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846A8F-4D40-47B3-93B5-C2F0412279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X415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M293" i="1"/>
  <c r="BL293" i="1"/>
  <c r="Y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W258" i="1"/>
  <c r="W257" i="1"/>
  <c r="BO256" i="1"/>
  <c r="BN256" i="1"/>
  <c r="BM256" i="1"/>
  <c r="BL256" i="1"/>
  <c r="Y256" i="1"/>
  <c r="X256" i="1"/>
  <c r="O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W251" i="1"/>
  <c r="W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W224" i="1"/>
  <c r="W223" i="1"/>
  <c r="BN222" i="1"/>
  <c r="BL222" i="1"/>
  <c r="X222" i="1"/>
  <c r="O222" i="1"/>
  <c r="BN221" i="1"/>
  <c r="BL221" i="1"/>
  <c r="X221" i="1"/>
  <c r="O221" i="1"/>
  <c r="BN220" i="1"/>
  <c r="BL220" i="1"/>
  <c r="X220" i="1"/>
  <c r="W218" i="1"/>
  <c r="W217" i="1"/>
  <c r="BN216" i="1"/>
  <c r="BL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O210" i="1"/>
  <c r="W207" i="1"/>
  <c r="W206" i="1"/>
  <c r="BN205" i="1"/>
  <c r="BL205" i="1"/>
  <c r="X205" i="1"/>
  <c r="BN204" i="1"/>
  <c r="BL204" i="1"/>
  <c r="X204" i="1"/>
  <c r="BN203" i="1"/>
  <c r="BL203" i="1"/>
  <c r="X203" i="1"/>
  <c r="O203" i="1"/>
  <c r="BN202" i="1"/>
  <c r="BL202" i="1"/>
  <c r="X202" i="1"/>
  <c r="O202" i="1"/>
  <c r="W200" i="1"/>
  <c r="W199" i="1"/>
  <c r="BN198" i="1"/>
  <c r="BL198" i="1"/>
  <c r="X198" i="1"/>
  <c r="O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W182" i="1"/>
  <c r="W181" i="1"/>
  <c r="BN180" i="1"/>
  <c r="BL180" i="1"/>
  <c r="X180" i="1"/>
  <c r="BN179" i="1"/>
  <c r="BL179" i="1"/>
  <c r="X179" i="1"/>
  <c r="O179" i="1"/>
  <c r="BN178" i="1"/>
  <c r="BL178" i="1"/>
  <c r="X178" i="1"/>
  <c r="BN177" i="1"/>
  <c r="BL177" i="1"/>
  <c r="X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BO150" i="1" s="1"/>
  <c r="O150" i="1"/>
  <c r="W147" i="1"/>
  <c r="W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BO131" i="1" s="1"/>
  <c r="O131" i="1"/>
  <c r="BN130" i="1"/>
  <c r="BL130" i="1"/>
  <c r="X130" i="1"/>
  <c r="BO130" i="1" s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O104" i="1"/>
  <c r="BN103" i="1"/>
  <c r="BL103" i="1"/>
  <c r="X103" i="1"/>
  <c r="BO103" i="1" s="1"/>
  <c r="O103" i="1"/>
  <c r="BN102" i="1"/>
  <c r="BL102" i="1"/>
  <c r="X102" i="1"/>
  <c r="O102" i="1"/>
  <c r="W100" i="1"/>
  <c r="W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O94" i="1"/>
  <c r="BN93" i="1"/>
  <c r="BL93" i="1"/>
  <c r="X93" i="1"/>
  <c r="BO93" i="1" s="1"/>
  <c r="O93" i="1"/>
  <c r="BN92" i="1"/>
  <c r="BL92" i="1"/>
  <c r="X92" i="1"/>
  <c r="X100" i="1" s="1"/>
  <c r="O92" i="1"/>
  <c r="W90" i="1"/>
  <c r="W89" i="1"/>
  <c r="BO88" i="1"/>
  <c r="BN88" i="1"/>
  <c r="BM88" i="1"/>
  <c r="BL88" i="1"/>
  <c r="Y88" i="1"/>
  <c r="X88" i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D568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W559" i="1" s="1"/>
  <c r="X22" i="1"/>
  <c r="O22" i="1"/>
  <c r="H10" i="1"/>
  <c r="A9" i="1"/>
  <c r="F10" i="1" s="1"/>
  <c r="D7" i="1"/>
  <c r="P6" i="1"/>
  <c r="O2" i="1"/>
  <c r="BO31" i="1" l="1"/>
  <c r="BM31" i="1"/>
  <c r="Y31" i="1"/>
  <c r="BO94" i="1"/>
  <c r="BM94" i="1"/>
  <c r="Y94" i="1"/>
  <c r="BO121" i="1"/>
  <c r="BM121" i="1"/>
  <c r="Y121" i="1"/>
  <c r="BO152" i="1"/>
  <c r="BM152" i="1"/>
  <c r="Y152" i="1"/>
  <c r="BO192" i="1"/>
  <c r="BM192" i="1"/>
  <c r="Y192" i="1"/>
  <c r="BO204" i="1"/>
  <c r="BM204" i="1"/>
  <c r="Y204" i="1"/>
  <c r="BO232" i="1"/>
  <c r="BM232" i="1"/>
  <c r="Y232" i="1"/>
  <c r="BO248" i="1"/>
  <c r="BM248" i="1"/>
  <c r="Y248" i="1"/>
  <c r="BO286" i="1"/>
  <c r="BM286" i="1"/>
  <c r="Y286" i="1"/>
  <c r="BO342" i="1"/>
  <c r="BM342" i="1"/>
  <c r="Y342" i="1"/>
  <c r="BO404" i="1"/>
  <c r="BM404" i="1"/>
  <c r="Y404" i="1"/>
  <c r="BO429" i="1"/>
  <c r="BM429" i="1"/>
  <c r="Y429" i="1"/>
  <c r="BO481" i="1"/>
  <c r="BM481" i="1"/>
  <c r="Y481" i="1"/>
  <c r="B568" i="1"/>
  <c r="W560" i="1"/>
  <c r="W561" i="1" s="1"/>
  <c r="W558" i="1"/>
  <c r="BO76" i="1"/>
  <c r="BM76" i="1"/>
  <c r="Y76" i="1"/>
  <c r="BO80" i="1"/>
  <c r="BM80" i="1"/>
  <c r="Y80" i="1"/>
  <c r="X117" i="1"/>
  <c r="BO104" i="1"/>
  <c r="BM104" i="1"/>
  <c r="Y104" i="1"/>
  <c r="BO132" i="1"/>
  <c r="BM132" i="1"/>
  <c r="Y132" i="1"/>
  <c r="BO163" i="1"/>
  <c r="BM163" i="1"/>
  <c r="Y163" i="1"/>
  <c r="X206" i="1"/>
  <c r="BO203" i="1"/>
  <c r="BM203" i="1"/>
  <c r="Y203" i="1"/>
  <c r="BO205" i="1"/>
  <c r="BM205" i="1"/>
  <c r="Y205" i="1"/>
  <c r="BO210" i="1"/>
  <c r="BM210" i="1"/>
  <c r="Y210" i="1"/>
  <c r="BO240" i="1"/>
  <c r="BM240" i="1"/>
  <c r="Y240" i="1"/>
  <c r="BO262" i="1"/>
  <c r="BM262" i="1"/>
  <c r="Y262" i="1"/>
  <c r="BO299" i="1"/>
  <c r="BM299" i="1"/>
  <c r="Y299" i="1"/>
  <c r="BO396" i="1"/>
  <c r="BM396" i="1"/>
  <c r="Y396" i="1"/>
  <c r="BO414" i="1"/>
  <c r="BM414" i="1"/>
  <c r="Y414" i="1"/>
  <c r="BO443" i="1"/>
  <c r="BM443" i="1"/>
  <c r="Y443" i="1"/>
  <c r="BO497" i="1"/>
  <c r="BM497" i="1"/>
  <c r="Y497" i="1"/>
  <c r="E568" i="1"/>
  <c r="Y64" i="1"/>
  <c r="BM64" i="1"/>
  <c r="Y68" i="1"/>
  <c r="BM68" i="1"/>
  <c r="BO154" i="1"/>
  <c r="BM154" i="1"/>
  <c r="BO158" i="1"/>
  <c r="BM158" i="1"/>
  <c r="Y158" i="1"/>
  <c r="BO179" i="1"/>
  <c r="BM179" i="1"/>
  <c r="Y179" i="1"/>
  <c r="BO186" i="1"/>
  <c r="BM186" i="1"/>
  <c r="Y186" i="1"/>
  <c r="BO190" i="1"/>
  <c r="BM190" i="1"/>
  <c r="Y190" i="1"/>
  <c r="BO195" i="1"/>
  <c r="BM195" i="1"/>
  <c r="Y195" i="1"/>
  <c r="BO197" i="1"/>
  <c r="BM197" i="1"/>
  <c r="Y197" i="1"/>
  <c r="BO216" i="1"/>
  <c r="BM216" i="1"/>
  <c r="Y216" i="1"/>
  <c r="BO230" i="1"/>
  <c r="BM230" i="1"/>
  <c r="Y230" i="1"/>
  <c r="BO246" i="1"/>
  <c r="BM246" i="1"/>
  <c r="Y246" i="1"/>
  <c r="BO260" i="1"/>
  <c r="BM260" i="1"/>
  <c r="Y260" i="1"/>
  <c r="BO268" i="1"/>
  <c r="BM268" i="1"/>
  <c r="Y268" i="1"/>
  <c r="Y23" i="1"/>
  <c r="BM23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6" i="1"/>
  <c r="BM86" i="1"/>
  <c r="Y92" i="1"/>
  <c r="BM92" i="1"/>
  <c r="BO92" i="1"/>
  <c r="Y96" i="1"/>
  <c r="BM96" i="1"/>
  <c r="Y102" i="1"/>
  <c r="BM102" i="1"/>
  <c r="BO102" i="1"/>
  <c r="Y106" i="1"/>
  <c r="BM106" i="1"/>
  <c r="Y110" i="1"/>
  <c r="BM110" i="1"/>
  <c r="Y111" i="1"/>
  <c r="BM111" i="1"/>
  <c r="Y115" i="1"/>
  <c r="BM115" i="1"/>
  <c r="X127" i="1"/>
  <c r="Y123" i="1"/>
  <c r="BM123" i="1"/>
  <c r="Y130" i="1"/>
  <c r="BM130" i="1"/>
  <c r="Y134" i="1"/>
  <c r="BM134" i="1"/>
  <c r="Y150" i="1"/>
  <c r="BM150" i="1"/>
  <c r="Y154" i="1"/>
  <c r="BO169" i="1"/>
  <c r="BM169" i="1"/>
  <c r="Y169" i="1"/>
  <c r="BO173" i="1"/>
  <c r="BM173" i="1"/>
  <c r="Y173" i="1"/>
  <c r="BO180" i="1"/>
  <c r="BM180" i="1"/>
  <c r="Y180" i="1"/>
  <c r="BO187" i="1"/>
  <c r="BM187" i="1"/>
  <c r="Y187" i="1"/>
  <c r="BO194" i="1"/>
  <c r="BM194" i="1"/>
  <c r="Y194" i="1"/>
  <c r="BO196" i="1"/>
  <c r="BM196" i="1"/>
  <c r="Y196" i="1"/>
  <c r="BO212" i="1"/>
  <c r="BM212" i="1"/>
  <c r="Y212" i="1"/>
  <c r="BO221" i="1"/>
  <c r="BM221" i="1"/>
  <c r="Y221" i="1"/>
  <c r="BO242" i="1"/>
  <c r="BM242" i="1"/>
  <c r="Y242" i="1"/>
  <c r="BO254" i="1"/>
  <c r="BM254" i="1"/>
  <c r="Y254" i="1"/>
  <c r="BO264" i="1"/>
  <c r="BM264" i="1"/>
  <c r="Y264" i="1"/>
  <c r="BO273" i="1"/>
  <c r="BM273" i="1"/>
  <c r="Y273" i="1"/>
  <c r="I568" i="1"/>
  <c r="Y282" i="1"/>
  <c r="BM282" i="1"/>
  <c r="Y288" i="1"/>
  <c r="BM288" i="1"/>
  <c r="N568" i="1"/>
  <c r="BO293" i="1"/>
  <c r="BO303" i="1"/>
  <c r="BM303" i="1"/>
  <c r="Y303" i="1"/>
  <c r="BO344" i="1"/>
  <c r="BM344" i="1"/>
  <c r="Y344" i="1"/>
  <c r="BO352" i="1"/>
  <c r="BM352" i="1"/>
  <c r="Y352" i="1"/>
  <c r="BO369" i="1"/>
  <c r="BM369" i="1"/>
  <c r="Y369" i="1"/>
  <c r="BO377" i="1"/>
  <c r="BM377" i="1"/>
  <c r="Y377" i="1"/>
  <c r="BO398" i="1"/>
  <c r="BM398" i="1"/>
  <c r="Y398" i="1"/>
  <c r="BO406" i="1"/>
  <c r="BM406" i="1"/>
  <c r="Y406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BO297" i="1"/>
  <c r="BM297" i="1"/>
  <c r="Y297" i="1"/>
  <c r="BO338" i="1"/>
  <c r="BM338" i="1"/>
  <c r="Y338" i="1"/>
  <c r="X354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W568" i="1"/>
  <c r="H9" i="1"/>
  <c r="A10" i="1"/>
  <c r="X24" i="1"/>
  <c r="X34" i="1"/>
  <c r="X50" i="1"/>
  <c r="X58" i="1"/>
  <c r="X83" i="1"/>
  <c r="X89" i="1"/>
  <c r="X99" i="1"/>
  <c r="X118" i="1"/>
  <c r="X126" i="1"/>
  <c r="X135" i="1"/>
  <c r="X146" i="1"/>
  <c r="X159" i="1"/>
  <c r="BO174" i="1"/>
  <c r="BM174" i="1"/>
  <c r="Y174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1" i="1"/>
  <c r="BM211" i="1"/>
  <c r="Y211" i="1"/>
  <c r="BO215" i="1"/>
  <c r="BM215" i="1"/>
  <c r="Y215" i="1"/>
  <c r="BO222" i="1"/>
  <c r="BM222" i="1"/>
  <c r="Y222" i="1"/>
  <c r="X224" i="1"/>
  <c r="K568" i="1"/>
  <c r="X234" i="1"/>
  <c r="BO227" i="1"/>
  <c r="BM227" i="1"/>
  <c r="Y227" i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1" i="1"/>
  <c r="X258" i="1"/>
  <c r="BO253" i="1"/>
  <c r="BM253" i="1"/>
  <c r="Y253" i="1"/>
  <c r="X257" i="1"/>
  <c r="BO261" i="1"/>
  <c r="BM261" i="1"/>
  <c r="Y261" i="1"/>
  <c r="BO265" i="1"/>
  <c r="BM265" i="1"/>
  <c r="Y265" i="1"/>
  <c r="BO269" i="1"/>
  <c r="BM269" i="1"/>
  <c r="Y269" i="1"/>
  <c r="X271" i="1"/>
  <c r="BO274" i="1"/>
  <c r="BM274" i="1"/>
  <c r="Y274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X317" i="1"/>
  <c r="BO334" i="1"/>
  <c r="BM334" i="1"/>
  <c r="Y334" i="1"/>
  <c r="BO336" i="1"/>
  <c r="BM336" i="1"/>
  <c r="Y336" i="1"/>
  <c r="X339" i="1"/>
  <c r="BO343" i="1"/>
  <c r="BM343" i="1"/>
  <c r="Y343" i="1"/>
  <c r="X347" i="1"/>
  <c r="BO351" i="1"/>
  <c r="BM351" i="1"/>
  <c r="Y351" i="1"/>
  <c r="X410" i="1"/>
  <c r="BO399" i="1"/>
  <c r="BM399" i="1"/>
  <c r="Y399" i="1"/>
  <c r="BO403" i="1"/>
  <c r="BM403" i="1"/>
  <c r="Y403" i="1"/>
  <c r="F9" i="1"/>
  <c r="J9" i="1"/>
  <c r="Y22" i="1"/>
  <c r="Y24" i="1" s="1"/>
  <c r="BM22" i="1"/>
  <c r="BO22" i="1"/>
  <c r="W562" i="1"/>
  <c r="X25" i="1"/>
  <c r="Y28" i="1"/>
  <c r="BM28" i="1"/>
  <c r="Y30" i="1"/>
  <c r="BM30" i="1"/>
  <c r="Y32" i="1"/>
  <c r="BM32" i="1"/>
  <c r="C568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BM85" i="1"/>
  <c r="BO85" i="1"/>
  <c r="Y87" i="1"/>
  <c r="BM87" i="1"/>
  <c r="Y93" i="1"/>
  <c r="BM93" i="1"/>
  <c r="Y95" i="1"/>
  <c r="BM95" i="1"/>
  <c r="Y97" i="1"/>
  <c r="BM97" i="1"/>
  <c r="Y103" i="1"/>
  <c r="BM103" i="1"/>
  <c r="Y105" i="1"/>
  <c r="BM105" i="1"/>
  <c r="Y107" i="1"/>
  <c r="BM107" i="1"/>
  <c r="Y109" i="1"/>
  <c r="BM109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F568" i="1"/>
  <c r="Y131" i="1"/>
  <c r="BM131" i="1"/>
  <c r="Y133" i="1"/>
  <c r="BM133" i="1"/>
  <c r="X136" i="1"/>
  <c r="G568" i="1"/>
  <c r="Y142" i="1"/>
  <c r="BM142" i="1"/>
  <c r="Y143" i="1"/>
  <c r="BM143" i="1"/>
  <c r="X147" i="1"/>
  <c r="H568" i="1"/>
  <c r="X160" i="1"/>
  <c r="Y151" i="1"/>
  <c r="BM151" i="1"/>
  <c r="Y153" i="1"/>
  <c r="BM153" i="1"/>
  <c r="Y155" i="1"/>
  <c r="BM155" i="1"/>
  <c r="Y157" i="1"/>
  <c r="BM157" i="1"/>
  <c r="BO164" i="1"/>
  <c r="BM164" i="1"/>
  <c r="Y164" i="1"/>
  <c r="Y165" i="1" s="1"/>
  <c r="X166" i="1"/>
  <c r="X171" i="1"/>
  <c r="BO168" i="1"/>
  <c r="BM168" i="1"/>
  <c r="Y168" i="1"/>
  <c r="Y170" i="1" s="1"/>
  <c r="X182" i="1"/>
  <c r="BO176" i="1"/>
  <c r="BM176" i="1"/>
  <c r="Y176" i="1"/>
  <c r="BO178" i="1"/>
  <c r="BM178" i="1"/>
  <c r="Y178" i="1"/>
  <c r="X199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Y206" i="1" s="1"/>
  <c r="BO213" i="1"/>
  <c r="BM213" i="1"/>
  <c r="Y213" i="1"/>
  <c r="X217" i="1"/>
  <c r="X223" i="1"/>
  <c r="BO220" i="1"/>
  <c r="BM220" i="1"/>
  <c r="Y220" i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X270" i="1"/>
  <c r="BO263" i="1"/>
  <c r="BM263" i="1"/>
  <c r="Y263" i="1"/>
  <c r="BO267" i="1"/>
  <c r="BM267" i="1"/>
  <c r="Y267" i="1"/>
  <c r="X277" i="1"/>
  <c r="X284" i="1"/>
  <c r="BO280" i="1"/>
  <c r="BM280" i="1"/>
  <c r="Y280" i="1"/>
  <c r="X283" i="1"/>
  <c r="BO287" i="1"/>
  <c r="BM287" i="1"/>
  <c r="Y287" i="1"/>
  <c r="X289" i="1"/>
  <c r="BO365" i="1"/>
  <c r="BM365" i="1"/>
  <c r="Y365" i="1"/>
  <c r="X367" i="1"/>
  <c r="BO370" i="1"/>
  <c r="BM370" i="1"/>
  <c r="Y370" i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X393" i="1"/>
  <c r="BO423" i="1"/>
  <c r="BM423" i="1"/>
  <c r="Y423" i="1"/>
  <c r="Y425" i="1" s="1"/>
  <c r="BO407" i="1"/>
  <c r="BM407" i="1"/>
  <c r="Y407" i="1"/>
  <c r="R568" i="1"/>
  <c r="X165" i="1"/>
  <c r="J568" i="1"/>
  <c r="X218" i="1"/>
  <c r="X278" i="1"/>
  <c r="BO275" i="1"/>
  <c r="BM275" i="1"/>
  <c r="Y275" i="1"/>
  <c r="Y277" i="1" s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Y346" i="1" s="1"/>
  <c r="BO350" i="1"/>
  <c r="BM350" i="1"/>
  <c r="Y350" i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Y415" i="1" s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146" i="1" l="1"/>
  <c r="Y135" i="1"/>
  <c r="Y99" i="1"/>
  <c r="Y492" i="1"/>
  <c r="Y466" i="1"/>
  <c r="Y366" i="1"/>
  <c r="Y353" i="1"/>
  <c r="Y300" i="1"/>
  <c r="Y289" i="1"/>
  <c r="Y440" i="1"/>
  <c r="Y460" i="1"/>
  <c r="Y409" i="1"/>
  <c r="Y339" i="1"/>
  <c r="Y159" i="1"/>
  <c r="Y89" i="1"/>
  <c r="Y82" i="1"/>
  <c r="Y57" i="1"/>
  <c r="Y34" i="1"/>
  <c r="Y199" i="1"/>
  <c r="Y181" i="1"/>
  <c r="Y487" i="1"/>
  <c r="Y373" i="1"/>
  <c r="Y117" i="1"/>
  <c r="Y270" i="1"/>
  <c r="Y217" i="1"/>
  <c r="Y549" i="1"/>
  <c r="Y507" i="1"/>
  <c r="Y283" i="1"/>
  <c r="Y250" i="1"/>
  <c r="X559" i="1"/>
  <c r="Y257" i="1"/>
  <c r="Y233" i="1"/>
  <c r="X562" i="1"/>
  <c r="Y533" i="1"/>
  <c r="Y381" i="1"/>
  <c r="Y223" i="1"/>
  <c r="Y126" i="1"/>
  <c r="X558" i="1"/>
  <c r="X560" i="1"/>
  <c r="Y316" i="1"/>
  <c r="Y563" i="1" s="1"/>
  <c r="X561" i="1" l="1"/>
</calcChain>
</file>

<file path=xl/sharedStrings.xml><?xml version="1.0" encoding="utf-8"?>
<sst xmlns="http://schemas.openxmlformats.org/spreadsheetml/2006/main" count="2456" uniqueCount="821">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</sst>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73" t="s">
        <v>0</v>
      </c>
      <c r="E1" s="395"/>
      <c r="F1" s="395"/>
      <c r="G1" s="12" t="s">
        <v>1</v>
      </c>
      <c r="H1" s="573" t="s">
        <v>2</v>
      </c>
      <c r="I1" s="395"/>
      <c r="J1" s="395"/>
      <c r="K1" s="395"/>
      <c r="L1" s="395"/>
      <c r="M1" s="395"/>
      <c r="N1" s="395"/>
      <c r="O1" s="395"/>
      <c r="P1" s="395"/>
      <c r="Q1" s="394" t="s">
        <v>3</v>
      </c>
      <c r="R1" s="395"/>
      <c r="S1" s="3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652" t="s">
        <v>8</v>
      </c>
      <c r="B5" s="450"/>
      <c r="C5" s="443"/>
      <c r="D5" s="709"/>
      <c r="E5" s="710"/>
      <c r="F5" s="465" t="s">
        <v>9</v>
      </c>
      <c r="G5" s="443"/>
      <c r="H5" s="709" t="s">
        <v>820</v>
      </c>
      <c r="I5" s="763"/>
      <c r="J5" s="763"/>
      <c r="K5" s="763"/>
      <c r="L5" s="710"/>
      <c r="M5" s="58"/>
      <c r="O5" s="24" t="s">
        <v>10</v>
      </c>
      <c r="P5" s="423">
        <v>45475</v>
      </c>
      <c r="Q5" s="424"/>
      <c r="S5" s="574" t="s">
        <v>11</v>
      </c>
      <c r="T5" s="472"/>
      <c r="U5" s="576" t="s">
        <v>12</v>
      </c>
      <c r="V5" s="424"/>
      <c r="AA5" s="51"/>
      <c r="AB5" s="51"/>
      <c r="AC5" s="51"/>
    </row>
    <row r="6" spans="1:30" s="386" customFormat="1" ht="24" customHeight="1" x14ac:dyDescent="0.2">
      <c r="A6" s="652" t="s">
        <v>13</v>
      </c>
      <c r="B6" s="450"/>
      <c r="C6" s="443"/>
      <c r="D6" s="526" t="s">
        <v>14</v>
      </c>
      <c r="E6" s="527"/>
      <c r="F6" s="527"/>
      <c r="G6" s="527"/>
      <c r="H6" s="527"/>
      <c r="I6" s="527"/>
      <c r="J6" s="527"/>
      <c r="K6" s="527"/>
      <c r="L6" s="424"/>
      <c r="M6" s="59"/>
      <c r="O6" s="24" t="s">
        <v>15</v>
      </c>
      <c r="P6" s="776" t="str">
        <f>IF(P5=0," ",CHOOSE(WEEKDAY(P5,2),"Понедельник","Вторник","Среда","Четверг","Пятница","Суббота","Воскресенье"))</f>
        <v>Вторник</v>
      </c>
      <c r="Q6" s="398"/>
      <c r="S6" s="773" t="s">
        <v>16</v>
      </c>
      <c r="T6" s="472"/>
      <c r="U6" s="519" t="s">
        <v>17</v>
      </c>
      <c r="V6" s="520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586" t="str">
        <f>IFERROR(VLOOKUP(DeliveryAddress,Table,3,0),1)</f>
        <v>1</v>
      </c>
      <c r="E7" s="587"/>
      <c r="F7" s="587"/>
      <c r="G7" s="587"/>
      <c r="H7" s="587"/>
      <c r="I7" s="587"/>
      <c r="J7" s="587"/>
      <c r="K7" s="587"/>
      <c r="L7" s="413"/>
      <c r="M7" s="60"/>
      <c r="O7" s="24"/>
      <c r="P7" s="42"/>
      <c r="Q7" s="42"/>
      <c r="S7" s="400"/>
      <c r="T7" s="472"/>
      <c r="U7" s="521"/>
      <c r="V7" s="522"/>
      <c r="AA7" s="51"/>
      <c r="AB7" s="51"/>
      <c r="AC7" s="51"/>
    </row>
    <row r="8" spans="1:30" s="386" customFormat="1" ht="25.5" customHeight="1" x14ac:dyDescent="0.2">
      <c r="A8" s="408" t="s">
        <v>18</v>
      </c>
      <c r="B8" s="409"/>
      <c r="C8" s="410"/>
      <c r="D8" s="698"/>
      <c r="E8" s="699"/>
      <c r="F8" s="699"/>
      <c r="G8" s="699"/>
      <c r="H8" s="699"/>
      <c r="I8" s="699"/>
      <c r="J8" s="699"/>
      <c r="K8" s="699"/>
      <c r="L8" s="700"/>
      <c r="M8" s="61"/>
      <c r="O8" s="24" t="s">
        <v>19</v>
      </c>
      <c r="P8" s="412">
        <v>0.375</v>
      </c>
      <c r="Q8" s="413"/>
      <c r="S8" s="400"/>
      <c r="T8" s="472"/>
      <c r="U8" s="521"/>
      <c r="V8" s="522"/>
      <c r="AA8" s="51"/>
      <c r="AB8" s="51"/>
      <c r="AC8" s="51"/>
    </row>
    <row r="9" spans="1:30" s="38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92"/>
      <c r="E9" s="426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88"/>
      <c r="O9" s="26" t="s">
        <v>20</v>
      </c>
      <c r="P9" s="668"/>
      <c r="Q9" s="407"/>
      <c r="S9" s="400"/>
      <c r="T9" s="472"/>
      <c r="U9" s="523"/>
      <c r="V9" s="524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92"/>
      <c r="E10" s="426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35" t="str">
        <f>IFERROR(VLOOKUP($D$10,Proxy,2,FALSE),"")</f>
        <v/>
      </c>
      <c r="I10" s="400"/>
      <c r="J10" s="400"/>
      <c r="K10" s="400"/>
      <c r="L10" s="400"/>
      <c r="M10" s="385"/>
      <c r="O10" s="26" t="s">
        <v>21</v>
      </c>
      <c r="P10" s="581"/>
      <c r="Q10" s="582"/>
      <c r="T10" s="24" t="s">
        <v>22</v>
      </c>
      <c r="U10" s="774" t="s">
        <v>23</v>
      </c>
      <c r="V10" s="520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6"/>
      <c r="Q11" s="424"/>
      <c r="T11" s="24" t="s">
        <v>26</v>
      </c>
      <c r="U11" s="406" t="s">
        <v>27</v>
      </c>
      <c r="V11" s="407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469" t="s">
        <v>28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43"/>
      <c r="M12" s="62"/>
      <c r="O12" s="24" t="s">
        <v>29</v>
      </c>
      <c r="P12" s="412"/>
      <c r="Q12" s="413"/>
      <c r="R12" s="23"/>
      <c r="T12" s="24"/>
      <c r="U12" s="395"/>
      <c r="V12" s="400"/>
      <c r="AA12" s="51"/>
      <c r="AB12" s="51"/>
      <c r="AC12" s="51"/>
    </row>
    <row r="13" spans="1:30" s="386" customFormat="1" ht="23.25" customHeight="1" x14ac:dyDescent="0.2">
      <c r="A13" s="469" t="s">
        <v>30</v>
      </c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43"/>
      <c r="M13" s="62"/>
      <c r="N13" s="26"/>
      <c r="O13" s="26" t="s">
        <v>31</v>
      </c>
      <c r="P13" s="406"/>
      <c r="Q13" s="407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469" t="s">
        <v>32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43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449" t="s">
        <v>33</v>
      </c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43"/>
      <c r="M15" s="63"/>
      <c r="O15" s="674" t="s">
        <v>34</v>
      </c>
      <c r="P15" s="395"/>
      <c r="Q15" s="395"/>
      <c r="R15" s="395"/>
      <c r="S15" s="3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5"/>
      <c r="P16" s="675"/>
      <c r="Q16" s="675"/>
      <c r="R16" s="675"/>
      <c r="S16" s="67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4" t="s">
        <v>35</v>
      </c>
      <c r="B17" s="404" t="s">
        <v>36</v>
      </c>
      <c r="C17" s="660" t="s">
        <v>37</v>
      </c>
      <c r="D17" s="404" t="s">
        <v>38</v>
      </c>
      <c r="E17" s="435"/>
      <c r="F17" s="404" t="s">
        <v>39</v>
      </c>
      <c r="G17" s="404" t="s">
        <v>40</v>
      </c>
      <c r="H17" s="404" t="s">
        <v>41</v>
      </c>
      <c r="I17" s="404" t="s">
        <v>42</v>
      </c>
      <c r="J17" s="404" t="s">
        <v>43</v>
      </c>
      <c r="K17" s="404" t="s">
        <v>44</v>
      </c>
      <c r="L17" s="404" t="s">
        <v>45</v>
      </c>
      <c r="M17" s="404" t="s">
        <v>46</v>
      </c>
      <c r="N17" s="404" t="s">
        <v>47</v>
      </c>
      <c r="O17" s="404" t="s">
        <v>48</v>
      </c>
      <c r="P17" s="722"/>
      <c r="Q17" s="722"/>
      <c r="R17" s="722"/>
      <c r="S17" s="435"/>
      <c r="T17" s="442" t="s">
        <v>49</v>
      </c>
      <c r="U17" s="443"/>
      <c r="V17" s="404" t="s">
        <v>50</v>
      </c>
      <c r="W17" s="404" t="s">
        <v>51</v>
      </c>
      <c r="X17" s="438" t="s">
        <v>52</v>
      </c>
      <c r="Y17" s="404" t="s">
        <v>53</v>
      </c>
      <c r="Z17" s="553" t="s">
        <v>54</v>
      </c>
      <c r="AA17" s="553" t="s">
        <v>55</v>
      </c>
      <c r="AB17" s="553" t="s">
        <v>56</v>
      </c>
      <c r="AC17" s="704"/>
      <c r="AD17" s="705"/>
      <c r="AE17" s="695"/>
      <c r="BB17" s="440" t="s">
        <v>57</v>
      </c>
    </row>
    <row r="18" spans="1:67" ht="14.25" customHeight="1" x14ac:dyDescent="0.2">
      <c r="A18" s="405"/>
      <c r="B18" s="405"/>
      <c r="C18" s="405"/>
      <c r="D18" s="436"/>
      <c r="E18" s="437"/>
      <c r="F18" s="405"/>
      <c r="G18" s="405"/>
      <c r="H18" s="405"/>
      <c r="I18" s="405"/>
      <c r="J18" s="405"/>
      <c r="K18" s="405"/>
      <c r="L18" s="405"/>
      <c r="M18" s="405"/>
      <c r="N18" s="405"/>
      <c r="O18" s="436"/>
      <c r="P18" s="723"/>
      <c r="Q18" s="723"/>
      <c r="R18" s="723"/>
      <c r="S18" s="437"/>
      <c r="T18" s="387" t="s">
        <v>58</v>
      </c>
      <c r="U18" s="387" t="s">
        <v>59</v>
      </c>
      <c r="V18" s="405"/>
      <c r="W18" s="405"/>
      <c r="X18" s="439"/>
      <c r="Y18" s="405"/>
      <c r="Z18" s="554"/>
      <c r="AA18" s="554"/>
      <c r="AB18" s="706"/>
      <c r="AC18" s="707"/>
      <c r="AD18" s="708"/>
      <c r="AE18" s="696"/>
      <c r="BB18" s="400"/>
    </row>
    <row r="19" spans="1:67" ht="27.75" hidden="1" customHeight="1" x14ac:dyDescent="0.2">
      <c r="A19" s="571" t="s">
        <v>60</v>
      </c>
      <c r="B19" s="572"/>
      <c r="C19" s="572"/>
      <c r="D19" s="572"/>
      <c r="E19" s="572"/>
      <c r="F19" s="572"/>
      <c r="G19" s="572"/>
      <c r="H19" s="572"/>
      <c r="I19" s="572"/>
      <c r="J19" s="572"/>
      <c r="K19" s="572"/>
      <c r="L19" s="572"/>
      <c r="M19" s="572"/>
      <c r="N19" s="572"/>
      <c r="O19" s="572"/>
      <c r="P19" s="572"/>
      <c r="Q19" s="572"/>
      <c r="R19" s="572"/>
      <c r="S19" s="572"/>
      <c r="T19" s="572"/>
      <c r="U19" s="572"/>
      <c r="V19" s="572"/>
      <c r="W19" s="572"/>
      <c r="X19" s="572"/>
      <c r="Y19" s="572"/>
      <c r="Z19" s="48"/>
      <c r="AA19" s="48"/>
    </row>
    <row r="20" spans="1:67" ht="16.5" hidden="1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84"/>
      <c r="AA20" s="384"/>
    </row>
    <row r="21" spans="1:67" ht="14.25" hidden="1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3">
        <v>4607091389258</v>
      </c>
      <c r="E22" s="398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8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3">
        <v>4680115885004</v>
      </c>
      <c r="E23" s="398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8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9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0"/>
      <c r="O24" s="422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0"/>
      <c r="O25" s="422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3">
        <v>4607091383881</v>
      </c>
      <c r="E27" s="398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8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3">
        <v>4607091388237</v>
      </c>
      <c r="E28" s="398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8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03">
        <v>4607091383935</v>
      </c>
      <c r="E29" s="398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8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03">
        <v>4607091383935</v>
      </c>
      <c r="E30" s="398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8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3">
        <v>4680115881853</v>
      </c>
      <c r="E31" s="398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8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3">
        <v>4607091383911</v>
      </c>
      <c r="E32" s="398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8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3">
        <v>4607091388244</v>
      </c>
      <c r="E33" s="398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8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9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0"/>
      <c r="O34" s="422" t="s">
        <v>70</v>
      </c>
      <c r="P34" s="409"/>
      <c r="Q34" s="409"/>
      <c r="R34" s="409"/>
      <c r="S34" s="409"/>
      <c r="T34" s="409"/>
      <c r="U34" s="41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0"/>
      <c r="O35" s="422" t="s">
        <v>70</v>
      </c>
      <c r="P35" s="409"/>
      <c r="Q35" s="409"/>
      <c r="R35" s="409"/>
      <c r="S35" s="409"/>
      <c r="T35" s="409"/>
      <c r="U35" s="41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3">
        <v>4607091388503</v>
      </c>
      <c r="E37" s="398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8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9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0"/>
      <c r="O38" s="422" t="s">
        <v>70</v>
      </c>
      <c r="P38" s="409"/>
      <c r="Q38" s="409"/>
      <c r="R38" s="409"/>
      <c r="S38" s="409"/>
      <c r="T38" s="409"/>
      <c r="U38" s="41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0"/>
      <c r="O39" s="422" t="s">
        <v>70</v>
      </c>
      <c r="P39" s="409"/>
      <c r="Q39" s="409"/>
      <c r="R39" s="409"/>
      <c r="S39" s="409"/>
      <c r="T39" s="409"/>
      <c r="U39" s="41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3">
        <v>4607091388282</v>
      </c>
      <c r="E41" s="398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8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9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0"/>
      <c r="O42" s="422" t="s">
        <v>70</v>
      </c>
      <c r="P42" s="409"/>
      <c r="Q42" s="409"/>
      <c r="R42" s="409"/>
      <c r="S42" s="409"/>
      <c r="T42" s="409"/>
      <c r="U42" s="41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0"/>
      <c r="O43" s="422" t="s">
        <v>70</v>
      </c>
      <c r="P43" s="409"/>
      <c r="Q43" s="409"/>
      <c r="R43" s="409"/>
      <c r="S43" s="409"/>
      <c r="T43" s="409"/>
      <c r="U43" s="41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571" t="s">
        <v>95</v>
      </c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2"/>
      <c r="P44" s="572"/>
      <c r="Q44" s="572"/>
      <c r="R44" s="572"/>
      <c r="S44" s="572"/>
      <c r="T44" s="572"/>
      <c r="U44" s="572"/>
      <c r="V44" s="572"/>
      <c r="W44" s="572"/>
      <c r="X44" s="572"/>
      <c r="Y44" s="572"/>
      <c r="Z44" s="48"/>
      <c r="AA44" s="48"/>
    </row>
    <row r="45" spans="1:67" ht="16.5" hidden="1" customHeight="1" x14ac:dyDescent="0.25">
      <c r="A45" s="399" t="s">
        <v>96</v>
      </c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384"/>
      <c r="AA45" s="384"/>
    </row>
    <row r="46" spans="1:67" ht="14.25" hidden="1" customHeight="1" x14ac:dyDescent="0.25">
      <c r="A46" s="402" t="s">
        <v>97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3">
        <v>4680115881440</v>
      </c>
      <c r="E47" s="398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8"/>
      <c r="T47" s="34"/>
      <c r="U47" s="34"/>
      <c r="V47" s="35" t="s">
        <v>66</v>
      </c>
      <c r="W47" s="390">
        <v>80</v>
      </c>
      <c r="X47" s="391">
        <f>IFERROR(IF(W47="",0,CEILING((W47/$H47),1)*$H47),"")</f>
        <v>86.4</v>
      </c>
      <c r="Y47" s="36">
        <f>IFERROR(IF(X47=0,"",ROUNDUP(X47/H47,0)*0.02175),"")</f>
        <v>0.17399999999999999</v>
      </c>
      <c r="Z47" s="56"/>
      <c r="AA47" s="57"/>
      <c r="AE47" s="64"/>
      <c r="BB47" s="76" t="s">
        <v>1</v>
      </c>
      <c r="BL47" s="64">
        <f>IFERROR(W47*I47/H47,"0")</f>
        <v>83.555555555555543</v>
      </c>
      <c r="BM47" s="64">
        <f>IFERROR(X47*I47/H47,"0")</f>
        <v>90.24</v>
      </c>
      <c r="BN47" s="64">
        <f>IFERROR(1/J47*(W47/H47),"0")</f>
        <v>0.13227513227513224</v>
      </c>
      <c r="BO47" s="64">
        <f>IFERROR(1/J47*(X47/H47),"0")</f>
        <v>0.14285714285714285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403">
        <v>4680115881433</v>
      </c>
      <c r="E48" s="398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8"/>
      <c r="T48" s="34"/>
      <c r="U48" s="34"/>
      <c r="V48" s="35" t="s">
        <v>66</v>
      </c>
      <c r="W48" s="390">
        <v>157.5</v>
      </c>
      <c r="X48" s="391">
        <f>IFERROR(IF(W48="",0,CEILING((W48/$H48),1)*$H48),"")</f>
        <v>159.30000000000001</v>
      </c>
      <c r="Y48" s="36">
        <f>IFERROR(IF(X48=0,"",ROUNDUP(X48/H48,0)*0.00753),"")</f>
        <v>0.44427</v>
      </c>
      <c r="Z48" s="56"/>
      <c r="AA48" s="57"/>
      <c r="AE48" s="64"/>
      <c r="BB48" s="77" t="s">
        <v>1</v>
      </c>
      <c r="BL48" s="64">
        <f>IFERROR(W48*I48/H48,"0")</f>
        <v>169.16666666666666</v>
      </c>
      <c r="BM48" s="64">
        <f>IFERROR(X48*I48/H48,"0")</f>
        <v>171.1</v>
      </c>
      <c r="BN48" s="64">
        <f>IFERROR(1/J48*(W48/H48),"0")</f>
        <v>0.37393162393162388</v>
      </c>
      <c r="BO48" s="64">
        <f>IFERROR(1/J48*(X48/H48),"0")</f>
        <v>0.37820512820512819</v>
      </c>
    </row>
    <row r="49" spans="1:67" x14ac:dyDescent="0.2">
      <c r="A49" s="419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20"/>
      <c r="O49" s="422" t="s">
        <v>70</v>
      </c>
      <c r="P49" s="409"/>
      <c r="Q49" s="409"/>
      <c r="R49" s="409"/>
      <c r="S49" s="409"/>
      <c r="T49" s="409"/>
      <c r="U49" s="410"/>
      <c r="V49" s="37" t="s">
        <v>71</v>
      </c>
      <c r="W49" s="392">
        <f>IFERROR(W47/H47,"0")+IFERROR(W48/H48,"0")</f>
        <v>65.740740740740733</v>
      </c>
      <c r="X49" s="392">
        <f>IFERROR(X47/H47,"0")+IFERROR(X48/H48,"0")</f>
        <v>67</v>
      </c>
      <c r="Y49" s="392">
        <f>IFERROR(IF(Y47="",0,Y47),"0")+IFERROR(IF(Y48="",0,Y48),"0")</f>
        <v>0.61826999999999999</v>
      </c>
      <c r="Z49" s="393"/>
      <c r="AA49" s="393"/>
    </row>
    <row r="50" spans="1:67" x14ac:dyDescent="0.2">
      <c r="A50" s="400"/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20"/>
      <c r="O50" s="422" t="s">
        <v>70</v>
      </c>
      <c r="P50" s="409"/>
      <c r="Q50" s="409"/>
      <c r="R50" s="409"/>
      <c r="S50" s="409"/>
      <c r="T50" s="409"/>
      <c r="U50" s="410"/>
      <c r="V50" s="37" t="s">
        <v>66</v>
      </c>
      <c r="W50" s="392">
        <f>IFERROR(SUM(W47:W48),"0")</f>
        <v>237.5</v>
      </c>
      <c r="X50" s="392">
        <f>IFERROR(SUM(X47:X48),"0")</f>
        <v>245.70000000000002</v>
      </c>
      <c r="Y50" s="37"/>
      <c r="Z50" s="393"/>
      <c r="AA50" s="393"/>
    </row>
    <row r="51" spans="1:67" ht="16.5" hidden="1" customHeight="1" x14ac:dyDescent="0.25">
      <c r="A51" s="399" t="s">
        <v>104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384"/>
      <c r="AA51" s="384"/>
    </row>
    <row r="52" spans="1:67" ht="14.25" hidden="1" customHeight="1" x14ac:dyDescent="0.25">
      <c r="A52" s="402" t="s">
        <v>105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3">
        <v>4680115881426</v>
      </c>
      <c r="E53" s="398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8"/>
      <c r="T53" s="34"/>
      <c r="U53" s="34"/>
      <c r="V53" s="35" t="s">
        <v>66</v>
      </c>
      <c r="W53" s="390">
        <v>400</v>
      </c>
      <c r="X53" s="391">
        <f>IFERROR(IF(W53="",0,CEILING((W53/$H53),1)*$H53),"")</f>
        <v>410.40000000000003</v>
      </c>
      <c r="Y53" s="36">
        <f>IFERROR(IF(X53=0,"",ROUNDUP(X53/H53,0)*0.02175),"")</f>
        <v>0.8264999999999999</v>
      </c>
      <c r="Z53" s="56"/>
      <c r="AA53" s="57"/>
      <c r="AE53" s="64"/>
      <c r="BB53" s="78" t="s">
        <v>1</v>
      </c>
      <c r="BL53" s="64">
        <f>IFERROR(W53*I53/H53,"0")</f>
        <v>417.77777777777777</v>
      </c>
      <c r="BM53" s="64">
        <f>IFERROR(X53*I53/H53,"0")</f>
        <v>428.64</v>
      </c>
      <c r="BN53" s="64">
        <f>IFERROR(1/J53*(W53/H53),"0")</f>
        <v>0.66137566137566139</v>
      </c>
      <c r="BO53" s="64">
        <f>IFERROR(1/J53*(X53/H53),"0")</f>
        <v>0.67857142857142849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3">
        <v>4680115881426</v>
      </c>
      <c r="E54" s="398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8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403">
        <v>4680115881419</v>
      </c>
      <c r="E55" s="398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8"/>
      <c r="T55" s="34"/>
      <c r="U55" s="34"/>
      <c r="V55" s="35" t="s">
        <v>66</v>
      </c>
      <c r="W55" s="390">
        <v>315</v>
      </c>
      <c r="X55" s="391">
        <f>IFERROR(IF(W55="",0,CEILING((W55/$H55),1)*$H55),"")</f>
        <v>315</v>
      </c>
      <c r="Y55" s="36">
        <f>IFERROR(IF(X55=0,"",ROUNDUP(X55/H55,0)*0.00937),"")</f>
        <v>0.65590000000000004</v>
      </c>
      <c r="Z55" s="56"/>
      <c r="AA55" s="57"/>
      <c r="AE55" s="64"/>
      <c r="BB55" s="80" t="s">
        <v>1</v>
      </c>
      <c r="BL55" s="64">
        <f>IFERROR(W55*I55/H55,"0")</f>
        <v>331.8</v>
      </c>
      <c r="BM55" s="64">
        <f>IFERROR(X55*I55/H55,"0")</f>
        <v>331.8</v>
      </c>
      <c r="BN55" s="64">
        <f>IFERROR(1/J55*(W55/H55),"0")</f>
        <v>0.58333333333333337</v>
      </c>
      <c r="BO55" s="64">
        <f>IFERROR(1/J55*(X55/H55),"0")</f>
        <v>0.58333333333333337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403">
        <v>4680115881525</v>
      </c>
      <c r="E56" s="398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4" t="s">
        <v>114</v>
      </c>
      <c r="P56" s="397"/>
      <c r="Q56" s="397"/>
      <c r="R56" s="397"/>
      <c r="S56" s="398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9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20"/>
      <c r="O57" s="422" t="s">
        <v>70</v>
      </c>
      <c r="P57" s="409"/>
      <c r="Q57" s="409"/>
      <c r="R57" s="409"/>
      <c r="S57" s="409"/>
      <c r="T57" s="409"/>
      <c r="U57" s="410"/>
      <c r="V57" s="37" t="s">
        <v>71</v>
      </c>
      <c r="W57" s="392">
        <f>IFERROR(W53/H53,"0")+IFERROR(W54/H54,"0")+IFERROR(W55/H55,"0")+IFERROR(W56/H56,"0")</f>
        <v>107.03703703703704</v>
      </c>
      <c r="X57" s="392">
        <f>IFERROR(X53/H53,"0")+IFERROR(X54/H54,"0")+IFERROR(X55/H55,"0")+IFERROR(X56/H56,"0")</f>
        <v>108</v>
      </c>
      <c r="Y57" s="392">
        <f>IFERROR(IF(Y53="",0,Y53),"0")+IFERROR(IF(Y54="",0,Y54),"0")+IFERROR(IF(Y55="",0,Y55),"0")+IFERROR(IF(Y56="",0,Y56),"0")</f>
        <v>1.4823999999999999</v>
      </c>
      <c r="Z57" s="393"/>
      <c r="AA57" s="393"/>
    </row>
    <row r="58" spans="1:67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20"/>
      <c r="O58" s="422" t="s">
        <v>70</v>
      </c>
      <c r="P58" s="409"/>
      <c r="Q58" s="409"/>
      <c r="R58" s="409"/>
      <c r="S58" s="409"/>
      <c r="T58" s="409"/>
      <c r="U58" s="410"/>
      <c r="V58" s="37" t="s">
        <v>66</v>
      </c>
      <c r="W58" s="392">
        <f>IFERROR(SUM(W53:W56),"0")</f>
        <v>715</v>
      </c>
      <c r="X58" s="392">
        <f>IFERROR(SUM(X53:X56),"0")</f>
        <v>725.40000000000009</v>
      </c>
      <c r="Y58" s="37"/>
      <c r="Z58" s="393"/>
      <c r="AA58" s="393"/>
    </row>
    <row r="59" spans="1:67" ht="16.5" hidden="1" customHeight="1" x14ac:dyDescent="0.25">
      <c r="A59" s="399" t="s">
        <v>95</v>
      </c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0"/>
      <c r="P59" s="400"/>
      <c r="Q59" s="400"/>
      <c r="R59" s="400"/>
      <c r="S59" s="400"/>
      <c r="T59" s="400"/>
      <c r="U59" s="400"/>
      <c r="V59" s="400"/>
      <c r="W59" s="400"/>
      <c r="X59" s="400"/>
      <c r="Y59" s="400"/>
      <c r="Z59" s="384"/>
      <c r="AA59" s="384"/>
    </row>
    <row r="60" spans="1:67" ht="14.25" hidden="1" customHeight="1" x14ac:dyDescent="0.25">
      <c r="A60" s="402" t="s">
        <v>105</v>
      </c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3">
        <v>4607091382945</v>
      </c>
      <c r="E61" s="398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8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403">
        <v>4607091385670</v>
      </c>
      <c r="E62" s="398"/>
      <c r="F62" s="389">
        <v>1.4</v>
      </c>
      <c r="G62" s="32">
        <v>8</v>
      </c>
      <c r="H62" s="389">
        <v>11.2</v>
      </c>
      <c r="I62" s="389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7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7"/>
      <c r="Q62" s="397"/>
      <c r="R62" s="397"/>
      <c r="S62" s="398"/>
      <c r="T62" s="34"/>
      <c r="U62" s="34"/>
      <c r="V62" s="35" t="s">
        <v>66</v>
      </c>
      <c r="W62" s="390">
        <v>150</v>
      </c>
      <c r="X62" s="391">
        <f t="shared" si="6"/>
        <v>156.79999999999998</v>
      </c>
      <c r="Y62" s="36">
        <f t="shared" si="7"/>
        <v>0.30449999999999999</v>
      </c>
      <c r="Z62" s="56"/>
      <c r="AA62" s="57"/>
      <c r="AE62" s="64"/>
      <c r="BB62" s="83" t="s">
        <v>1</v>
      </c>
      <c r="BL62" s="64">
        <f t="shared" si="8"/>
        <v>156.42857142857144</v>
      </c>
      <c r="BM62" s="64">
        <f t="shared" si="9"/>
        <v>163.51999999999998</v>
      </c>
      <c r="BN62" s="64">
        <f t="shared" si="10"/>
        <v>0.23915816326530615</v>
      </c>
      <c r="BO62" s="64">
        <f t="shared" si="11"/>
        <v>0.25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403">
        <v>4607091385670</v>
      </c>
      <c r="E63" s="398"/>
      <c r="F63" s="389">
        <v>1.35</v>
      </c>
      <c r="G63" s="32">
        <v>8</v>
      </c>
      <c r="H63" s="389">
        <v>10.8</v>
      </c>
      <c r="I63" s="389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7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7"/>
      <c r="Q63" s="397"/>
      <c r="R63" s="397"/>
      <c r="S63" s="398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403">
        <v>4680115883956</v>
      </c>
      <c r="E64" s="398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8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3">
        <v>4680115881327</v>
      </c>
      <c r="E65" s="398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8"/>
      <c r="T65" s="34"/>
      <c r="U65" s="34"/>
      <c r="V65" s="35" t="s">
        <v>66</v>
      </c>
      <c r="W65" s="390">
        <v>250</v>
      </c>
      <c r="X65" s="391">
        <f t="shared" si="6"/>
        <v>259.20000000000005</v>
      </c>
      <c r="Y65" s="36">
        <f t="shared" si="7"/>
        <v>0.52200000000000002</v>
      </c>
      <c r="Z65" s="56"/>
      <c r="AA65" s="57"/>
      <c r="AE65" s="64"/>
      <c r="BB65" s="86" t="s">
        <v>1</v>
      </c>
      <c r="BL65" s="64">
        <f t="shared" si="8"/>
        <v>261.11111111111109</v>
      </c>
      <c r="BM65" s="64">
        <f t="shared" si="9"/>
        <v>270.72000000000003</v>
      </c>
      <c r="BN65" s="64">
        <f t="shared" si="10"/>
        <v>0.41335978835978826</v>
      </c>
      <c r="BO65" s="64">
        <f t="shared" si="11"/>
        <v>0.4285714285714286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403">
        <v>4680115882133</v>
      </c>
      <c r="E66" s="398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8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403">
        <v>4680115882133</v>
      </c>
      <c r="E67" s="398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5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8"/>
      <c r="T67" s="34"/>
      <c r="U67" s="34"/>
      <c r="V67" s="35" t="s">
        <v>66</v>
      </c>
      <c r="W67" s="390">
        <v>50</v>
      </c>
      <c r="X67" s="391">
        <f t="shared" si="6"/>
        <v>56</v>
      </c>
      <c r="Y67" s="36">
        <f t="shared" si="7"/>
        <v>0.10874999999999999</v>
      </c>
      <c r="Z67" s="56"/>
      <c r="AA67" s="57"/>
      <c r="AE67" s="64"/>
      <c r="BB67" s="88" t="s">
        <v>1</v>
      </c>
      <c r="BL67" s="64">
        <f t="shared" si="8"/>
        <v>52.142857142857146</v>
      </c>
      <c r="BM67" s="64">
        <f t="shared" si="9"/>
        <v>58.4</v>
      </c>
      <c r="BN67" s="64">
        <f t="shared" si="10"/>
        <v>7.9719387755102039E-2</v>
      </c>
      <c r="BO67" s="64">
        <f t="shared" si="11"/>
        <v>8.9285714285714274E-2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403">
        <v>4607091382952</v>
      </c>
      <c r="E68" s="398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8"/>
      <c r="T68" s="34"/>
      <c r="U68" s="34"/>
      <c r="V68" s="35" t="s">
        <v>66</v>
      </c>
      <c r="W68" s="390">
        <v>35</v>
      </c>
      <c r="X68" s="391">
        <f t="shared" si="6"/>
        <v>36</v>
      </c>
      <c r="Y68" s="36">
        <f>IFERROR(IF(X68=0,"",ROUNDUP(X68/H68,0)*0.00753),"")</f>
        <v>9.0359999999999996E-2</v>
      </c>
      <c r="Z68" s="56"/>
      <c r="AA68" s="57"/>
      <c r="AE68" s="64"/>
      <c r="BB68" s="89" t="s">
        <v>1</v>
      </c>
      <c r="BL68" s="64">
        <f t="shared" si="8"/>
        <v>37.333333333333336</v>
      </c>
      <c r="BM68" s="64">
        <f t="shared" si="9"/>
        <v>38.4</v>
      </c>
      <c r="BN68" s="64">
        <f t="shared" si="10"/>
        <v>7.4786324786324784E-2</v>
      </c>
      <c r="BO68" s="64">
        <f t="shared" si="11"/>
        <v>7.6923076923076927E-2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403">
        <v>4680115882539</v>
      </c>
      <c r="E69" s="398"/>
      <c r="F69" s="389">
        <v>0.37</v>
      </c>
      <c r="G69" s="32">
        <v>10</v>
      </c>
      <c r="H69" s="389">
        <v>3.7</v>
      </c>
      <c r="I69" s="389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4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7"/>
      <c r="Q69" s="397"/>
      <c r="R69" s="397"/>
      <c r="S69" s="398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403">
        <v>4607091385687</v>
      </c>
      <c r="E70" s="398"/>
      <c r="F70" s="389">
        <v>0.4</v>
      </c>
      <c r="G70" s="32">
        <v>10</v>
      </c>
      <c r="H70" s="389">
        <v>4</v>
      </c>
      <c r="I70" s="389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7"/>
      <c r="Q70" s="397"/>
      <c r="R70" s="397"/>
      <c r="S70" s="398"/>
      <c r="T70" s="34"/>
      <c r="U70" s="34"/>
      <c r="V70" s="35" t="s">
        <v>66</v>
      </c>
      <c r="W70" s="390">
        <v>200</v>
      </c>
      <c r="X70" s="391">
        <f t="shared" si="6"/>
        <v>200</v>
      </c>
      <c r="Y70" s="36">
        <f t="shared" si="12"/>
        <v>0.46849999999999997</v>
      </c>
      <c r="Z70" s="56"/>
      <c r="AA70" s="57"/>
      <c r="AE70" s="64"/>
      <c r="BB70" s="91" t="s">
        <v>1</v>
      </c>
      <c r="BL70" s="64">
        <f t="shared" si="8"/>
        <v>212</v>
      </c>
      <c r="BM70" s="64">
        <f t="shared" si="9"/>
        <v>212</v>
      </c>
      <c r="BN70" s="64">
        <f t="shared" si="10"/>
        <v>0.41666666666666669</v>
      </c>
      <c r="BO70" s="64">
        <f t="shared" si="11"/>
        <v>0.41666666666666669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3">
        <v>4607091384604</v>
      </c>
      <c r="E71" s="398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8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3">
        <v>4680115880283</v>
      </c>
      <c r="E72" s="398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8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3">
        <v>4680115883949</v>
      </c>
      <c r="E73" s="398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8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403">
        <v>4680115881518</v>
      </c>
      <c r="E74" s="398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8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403">
        <v>4680115881303</v>
      </c>
      <c r="E75" s="398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8"/>
      <c r="T75" s="34"/>
      <c r="U75" s="34"/>
      <c r="V75" s="35" t="s">
        <v>66</v>
      </c>
      <c r="W75" s="390">
        <v>270</v>
      </c>
      <c r="X75" s="391">
        <f t="shared" si="6"/>
        <v>270</v>
      </c>
      <c r="Y75" s="36">
        <f t="shared" si="12"/>
        <v>0.56220000000000003</v>
      </c>
      <c r="Z75" s="56"/>
      <c r="AA75" s="57"/>
      <c r="AE75" s="64"/>
      <c r="BB75" s="96" t="s">
        <v>1</v>
      </c>
      <c r="BL75" s="64">
        <f t="shared" si="8"/>
        <v>282.60000000000002</v>
      </c>
      <c r="BM75" s="64">
        <f t="shared" si="9"/>
        <v>282.60000000000002</v>
      </c>
      <c r="BN75" s="64">
        <f t="shared" si="10"/>
        <v>0.5</v>
      </c>
      <c r="BO75" s="64">
        <f t="shared" si="11"/>
        <v>0.5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403">
        <v>4680115882577</v>
      </c>
      <c r="E76" s="398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8"/>
      <c r="T76" s="34"/>
      <c r="U76" s="34"/>
      <c r="V76" s="35" t="s">
        <v>66</v>
      </c>
      <c r="W76" s="390">
        <v>44</v>
      </c>
      <c r="X76" s="391">
        <f t="shared" si="6"/>
        <v>44.800000000000004</v>
      </c>
      <c r="Y76" s="36">
        <f>IFERROR(IF(X76=0,"",ROUNDUP(X76/H76,0)*0.00753),"")</f>
        <v>0.10542</v>
      </c>
      <c r="Z76" s="56"/>
      <c r="AA76" s="57"/>
      <c r="AE76" s="64"/>
      <c r="BB76" s="97" t="s">
        <v>1</v>
      </c>
      <c r="BL76" s="64">
        <f t="shared" si="8"/>
        <v>46.749999999999993</v>
      </c>
      <c r="BM76" s="64">
        <f t="shared" si="9"/>
        <v>47.6</v>
      </c>
      <c r="BN76" s="64">
        <f t="shared" si="10"/>
        <v>8.8141025641025633E-2</v>
      </c>
      <c r="BO76" s="64">
        <f t="shared" si="11"/>
        <v>8.9743589743589744E-2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403">
        <v>4680115882577</v>
      </c>
      <c r="E77" s="398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8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403">
        <v>4680115882720</v>
      </c>
      <c r="E78" s="398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8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403">
        <v>4680115880269</v>
      </c>
      <c r="E79" s="398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8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403">
        <v>4680115880429</v>
      </c>
      <c r="E80" s="398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7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8"/>
      <c r="T80" s="34"/>
      <c r="U80" s="34"/>
      <c r="V80" s="35" t="s">
        <v>66</v>
      </c>
      <c r="W80" s="390">
        <v>540</v>
      </c>
      <c r="X80" s="391">
        <f t="shared" si="6"/>
        <v>540</v>
      </c>
      <c r="Y80" s="36">
        <f>IFERROR(IF(X80=0,"",ROUNDUP(X80/H80,0)*0.00937),"")</f>
        <v>1.1244000000000001</v>
      </c>
      <c r="Z80" s="56"/>
      <c r="AA80" s="57"/>
      <c r="AE80" s="64"/>
      <c r="BB80" s="101" t="s">
        <v>1</v>
      </c>
      <c r="BL80" s="64">
        <f t="shared" si="8"/>
        <v>568.79999999999995</v>
      </c>
      <c r="BM80" s="64">
        <f t="shared" si="9"/>
        <v>568.79999999999995</v>
      </c>
      <c r="BN80" s="64">
        <f t="shared" si="10"/>
        <v>1</v>
      </c>
      <c r="BO80" s="64">
        <f t="shared" si="11"/>
        <v>1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403">
        <v>4680115881457</v>
      </c>
      <c r="E81" s="398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8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9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20"/>
      <c r="O82" s="422" t="s">
        <v>70</v>
      </c>
      <c r="P82" s="409"/>
      <c r="Q82" s="409"/>
      <c r="R82" s="409"/>
      <c r="S82" s="409"/>
      <c r="T82" s="409"/>
      <c r="U82" s="41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296.42195767195767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299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3.28613</v>
      </c>
      <c r="Z82" s="393"/>
      <c r="AA82" s="393"/>
    </row>
    <row r="83" spans="1:67" x14ac:dyDescent="0.2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20"/>
      <c r="O83" s="422" t="s">
        <v>70</v>
      </c>
      <c r="P83" s="409"/>
      <c r="Q83" s="409"/>
      <c r="R83" s="409"/>
      <c r="S83" s="409"/>
      <c r="T83" s="409"/>
      <c r="U83" s="410"/>
      <c r="V83" s="37" t="s">
        <v>66</v>
      </c>
      <c r="W83" s="392">
        <f>IFERROR(SUM(W61:W81),"0")</f>
        <v>1539</v>
      </c>
      <c r="X83" s="392">
        <f>IFERROR(SUM(X61:X81),"0")</f>
        <v>1562.8</v>
      </c>
      <c r="Y83" s="37"/>
      <c r="Z83" s="393"/>
      <c r="AA83" s="393"/>
    </row>
    <row r="84" spans="1:67" ht="14.25" hidden="1" customHeight="1" x14ac:dyDescent="0.25">
      <c r="A84" s="402" t="s">
        <v>97</v>
      </c>
      <c r="B84" s="400"/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383"/>
      <c r="AA84" s="383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403">
        <v>4680115881488</v>
      </c>
      <c r="E85" s="398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8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8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403">
        <v>4680115882751</v>
      </c>
      <c r="E86" s="398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3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8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403">
        <v>4680115882775</v>
      </c>
      <c r="E87" s="398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64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8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403">
        <v>4680115880658</v>
      </c>
      <c r="E88" s="398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8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9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20"/>
      <c r="O89" s="422" t="s">
        <v>70</v>
      </c>
      <c r="P89" s="409"/>
      <c r="Q89" s="409"/>
      <c r="R89" s="409"/>
      <c r="S89" s="409"/>
      <c r="T89" s="409"/>
      <c r="U89" s="41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hidden="1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20"/>
      <c r="O90" s="422" t="s">
        <v>70</v>
      </c>
      <c r="P90" s="409"/>
      <c r="Q90" s="409"/>
      <c r="R90" s="409"/>
      <c r="S90" s="409"/>
      <c r="T90" s="409"/>
      <c r="U90" s="41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hidden="1" customHeight="1" x14ac:dyDescent="0.25">
      <c r="A91" s="402" t="s">
        <v>61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383"/>
      <c r="AA91" s="383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403">
        <v>4607091387667</v>
      </c>
      <c r="E92" s="398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8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403">
        <v>4607091387636</v>
      </c>
      <c r="E93" s="398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8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403">
        <v>4607091382426</v>
      </c>
      <c r="E94" s="398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8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403">
        <v>4607091386547</v>
      </c>
      <c r="E95" s="398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8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403">
        <v>4607091382464</v>
      </c>
      <c r="E96" s="398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8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403">
        <v>4680115883444</v>
      </c>
      <c r="E97" s="398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8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403">
        <v>4680115883444</v>
      </c>
      <c r="E98" s="398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8"/>
      <c r="T98" s="34"/>
      <c r="U98" s="34"/>
      <c r="V98" s="35" t="s">
        <v>66</v>
      </c>
      <c r="W98" s="390">
        <v>31.5</v>
      </c>
      <c r="X98" s="391">
        <f t="shared" si="13"/>
        <v>33.599999999999994</v>
      </c>
      <c r="Y98" s="36">
        <f>IFERROR(IF(X98=0,"",ROUNDUP(X98/H98,0)*0.00753),"")</f>
        <v>9.0359999999999996E-2</v>
      </c>
      <c r="Z98" s="56"/>
      <c r="AA98" s="57"/>
      <c r="AE98" s="64"/>
      <c r="BB98" s="113" t="s">
        <v>1</v>
      </c>
      <c r="BL98" s="64">
        <f t="shared" si="14"/>
        <v>34.74</v>
      </c>
      <c r="BM98" s="64">
        <f t="shared" si="15"/>
        <v>37.055999999999997</v>
      </c>
      <c r="BN98" s="64">
        <f t="shared" si="16"/>
        <v>7.2115384615384609E-2</v>
      </c>
      <c r="BO98" s="64">
        <f t="shared" si="17"/>
        <v>7.6923076923076913E-2</v>
      </c>
    </row>
    <row r="99" spans="1:67" x14ac:dyDescent="0.2">
      <c r="A99" s="419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20"/>
      <c r="O99" s="422" t="s">
        <v>70</v>
      </c>
      <c r="P99" s="409"/>
      <c r="Q99" s="409"/>
      <c r="R99" s="409"/>
      <c r="S99" s="409"/>
      <c r="T99" s="409"/>
      <c r="U99" s="410"/>
      <c r="V99" s="37" t="s">
        <v>71</v>
      </c>
      <c r="W99" s="392">
        <f>IFERROR(W92/H92,"0")+IFERROR(W93/H93,"0")+IFERROR(W94/H94,"0")+IFERROR(W95/H95,"0")+IFERROR(W96/H96,"0")+IFERROR(W97/H97,"0")+IFERROR(W98/H98,"0")</f>
        <v>11.25</v>
      </c>
      <c r="X99" s="392">
        <f>IFERROR(X92/H92,"0")+IFERROR(X93/H93,"0")+IFERROR(X94/H94,"0")+IFERROR(X95/H95,"0")+IFERROR(X96/H96,"0")+IFERROR(X97/H97,"0")+IFERROR(X98/H98,"0")</f>
        <v>11.999999999999998</v>
      </c>
      <c r="Y99" s="392">
        <f>IFERROR(IF(Y92="",0,Y92),"0")+IFERROR(IF(Y93="",0,Y93),"0")+IFERROR(IF(Y94="",0,Y94),"0")+IFERROR(IF(Y95="",0,Y95),"0")+IFERROR(IF(Y96="",0,Y96),"0")+IFERROR(IF(Y97="",0,Y97),"0")+IFERROR(IF(Y98="",0,Y98),"0")</f>
        <v>9.0359999999999996E-2</v>
      </c>
      <c r="Z99" s="393"/>
      <c r="AA99" s="393"/>
    </row>
    <row r="100" spans="1:67" x14ac:dyDescent="0.2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20"/>
      <c r="O100" s="422" t="s">
        <v>70</v>
      </c>
      <c r="P100" s="409"/>
      <c r="Q100" s="409"/>
      <c r="R100" s="409"/>
      <c r="S100" s="409"/>
      <c r="T100" s="409"/>
      <c r="U100" s="410"/>
      <c r="V100" s="37" t="s">
        <v>66</v>
      </c>
      <c r="W100" s="392">
        <f>IFERROR(SUM(W92:W98),"0")</f>
        <v>31.5</v>
      </c>
      <c r="X100" s="392">
        <f>IFERROR(SUM(X92:X98),"0")</f>
        <v>33.599999999999994</v>
      </c>
      <c r="Y100" s="37"/>
      <c r="Z100" s="393"/>
      <c r="AA100" s="393"/>
    </row>
    <row r="101" spans="1:67" ht="14.25" hidden="1" customHeight="1" x14ac:dyDescent="0.25">
      <c r="A101" s="402" t="s">
        <v>72</v>
      </c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383"/>
      <c r="AA101" s="383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403">
        <v>4607091386967</v>
      </c>
      <c r="E102" s="398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6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8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403">
        <v>4607091386967</v>
      </c>
      <c r="E103" s="398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8"/>
      <c r="T103" s="34"/>
      <c r="U103" s="34"/>
      <c r="V103" s="35" t="s">
        <v>66</v>
      </c>
      <c r="W103" s="390">
        <v>120</v>
      </c>
      <c r="X103" s="391">
        <f t="shared" si="18"/>
        <v>126</v>
      </c>
      <c r="Y103" s="36">
        <f>IFERROR(IF(X103=0,"",ROUNDUP(X103/H103,0)*0.02175),"")</f>
        <v>0.32624999999999998</v>
      </c>
      <c r="Z103" s="56"/>
      <c r="AA103" s="57"/>
      <c r="AE103" s="64"/>
      <c r="BB103" s="115" t="s">
        <v>1</v>
      </c>
      <c r="BL103" s="64">
        <f t="shared" si="19"/>
        <v>128.05714285714285</v>
      </c>
      <c r="BM103" s="64">
        <f t="shared" si="20"/>
        <v>134.45999999999998</v>
      </c>
      <c r="BN103" s="64">
        <f t="shared" si="21"/>
        <v>0.25510204081632648</v>
      </c>
      <c r="BO103" s="64">
        <f t="shared" si="22"/>
        <v>0.26785714285714285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403">
        <v>4607091385304</v>
      </c>
      <c r="E104" s="398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8"/>
      <c r="T104" s="34"/>
      <c r="U104" s="34"/>
      <c r="V104" s="35" t="s">
        <v>66</v>
      </c>
      <c r="W104" s="390">
        <v>40</v>
      </c>
      <c r="X104" s="391">
        <f t="shared" si="18"/>
        <v>42</v>
      </c>
      <c r="Y104" s="36">
        <f>IFERROR(IF(X104=0,"",ROUNDUP(X104/H104,0)*0.02175),"")</f>
        <v>0.10874999999999999</v>
      </c>
      <c r="Z104" s="56"/>
      <c r="AA104" s="57"/>
      <c r="AE104" s="64"/>
      <c r="BB104" s="116" t="s">
        <v>1</v>
      </c>
      <c r="BL104" s="64">
        <f t="shared" si="19"/>
        <v>42.685714285714283</v>
      </c>
      <c r="BM104" s="64">
        <f t="shared" si="20"/>
        <v>44.82</v>
      </c>
      <c r="BN104" s="64">
        <f t="shared" si="21"/>
        <v>8.5034013605442174E-2</v>
      </c>
      <c r="BO104" s="64">
        <f t="shared" si="22"/>
        <v>8.9285714285714274E-2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403">
        <v>4607091386264</v>
      </c>
      <c r="E105" s="398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8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8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403">
        <v>4680115882584</v>
      </c>
      <c r="E106" s="398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8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403">
        <v>4680115882584</v>
      </c>
      <c r="E107" s="398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8"/>
      <c r="T107" s="34"/>
      <c r="U107" s="34"/>
      <c r="V107" s="35" t="s">
        <v>66</v>
      </c>
      <c r="W107" s="390">
        <v>49.5</v>
      </c>
      <c r="X107" s="391">
        <f t="shared" si="18"/>
        <v>50.160000000000004</v>
      </c>
      <c r="Y107" s="36">
        <f>IFERROR(IF(X107=0,"",ROUNDUP(X107/H107,0)*0.00753),"")</f>
        <v>0.14307</v>
      </c>
      <c r="Z107" s="56"/>
      <c r="AA107" s="57"/>
      <c r="AE107" s="64"/>
      <c r="BB107" s="119" t="s">
        <v>1</v>
      </c>
      <c r="BL107" s="64">
        <f t="shared" si="19"/>
        <v>54.9</v>
      </c>
      <c r="BM107" s="64">
        <f t="shared" si="20"/>
        <v>55.631999999999998</v>
      </c>
      <c r="BN107" s="64">
        <f t="shared" si="21"/>
        <v>0.12019230769230768</v>
      </c>
      <c r="BO107" s="64">
        <f t="shared" si="22"/>
        <v>0.12179487179487179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403">
        <v>4607091385731</v>
      </c>
      <c r="E108" s="398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2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8"/>
      <c r="T108" s="34"/>
      <c r="U108" s="34"/>
      <c r="V108" s="35" t="s">
        <v>66</v>
      </c>
      <c r="W108" s="390">
        <v>450</v>
      </c>
      <c r="X108" s="391">
        <f t="shared" si="18"/>
        <v>450.90000000000003</v>
      </c>
      <c r="Y108" s="36">
        <f>IFERROR(IF(X108=0,"",ROUNDUP(X108/H108,0)*0.00753),"")</f>
        <v>1.2575100000000001</v>
      </c>
      <c r="Z108" s="56"/>
      <c r="AA108" s="57"/>
      <c r="AE108" s="64"/>
      <c r="BB108" s="120" t="s">
        <v>1</v>
      </c>
      <c r="BL108" s="64">
        <f t="shared" si="19"/>
        <v>495.33333333333331</v>
      </c>
      <c r="BM108" s="64">
        <f t="shared" si="20"/>
        <v>496.32400000000001</v>
      </c>
      <c r="BN108" s="64">
        <f t="shared" si="21"/>
        <v>1.0683760683760684</v>
      </c>
      <c r="BO108" s="64">
        <f t="shared" si="22"/>
        <v>1.0705128205128205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403">
        <v>4680115880214</v>
      </c>
      <c r="E109" s="398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8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403">
        <v>4680115880894</v>
      </c>
      <c r="E110" s="398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4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8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403">
        <v>4680115885233</v>
      </c>
      <c r="E111" s="398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529" t="s">
        <v>195</v>
      </c>
      <c r="P111" s="397"/>
      <c r="Q111" s="397"/>
      <c r="R111" s="397"/>
      <c r="S111" s="398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403">
        <v>4680115884915</v>
      </c>
      <c r="E112" s="398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7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8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403">
        <v>4607091385427</v>
      </c>
      <c r="E113" s="398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7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8"/>
      <c r="T113" s="34"/>
      <c r="U113" s="34"/>
      <c r="V113" s="35" t="s">
        <v>66</v>
      </c>
      <c r="W113" s="390">
        <v>25</v>
      </c>
      <c r="X113" s="391">
        <f t="shared" si="18"/>
        <v>27</v>
      </c>
      <c r="Y113" s="36">
        <f>IFERROR(IF(X113=0,"",ROUNDUP(X113/H113,0)*0.00753),"")</f>
        <v>6.7769999999999997E-2</v>
      </c>
      <c r="Z113" s="56"/>
      <c r="AA113" s="57"/>
      <c r="AE113" s="64"/>
      <c r="BB113" s="125" t="s">
        <v>1</v>
      </c>
      <c r="BL113" s="64">
        <f t="shared" si="19"/>
        <v>27.266666666666666</v>
      </c>
      <c r="BM113" s="64">
        <f t="shared" si="20"/>
        <v>29.447999999999997</v>
      </c>
      <c r="BN113" s="64">
        <f t="shared" si="21"/>
        <v>5.3418803418803423E-2</v>
      </c>
      <c r="BO113" s="64">
        <f t="shared" si="22"/>
        <v>5.7692307692307689E-2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403">
        <v>4680115882645</v>
      </c>
      <c r="E114" s="398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8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403">
        <v>4680115884311</v>
      </c>
      <c r="E115" s="398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8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403">
        <v>4680115884403</v>
      </c>
      <c r="E116" s="398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8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9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20"/>
      <c r="O117" s="422" t="s">
        <v>70</v>
      </c>
      <c r="P117" s="409"/>
      <c r="Q117" s="409"/>
      <c r="R117" s="409"/>
      <c r="S117" s="409"/>
      <c r="T117" s="409"/>
      <c r="U117" s="41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212.79761904761907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215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1.9033500000000001</v>
      </c>
      <c r="Z117" s="393"/>
      <c r="AA117" s="393"/>
    </row>
    <row r="118" spans="1:67" x14ac:dyDescent="0.2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20"/>
      <c r="O118" s="422" t="s">
        <v>70</v>
      </c>
      <c r="P118" s="409"/>
      <c r="Q118" s="409"/>
      <c r="R118" s="409"/>
      <c r="S118" s="409"/>
      <c r="T118" s="409"/>
      <c r="U118" s="410"/>
      <c r="V118" s="37" t="s">
        <v>66</v>
      </c>
      <c r="W118" s="392">
        <f>IFERROR(SUM(W102:W116),"0")</f>
        <v>684.5</v>
      </c>
      <c r="X118" s="392">
        <f>IFERROR(SUM(X102:X116),"0")</f>
        <v>696.06000000000006</v>
      </c>
      <c r="Y118" s="37"/>
      <c r="Z118" s="393"/>
      <c r="AA118" s="393"/>
    </row>
    <row r="119" spans="1:67" ht="14.25" hidden="1" customHeight="1" x14ac:dyDescent="0.25">
      <c r="A119" s="402" t="s">
        <v>206</v>
      </c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383"/>
      <c r="AA119" s="383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403">
        <v>4607091383065</v>
      </c>
      <c r="E120" s="398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8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403">
        <v>4680115881532</v>
      </c>
      <c r="E121" s="398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8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403">
        <v>4680115881532</v>
      </c>
      <c r="E122" s="398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8"/>
      <c r="T122" s="34"/>
      <c r="U122" s="34"/>
      <c r="V122" s="35" t="s">
        <v>66</v>
      </c>
      <c r="W122" s="390">
        <v>60</v>
      </c>
      <c r="X122" s="391">
        <f t="shared" si="23"/>
        <v>67.2</v>
      </c>
      <c r="Y122" s="36">
        <f>IFERROR(IF(X122=0,"",ROUNDUP(X122/H122,0)*0.02175),"")</f>
        <v>0.17399999999999999</v>
      </c>
      <c r="Z122" s="56"/>
      <c r="AA122" s="57"/>
      <c r="AE122" s="64"/>
      <c r="BB122" s="131" t="s">
        <v>1</v>
      </c>
      <c r="BL122" s="64">
        <f t="shared" si="24"/>
        <v>64.028571428571425</v>
      </c>
      <c r="BM122" s="64">
        <f t="shared" si="25"/>
        <v>71.712000000000003</v>
      </c>
      <c r="BN122" s="64">
        <f t="shared" si="26"/>
        <v>0.12755102040816324</v>
      </c>
      <c r="BO122" s="64">
        <f t="shared" si="27"/>
        <v>0.14285714285714285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403">
        <v>4680115882652</v>
      </c>
      <c r="E123" s="398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8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403">
        <v>4680115880238</v>
      </c>
      <c r="E124" s="398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8"/>
      <c r="T124" s="34"/>
      <c r="U124" s="34"/>
      <c r="V124" s="35" t="s">
        <v>66</v>
      </c>
      <c r="W124" s="390">
        <v>33</v>
      </c>
      <c r="X124" s="391">
        <f t="shared" si="23"/>
        <v>33.659999999999997</v>
      </c>
      <c r="Y124" s="36">
        <f>IFERROR(IF(X124=0,"",ROUNDUP(X124/H124,0)*0.00753),"")</f>
        <v>0.12801000000000001</v>
      </c>
      <c r="Z124" s="56"/>
      <c r="AA124" s="57"/>
      <c r="AE124" s="64"/>
      <c r="BB124" s="133" t="s">
        <v>1</v>
      </c>
      <c r="BL124" s="64">
        <f t="shared" si="24"/>
        <v>37.633333333333333</v>
      </c>
      <c r="BM124" s="64">
        <f t="shared" si="25"/>
        <v>38.385999999999996</v>
      </c>
      <c r="BN124" s="64">
        <f t="shared" si="26"/>
        <v>0.10683760683760685</v>
      </c>
      <c r="BO124" s="64">
        <f t="shared" si="27"/>
        <v>0.10897435897435898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403">
        <v>4680115881464</v>
      </c>
      <c r="E125" s="398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4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8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9"/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20"/>
      <c r="O126" s="422" t="s">
        <v>70</v>
      </c>
      <c r="P126" s="409"/>
      <c r="Q126" s="409"/>
      <c r="R126" s="409"/>
      <c r="S126" s="409"/>
      <c r="T126" s="409"/>
      <c r="U126" s="410"/>
      <c r="V126" s="37" t="s">
        <v>71</v>
      </c>
      <c r="W126" s="392">
        <f>IFERROR(W120/H120,"0")+IFERROR(W121/H121,"0")+IFERROR(W122/H122,"0")+IFERROR(W123/H123,"0")+IFERROR(W124/H124,"0")+IFERROR(W125/H125,"0")</f>
        <v>23.80952380952381</v>
      </c>
      <c r="X126" s="392">
        <f>IFERROR(X120/H120,"0")+IFERROR(X121/H121,"0")+IFERROR(X122/H122,"0")+IFERROR(X123/H123,"0")+IFERROR(X124/H124,"0")+IFERROR(X125/H125,"0")</f>
        <v>25</v>
      </c>
      <c r="Y126" s="392">
        <f>IFERROR(IF(Y120="",0,Y120),"0")+IFERROR(IF(Y121="",0,Y121),"0")+IFERROR(IF(Y122="",0,Y122),"0")+IFERROR(IF(Y123="",0,Y123),"0")+IFERROR(IF(Y124="",0,Y124),"0")+IFERROR(IF(Y125="",0,Y125),"0")</f>
        <v>0.30201</v>
      </c>
      <c r="Z126" s="393"/>
      <c r="AA126" s="393"/>
    </row>
    <row r="127" spans="1:67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20"/>
      <c r="O127" s="422" t="s">
        <v>70</v>
      </c>
      <c r="P127" s="409"/>
      <c r="Q127" s="409"/>
      <c r="R127" s="409"/>
      <c r="S127" s="409"/>
      <c r="T127" s="409"/>
      <c r="U127" s="410"/>
      <c r="V127" s="37" t="s">
        <v>66</v>
      </c>
      <c r="W127" s="392">
        <f>IFERROR(SUM(W120:W125),"0")</f>
        <v>93</v>
      </c>
      <c r="X127" s="392">
        <f>IFERROR(SUM(X120:X125),"0")</f>
        <v>100.86</v>
      </c>
      <c r="Y127" s="37"/>
      <c r="Z127" s="393"/>
      <c r="AA127" s="393"/>
    </row>
    <row r="128" spans="1:67" ht="16.5" hidden="1" customHeight="1" x14ac:dyDescent="0.25">
      <c r="A128" s="399" t="s">
        <v>218</v>
      </c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384"/>
      <c r="AA128" s="384"/>
    </row>
    <row r="129" spans="1:67" ht="14.25" hidden="1" customHeight="1" x14ac:dyDescent="0.25">
      <c r="A129" s="402" t="s">
        <v>72</v>
      </c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0"/>
      <c r="X129" s="400"/>
      <c r="Y129" s="400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403">
        <v>4607091385168</v>
      </c>
      <c r="E130" s="398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8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403">
        <v>4607091385168</v>
      </c>
      <c r="E131" s="398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8"/>
      <c r="T131" s="34"/>
      <c r="U131" s="34"/>
      <c r="V131" s="35" t="s">
        <v>66</v>
      </c>
      <c r="W131" s="390">
        <v>390</v>
      </c>
      <c r="X131" s="391">
        <f>IFERROR(IF(W131="",0,CEILING((W131/$H131),1)*$H131),"")</f>
        <v>394.8</v>
      </c>
      <c r="Y131" s="36">
        <f>IFERROR(IF(X131=0,"",ROUNDUP(X131/H131,0)*0.02175),"")</f>
        <v>1.0222499999999999</v>
      </c>
      <c r="Z131" s="56"/>
      <c r="AA131" s="57"/>
      <c r="AE131" s="64"/>
      <c r="BB131" s="136" t="s">
        <v>1</v>
      </c>
      <c r="BL131" s="64">
        <f>IFERROR(W131*I131/H131,"0")</f>
        <v>415.90714285714284</v>
      </c>
      <c r="BM131" s="64">
        <f>IFERROR(X131*I131/H131,"0")</f>
        <v>421.02600000000001</v>
      </c>
      <c r="BN131" s="64">
        <f>IFERROR(1/J131*(W131/H131),"0")</f>
        <v>0.82908163265306112</v>
      </c>
      <c r="BO131" s="64">
        <f>IFERROR(1/J131*(X131/H131),"0")</f>
        <v>0.83928571428571419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403">
        <v>4607091383256</v>
      </c>
      <c r="E132" s="398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4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8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403">
        <v>4607091385748</v>
      </c>
      <c r="E133" s="398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8"/>
      <c r="T133" s="34"/>
      <c r="U133" s="34"/>
      <c r="V133" s="35" t="s">
        <v>66</v>
      </c>
      <c r="W133" s="390">
        <v>450</v>
      </c>
      <c r="X133" s="391">
        <f>IFERROR(IF(W133="",0,CEILING((W133/$H133),1)*$H133),"")</f>
        <v>450.90000000000003</v>
      </c>
      <c r="Y133" s="36">
        <f>IFERROR(IF(X133=0,"",ROUNDUP(X133/H133,0)*0.00753),"")</f>
        <v>1.2575100000000001</v>
      </c>
      <c r="Z133" s="56"/>
      <c r="AA133" s="57"/>
      <c r="AE133" s="64"/>
      <c r="BB133" s="138" t="s">
        <v>1</v>
      </c>
      <c r="BL133" s="64">
        <f>IFERROR(W133*I133/H133,"0")</f>
        <v>495.33333333333331</v>
      </c>
      <c r="BM133" s="64">
        <f>IFERROR(X133*I133/H133,"0")</f>
        <v>496.32400000000001</v>
      </c>
      <c r="BN133" s="64">
        <f>IFERROR(1/J133*(W133/H133),"0")</f>
        <v>1.0683760683760684</v>
      </c>
      <c r="BO133" s="64">
        <f>IFERROR(1/J133*(X133/H133),"0")</f>
        <v>1.0705128205128205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403">
        <v>4680115884533</v>
      </c>
      <c r="E134" s="398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8"/>
      <c r="T134" s="34"/>
      <c r="U134" s="34"/>
      <c r="V134" s="35" t="s">
        <v>66</v>
      </c>
      <c r="W134" s="390">
        <v>6</v>
      </c>
      <c r="X134" s="391">
        <f>IFERROR(IF(W134="",0,CEILING((W134/$H134),1)*$H134),"")</f>
        <v>7.2</v>
      </c>
      <c r="Y134" s="36">
        <f>IFERROR(IF(X134=0,"",ROUNDUP(X134/H134,0)*0.00753),"")</f>
        <v>3.0120000000000001E-2</v>
      </c>
      <c r="Z134" s="56"/>
      <c r="AA134" s="57"/>
      <c r="AE134" s="64"/>
      <c r="BB134" s="139" t="s">
        <v>1</v>
      </c>
      <c r="BL134" s="64">
        <f>IFERROR(W134*I134/H134,"0")</f>
        <v>6.6666666666666661</v>
      </c>
      <c r="BM134" s="64">
        <f>IFERROR(X134*I134/H134,"0")</f>
        <v>8</v>
      </c>
      <c r="BN134" s="64">
        <f>IFERROR(1/J134*(W134/H134),"0")</f>
        <v>2.1367521367521364E-2</v>
      </c>
      <c r="BO134" s="64">
        <f>IFERROR(1/J134*(X134/H134),"0")</f>
        <v>2.564102564102564E-2</v>
      </c>
    </row>
    <row r="135" spans="1:67" x14ac:dyDescent="0.2">
      <c r="A135" s="419"/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20"/>
      <c r="O135" s="422" t="s">
        <v>70</v>
      </c>
      <c r="P135" s="409"/>
      <c r="Q135" s="409"/>
      <c r="R135" s="409"/>
      <c r="S135" s="409"/>
      <c r="T135" s="409"/>
      <c r="U135" s="410"/>
      <c r="V135" s="37" t="s">
        <v>71</v>
      </c>
      <c r="W135" s="392">
        <f>IFERROR(W130/H130,"0")+IFERROR(W131/H131,"0")+IFERROR(W132/H132,"0")+IFERROR(W133/H133,"0")+IFERROR(W134/H134,"0")</f>
        <v>216.42857142857142</v>
      </c>
      <c r="X135" s="392">
        <f>IFERROR(X130/H130,"0")+IFERROR(X131/H131,"0")+IFERROR(X132/H132,"0")+IFERROR(X133/H133,"0")+IFERROR(X134/H134,"0")</f>
        <v>218</v>
      </c>
      <c r="Y135" s="392">
        <f>IFERROR(IF(Y130="",0,Y130),"0")+IFERROR(IF(Y131="",0,Y131),"0")+IFERROR(IF(Y132="",0,Y132),"0")+IFERROR(IF(Y133="",0,Y133),"0")+IFERROR(IF(Y134="",0,Y134),"0")</f>
        <v>2.3098800000000002</v>
      </c>
      <c r="Z135" s="393"/>
      <c r="AA135" s="393"/>
    </row>
    <row r="136" spans="1:67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20"/>
      <c r="O136" s="422" t="s">
        <v>70</v>
      </c>
      <c r="P136" s="409"/>
      <c r="Q136" s="409"/>
      <c r="R136" s="409"/>
      <c r="S136" s="409"/>
      <c r="T136" s="409"/>
      <c r="U136" s="410"/>
      <c r="V136" s="37" t="s">
        <v>66</v>
      </c>
      <c r="W136" s="392">
        <f>IFERROR(SUM(W130:W134),"0")</f>
        <v>846</v>
      </c>
      <c r="X136" s="392">
        <f>IFERROR(SUM(X130:X134),"0")</f>
        <v>852.90000000000009</v>
      </c>
      <c r="Y136" s="37"/>
      <c r="Z136" s="393"/>
      <c r="AA136" s="393"/>
    </row>
    <row r="137" spans="1:67" ht="27.75" hidden="1" customHeight="1" x14ac:dyDescent="0.2">
      <c r="A137" s="571" t="s">
        <v>228</v>
      </c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72"/>
      <c r="P137" s="572"/>
      <c r="Q137" s="572"/>
      <c r="R137" s="572"/>
      <c r="S137" s="572"/>
      <c r="T137" s="572"/>
      <c r="U137" s="572"/>
      <c r="V137" s="572"/>
      <c r="W137" s="572"/>
      <c r="X137" s="572"/>
      <c r="Y137" s="572"/>
      <c r="Z137" s="48"/>
      <c r="AA137" s="48"/>
    </row>
    <row r="138" spans="1:67" ht="16.5" hidden="1" customHeight="1" x14ac:dyDescent="0.25">
      <c r="A138" s="399" t="s">
        <v>229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384"/>
      <c r="AA138" s="384"/>
    </row>
    <row r="139" spans="1:67" ht="14.25" hidden="1" customHeight="1" x14ac:dyDescent="0.25">
      <c r="A139" s="402" t="s">
        <v>105</v>
      </c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400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403">
        <v>4607091383423</v>
      </c>
      <c r="E140" s="398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8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403">
        <v>4680115885707</v>
      </c>
      <c r="E141" s="398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56" t="s">
        <v>234</v>
      </c>
      <c r="P141" s="397"/>
      <c r="Q141" s="397"/>
      <c r="R141" s="397"/>
      <c r="S141" s="398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403">
        <v>4607091381405</v>
      </c>
      <c r="E142" s="398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8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403">
        <v>4680115885660</v>
      </c>
      <c r="E143" s="398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5" t="s">
        <v>239</v>
      </c>
      <c r="P143" s="397"/>
      <c r="Q143" s="397"/>
      <c r="R143" s="397"/>
      <c r="S143" s="398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403">
        <v>4607091386516</v>
      </c>
      <c r="E144" s="398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8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403">
        <v>4680115885691</v>
      </c>
      <c r="E145" s="398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720" t="s">
        <v>245</v>
      </c>
      <c r="P145" s="397"/>
      <c r="Q145" s="397"/>
      <c r="R145" s="397"/>
      <c r="S145" s="398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9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20"/>
      <c r="O146" s="422" t="s">
        <v>70</v>
      </c>
      <c r="P146" s="409"/>
      <c r="Q146" s="409"/>
      <c r="R146" s="409"/>
      <c r="S146" s="409"/>
      <c r="T146" s="409"/>
      <c r="U146" s="41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0"/>
      <c r="O147" s="422" t="s">
        <v>70</v>
      </c>
      <c r="P147" s="409"/>
      <c r="Q147" s="409"/>
      <c r="R147" s="409"/>
      <c r="S147" s="409"/>
      <c r="T147" s="409"/>
      <c r="U147" s="41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399" t="s">
        <v>246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384"/>
      <c r="AA148" s="384"/>
    </row>
    <row r="149" spans="1:67" ht="14.25" hidden="1" customHeight="1" x14ac:dyDescent="0.25">
      <c r="A149" s="402" t="s">
        <v>61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403">
        <v>4680115880993</v>
      </c>
      <c r="E150" s="398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8"/>
      <c r="T150" s="34"/>
      <c r="U150" s="34"/>
      <c r="V150" s="35" t="s">
        <v>66</v>
      </c>
      <c r="W150" s="390">
        <v>50</v>
      </c>
      <c r="X150" s="391">
        <f t="shared" ref="X150:X158" si="34">IFERROR(IF(W150="",0,CEILING((W150/$H150),1)*$H150),"")</f>
        <v>50.400000000000006</v>
      </c>
      <c r="Y150" s="36">
        <f>IFERROR(IF(X150=0,"",ROUNDUP(X150/H150,0)*0.00753),"")</f>
        <v>9.0359999999999996E-2</v>
      </c>
      <c r="Z150" s="56"/>
      <c r="AA150" s="57"/>
      <c r="AE150" s="64"/>
      <c r="BB150" s="146" t="s">
        <v>1</v>
      </c>
      <c r="BL150" s="64">
        <f t="shared" ref="BL150:BL158" si="35">IFERROR(W150*I150/H150,"0")</f>
        <v>53.095238095238095</v>
      </c>
      <c r="BM150" s="64">
        <f t="shared" ref="BM150:BM158" si="36">IFERROR(X150*I150/H150,"0")</f>
        <v>53.52</v>
      </c>
      <c r="BN150" s="64">
        <f t="shared" ref="BN150:BN158" si="37">IFERROR(1/J150*(W150/H150),"0")</f>
        <v>7.6312576312576319E-2</v>
      </c>
      <c r="BO150" s="64">
        <f t="shared" ref="BO150:BO158" si="38">IFERROR(1/J150*(X150/H150),"0")</f>
        <v>7.6923076923076927E-2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403">
        <v>4680115881761</v>
      </c>
      <c r="E151" s="398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8"/>
      <c r="T151" s="34"/>
      <c r="U151" s="34"/>
      <c r="V151" s="35" t="s">
        <v>66</v>
      </c>
      <c r="W151" s="390">
        <v>20</v>
      </c>
      <c r="X151" s="391">
        <f t="shared" si="34"/>
        <v>21</v>
      </c>
      <c r="Y151" s="36">
        <f>IFERROR(IF(X151=0,"",ROUNDUP(X151/H151,0)*0.00753),"")</f>
        <v>3.7650000000000003E-2</v>
      </c>
      <c r="Z151" s="56"/>
      <c r="AA151" s="57"/>
      <c r="AE151" s="64"/>
      <c r="BB151" s="147" t="s">
        <v>1</v>
      </c>
      <c r="BL151" s="64">
        <f t="shared" si="35"/>
        <v>21.238095238095237</v>
      </c>
      <c r="BM151" s="64">
        <f t="shared" si="36"/>
        <v>22.299999999999997</v>
      </c>
      <c r="BN151" s="64">
        <f t="shared" si="37"/>
        <v>3.0525030525030524E-2</v>
      </c>
      <c r="BO151" s="64">
        <f t="shared" si="38"/>
        <v>3.2051282051282048E-2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403">
        <v>4680115881563</v>
      </c>
      <c r="E152" s="398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8"/>
      <c r="T152" s="34"/>
      <c r="U152" s="34"/>
      <c r="V152" s="35" t="s">
        <v>66</v>
      </c>
      <c r="W152" s="390">
        <v>70</v>
      </c>
      <c r="X152" s="391">
        <f t="shared" si="34"/>
        <v>71.400000000000006</v>
      </c>
      <c r="Y152" s="36">
        <f>IFERROR(IF(X152=0,"",ROUNDUP(X152/H152,0)*0.00753),"")</f>
        <v>0.12801000000000001</v>
      </c>
      <c r="Z152" s="56"/>
      <c r="AA152" s="57"/>
      <c r="AE152" s="64"/>
      <c r="BB152" s="148" t="s">
        <v>1</v>
      </c>
      <c r="BL152" s="64">
        <f t="shared" si="35"/>
        <v>73.333333333333329</v>
      </c>
      <c r="BM152" s="64">
        <f t="shared" si="36"/>
        <v>74.8</v>
      </c>
      <c r="BN152" s="64">
        <f t="shared" si="37"/>
        <v>0.10683760683760682</v>
      </c>
      <c r="BO152" s="64">
        <f t="shared" si="38"/>
        <v>0.10897435897435898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403">
        <v>4680115880986</v>
      </c>
      <c r="E153" s="398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8"/>
      <c r="T153" s="34"/>
      <c r="U153" s="34"/>
      <c r="V153" s="35" t="s">
        <v>66</v>
      </c>
      <c r="W153" s="390">
        <v>87.5</v>
      </c>
      <c r="X153" s="391">
        <f t="shared" si="34"/>
        <v>88.2</v>
      </c>
      <c r="Y153" s="36">
        <f>IFERROR(IF(X153=0,"",ROUNDUP(X153/H153,0)*0.00502),"")</f>
        <v>0.21084</v>
      </c>
      <c r="Z153" s="56"/>
      <c r="AA153" s="57"/>
      <c r="AE153" s="64"/>
      <c r="BB153" s="149" t="s">
        <v>1</v>
      </c>
      <c r="BL153" s="64">
        <f t="shared" si="35"/>
        <v>92.916666666666657</v>
      </c>
      <c r="BM153" s="64">
        <f t="shared" si="36"/>
        <v>93.66</v>
      </c>
      <c r="BN153" s="64">
        <f t="shared" si="37"/>
        <v>0.17806267806267806</v>
      </c>
      <c r="BO153" s="64">
        <f t="shared" si="38"/>
        <v>0.17948717948717952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403">
        <v>4680115880207</v>
      </c>
      <c r="E154" s="398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8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403">
        <v>4680115881785</v>
      </c>
      <c r="E155" s="398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8"/>
      <c r="T155" s="34"/>
      <c r="U155" s="34"/>
      <c r="V155" s="35" t="s">
        <v>66</v>
      </c>
      <c r="W155" s="390">
        <v>98</v>
      </c>
      <c r="X155" s="391">
        <f t="shared" si="34"/>
        <v>98.7</v>
      </c>
      <c r="Y155" s="36">
        <f>IFERROR(IF(X155=0,"",ROUNDUP(X155/H155,0)*0.00502),"")</f>
        <v>0.23594000000000001</v>
      </c>
      <c r="Z155" s="56"/>
      <c r="AA155" s="57"/>
      <c r="AE155" s="64"/>
      <c r="BB155" s="151" t="s">
        <v>1</v>
      </c>
      <c r="BL155" s="64">
        <f t="shared" si="35"/>
        <v>104.06666666666666</v>
      </c>
      <c r="BM155" s="64">
        <f t="shared" si="36"/>
        <v>104.80999999999999</v>
      </c>
      <c r="BN155" s="64">
        <f t="shared" si="37"/>
        <v>0.19943019943019943</v>
      </c>
      <c r="BO155" s="64">
        <f t="shared" si="38"/>
        <v>0.20085470085470086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403">
        <v>4680115881679</v>
      </c>
      <c r="E156" s="398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8"/>
      <c r="T156" s="34"/>
      <c r="U156" s="34"/>
      <c r="V156" s="35" t="s">
        <v>66</v>
      </c>
      <c r="W156" s="390">
        <v>133</v>
      </c>
      <c r="X156" s="391">
        <f t="shared" si="34"/>
        <v>134.4</v>
      </c>
      <c r="Y156" s="36">
        <f>IFERROR(IF(X156=0,"",ROUNDUP(X156/H156,0)*0.00502),"")</f>
        <v>0.32128000000000001</v>
      </c>
      <c r="Z156" s="56"/>
      <c r="AA156" s="57"/>
      <c r="AE156" s="64"/>
      <c r="BB156" s="152" t="s">
        <v>1</v>
      </c>
      <c r="BL156" s="64">
        <f t="shared" si="35"/>
        <v>139.33333333333334</v>
      </c>
      <c r="BM156" s="64">
        <f t="shared" si="36"/>
        <v>140.80000000000001</v>
      </c>
      <c r="BN156" s="64">
        <f t="shared" si="37"/>
        <v>0.27065527065527067</v>
      </c>
      <c r="BO156" s="64">
        <f t="shared" si="38"/>
        <v>0.27350427350427353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403">
        <v>4680115880191</v>
      </c>
      <c r="E157" s="398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8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403">
        <v>4680115883963</v>
      </c>
      <c r="E158" s="398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8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9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20"/>
      <c r="O159" s="422" t="s">
        <v>70</v>
      </c>
      <c r="P159" s="409"/>
      <c r="Q159" s="409"/>
      <c r="R159" s="409"/>
      <c r="S159" s="409"/>
      <c r="T159" s="409"/>
      <c r="U159" s="41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185</v>
      </c>
      <c r="X159" s="392">
        <f>IFERROR(X150/H150,"0")+IFERROR(X151/H151,"0")+IFERROR(X152/H152,"0")+IFERROR(X153/H153,"0")+IFERROR(X154/H154,"0")+IFERROR(X155/H155,"0")+IFERROR(X156/H156,"0")+IFERROR(X157/H157,"0")+IFERROR(X158/H158,"0")</f>
        <v>187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1.0240800000000001</v>
      </c>
      <c r="Z159" s="393"/>
      <c r="AA159" s="393"/>
    </row>
    <row r="160" spans="1:67" x14ac:dyDescent="0.2">
      <c r="A160" s="400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0"/>
      <c r="O160" s="422" t="s">
        <v>70</v>
      </c>
      <c r="P160" s="409"/>
      <c r="Q160" s="409"/>
      <c r="R160" s="409"/>
      <c r="S160" s="409"/>
      <c r="T160" s="409"/>
      <c r="U160" s="410"/>
      <c r="V160" s="37" t="s">
        <v>66</v>
      </c>
      <c r="W160" s="392">
        <f>IFERROR(SUM(W150:W158),"0")</f>
        <v>458.5</v>
      </c>
      <c r="X160" s="392">
        <f>IFERROR(SUM(X150:X158),"0")</f>
        <v>464.1</v>
      </c>
      <c r="Y160" s="37"/>
      <c r="Z160" s="393"/>
      <c r="AA160" s="393"/>
    </row>
    <row r="161" spans="1:67" ht="16.5" hidden="1" customHeight="1" x14ac:dyDescent="0.25">
      <c r="A161" s="399" t="s">
        <v>265</v>
      </c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400"/>
      <c r="Z161" s="384"/>
      <c r="AA161" s="384"/>
    </row>
    <row r="162" spans="1:67" ht="14.25" hidden="1" customHeight="1" x14ac:dyDescent="0.25">
      <c r="A162" s="402" t="s">
        <v>105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83"/>
      <c r="AA162" s="383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403">
        <v>4680115881402</v>
      </c>
      <c r="E163" s="398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5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8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403">
        <v>4680115881396</v>
      </c>
      <c r="E164" s="398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8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9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20"/>
      <c r="O165" s="422" t="s">
        <v>70</v>
      </c>
      <c r="P165" s="409"/>
      <c r="Q165" s="409"/>
      <c r="R165" s="409"/>
      <c r="S165" s="409"/>
      <c r="T165" s="409"/>
      <c r="U165" s="41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400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0"/>
      <c r="O166" s="422" t="s">
        <v>70</v>
      </c>
      <c r="P166" s="409"/>
      <c r="Q166" s="409"/>
      <c r="R166" s="409"/>
      <c r="S166" s="409"/>
      <c r="T166" s="409"/>
      <c r="U166" s="41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402" t="s">
        <v>97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383"/>
      <c r="AA167" s="383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403">
        <v>4680115882935</v>
      </c>
      <c r="E168" s="398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8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403">
        <v>4680115880764</v>
      </c>
      <c r="E169" s="398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8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9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20"/>
      <c r="O170" s="422" t="s">
        <v>70</v>
      </c>
      <c r="P170" s="409"/>
      <c r="Q170" s="409"/>
      <c r="R170" s="409"/>
      <c r="S170" s="409"/>
      <c r="T170" s="409"/>
      <c r="U170" s="41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400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0"/>
      <c r="O171" s="422" t="s">
        <v>70</v>
      </c>
      <c r="P171" s="409"/>
      <c r="Q171" s="409"/>
      <c r="R171" s="409"/>
      <c r="S171" s="409"/>
      <c r="T171" s="409"/>
      <c r="U171" s="41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402" t="s">
        <v>61</v>
      </c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0"/>
      <c r="P172" s="400"/>
      <c r="Q172" s="400"/>
      <c r="R172" s="400"/>
      <c r="S172" s="400"/>
      <c r="T172" s="400"/>
      <c r="U172" s="400"/>
      <c r="V172" s="400"/>
      <c r="W172" s="400"/>
      <c r="X172" s="400"/>
      <c r="Y172" s="400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403">
        <v>4680115882683</v>
      </c>
      <c r="E173" s="398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8"/>
      <c r="T173" s="34"/>
      <c r="U173" s="34"/>
      <c r="V173" s="35" t="s">
        <v>66</v>
      </c>
      <c r="W173" s="390">
        <v>100</v>
      </c>
      <c r="X173" s="391">
        <f t="shared" ref="X173:X180" si="39">IFERROR(IF(W173="",0,CEILING((W173/$H173),1)*$H173),"")</f>
        <v>102.60000000000001</v>
      </c>
      <c r="Y173" s="36">
        <f>IFERROR(IF(X173=0,"",ROUNDUP(X173/H173,0)*0.00937),"")</f>
        <v>0.17802999999999999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103.88888888888889</v>
      </c>
      <c r="BM173" s="64">
        <f t="shared" ref="BM173:BM180" si="41">IFERROR(X173*I173/H173,"0")</f>
        <v>106.59000000000002</v>
      </c>
      <c r="BN173" s="64">
        <f t="shared" ref="BN173:BN180" si="42">IFERROR(1/J173*(W173/H173),"0")</f>
        <v>0.15432098765432098</v>
      </c>
      <c r="BO173" s="64">
        <f t="shared" ref="BO173:BO180" si="43">IFERROR(1/J173*(X173/H173),"0")</f>
        <v>0.15833333333333333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403">
        <v>4680115882690</v>
      </c>
      <c r="E174" s="398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8"/>
      <c r="T174" s="34"/>
      <c r="U174" s="34"/>
      <c r="V174" s="35" t="s">
        <v>66</v>
      </c>
      <c r="W174" s="390">
        <v>70</v>
      </c>
      <c r="X174" s="391">
        <f t="shared" si="39"/>
        <v>70.2</v>
      </c>
      <c r="Y174" s="36">
        <f>IFERROR(IF(X174=0,"",ROUNDUP(X174/H174,0)*0.00937),"")</f>
        <v>0.12181</v>
      </c>
      <c r="Z174" s="56"/>
      <c r="AA174" s="57"/>
      <c r="AE174" s="64"/>
      <c r="BB174" s="160" t="s">
        <v>1</v>
      </c>
      <c r="BL174" s="64">
        <f t="shared" si="40"/>
        <v>72.722222222222229</v>
      </c>
      <c r="BM174" s="64">
        <f t="shared" si="41"/>
        <v>72.930000000000007</v>
      </c>
      <c r="BN174" s="64">
        <f t="shared" si="42"/>
        <v>0.10802469135802469</v>
      </c>
      <c r="BO174" s="64">
        <f t="shared" si="43"/>
        <v>0.10833333333333334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403">
        <v>4680115882669</v>
      </c>
      <c r="E175" s="398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8"/>
      <c r="T175" s="34"/>
      <c r="U175" s="34"/>
      <c r="V175" s="35" t="s">
        <v>66</v>
      </c>
      <c r="W175" s="390">
        <v>150</v>
      </c>
      <c r="X175" s="391">
        <f t="shared" si="39"/>
        <v>151.20000000000002</v>
      </c>
      <c r="Y175" s="36">
        <f>IFERROR(IF(X175=0,"",ROUNDUP(X175/H175,0)*0.00937),"")</f>
        <v>0.26235999999999998</v>
      </c>
      <c r="Z175" s="56"/>
      <c r="AA175" s="57"/>
      <c r="AE175" s="64"/>
      <c r="BB175" s="161" t="s">
        <v>1</v>
      </c>
      <c r="BL175" s="64">
        <f t="shared" si="40"/>
        <v>155.83333333333331</v>
      </c>
      <c r="BM175" s="64">
        <f t="shared" si="41"/>
        <v>157.08000000000001</v>
      </c>
      <c r="BN175" s="64">
        <f t="shared" si="42"/>
        <v>0.23148148148148145</v>
      </c>
      <c r="BO175" s="64">
        <f t="shared" si="43"/>
        <v>0.23333333333333334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403">
        <v>4680115882676</v>
      </c>
      <c r="E176" s="398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8"/>
      <c r="T176" s="34"/>
      <c r="U176" s="34"/>
      <c r="V176" s="35" t="s">
        <v>66</v>
      </c>
      <c r="W176" s="390">
        <v>100</v>
      </c>
      <c r="X176" s="391">
        <f t="shared" si="39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62" t="s">
        <v>1</v>
      </c>
      <c r="BL176" s="64">
        <f t="shared" si="40"/>
        <v>103.88888888888889</v>
      </c>
      <c r="BM176" s="64">
        <f t="shared" si="41"/>
        <v>106.59000000000002</v>
      </c>
      <c r="BN176" s="64">
        <f t="shared" si="42"/>
        <v>0.15432098765432098</v>
      </c>
      <c r="BO176" s="64">
        <f t="shared" si="43"/>
        <v>0.15833333333333333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403">
        <v>4680115884014</v>
      </c>
      <c r="E177" s="398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455" t="s">
        <v>284</v>
      </c>
      <c r="P177" s="397"/>
      <c r="Q177" s="397"/>
      <c r="R177" s="397"/>
      <c r="S177" s="398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403">
        <v>4680115884007</v>
      </c>
      <c r="E178" s="398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5" t="s">
        <v>287</v>
      </c>
      <c r="P178" s="397"/>
      <c r="Q178" s="397"/>
      <c r="R178" s="397"/>
      <c r="S178" s="398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403">
        <v>4680115884038</v>
      </c>
      <c r="E179" s="398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8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403">
        <v>4680115884021</v>
      </c>
      <c r="E180" s="398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501" t="s">
        <v>292</v>
      </c>
      <c r="P180" s="397"/>
      <c r="Q180" s="397"/>
      <c r="R180" s="397"/>
      <c r="S180" s="398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9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20"/>
      <c r="O181" s="422" t="s">
        <v>70</v>
      </c>
      <c r="P181" s="409"/>
      <c r="Q181" s="409"/>
      <c r="R181" s="409"/>
      <c r="S181" s="409"/>
      <c r="T181" s="409"/>
      <c r="U181" s="41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77.777777777777771</v>
      </c>
      <c r="X181" s="392">
        <f>IFERROR(X173/H173,"0")+IFERROR(X174/H174,"0")+IFERROR(X175/H175,"0")+IFERROR(X176/H176,"0")+IFERROR(X177/H177,"0")+IFERROR(X178/H178,"0")+IFERROR(X179/H179,"0")+IFERROR(X180/H180,"0")</f>
        <v>79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0.74023000000000005</v>
      </c>
      <c r="Z181" s="393"/>
      <c r="AA181" s="393"/>
    </row>
    <row r="182" spans="1:67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20"/>
      <c r="O182" s="422" t="s">
        <v>70</v>
      </c>
      <c r="P182" s="409"/>
      <c r="Q182" s="409"/>
      <c r="R182" s="409"/>
      <c r="S182" s="409"/>
      <c r="T182" s="409"/>
      <c r="U182" s="410"/>
      <c r="V182" s="37" t="s">
        <v>66</v>
      </c>
      <c r="W182" s="392">
        <f>IFERROR(SUM(W173:W180),"0")</f>
        <v>420</v>
      </c>
      <c r="X182" s="392">
        <f>IFERROR(SUM(X173:X180),"0")</f>
        <v>426.6</v>
      </c>
      <c r="Y182" s="37"/>
      <c r="Z182" s="393"/>
      <c r="AA182" s="393"/>
    </row>
    <row r="183" spans="1:67" ht="14.25" hidden="1" customHeight="1" x14ac:dyDescent="0.25">
      <c r="A183" s="402" t="s">
        <v>72</v>
      </c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  <c r="P183" s="400"/>
      <c r="Q183" s="400"/>
      <c r="R183" s="400"/>
      <c r="S183" s="400"/>
      <c r="T183" s="400"/>
      <c r="U183" s="400"/>
      <c r="V183" s="400"/>
      <c r="W183" s="400"/>
      <c r="X183" s="400"/>
      <c r="Y183" s="400"/>
      <c r="Z183" s="383"/>
      <c r="AA183" s="383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403">
        <v>4680115881556</v>
      </c>
      <c r="E184" s="398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7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8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403">
        <v>4680115881594</v>
      </c>
      <c r="E185" s="398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8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403">
        <v>4680115881587</v>
      </c>
      <c r="E186" s="398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5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8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403">
        <v>4680115880962</v>
      </c>
      <c r="E187" s="398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44" t="s">
        <v>301</v>
      </c>
      <c r="P187" s="397"/>
      <c r="Q187" s="397"/>
      <c r="R187" s="397"/>
      <c r="S187" s="398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403">
        <v>4680115881617</v>
      </c>
      <c r="E188" s="398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8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403">
        <v>4680115880573</v>
      </c>
      <c r="E189" s="398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6" t="s">
        <v>306</v>
      </c>
      <c r="P189" s="397"/>
      <c r="Q189" s="397"/>
      <c r="R189" s="397"/>
      <c r="S189" s="398"/>
      <c r="T189" s="34"/>
      <c r="U189" s="34"/>
      <c r="V189" s="35" t="s">
        <v>66</v>
      </c>
      <c r="W189" s="390">
        <v>170</v>
      </c>
      <c r="X189" s="391">
        <f t="shared" si="44"/>
        <v>174</v>
      </c>
      <c r="Y189" s="36">
        <f>IFERROR(IF(X189=0,"",ROUNDUP(X189/H189,0)*0.02175),"")</f>
        <v>0.43499999999999994</v>
      </c>
      <c r="Z189" s="56"/>
      <c r="AA189" s="57"/>
      <c r="AE189" s="64"/>
      <c r="BB189" s="172" t="s">
        <v>1</v>
      </c>
      <c r="BL189" s="64">
        <f t="shared" si="45"/>
        <v>181.02068965517242</v>
      </c>
      <c r="BM189" s="64">
        <f t="shared" si="46"/>
        <v>185.28</v>
      </c>
      <c r="BN189" s="64">
        <f t="shared" si="47"/>
        <v>0.34893267651888343</v>
      </c>
      <c r="BO189" s="64">
        <f t="shared" si="48"/>
        <v>0.3571428571428571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403">
        <v>4680115881228</v>
      </c>
      <c r="E190" s="398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8"/>
      <c r="T190" s="34"/>
      <c r="U190" s="34"/>
      <c r="V190" s="35" t="s">
        <v>66</v>
      </c>
      <c r="W190" s="390">
        <v>200</v>
      </c>
      <c r="X190" s="391">
        <f t="shared" si="44"/>
        <v>201.6</v>
      </c>
      <c r="Y190" s="36">
        <f>IFERROR(IF(X190=0,"",ROUNDUP(X190/H190,0)*0.00753),"")</f>
        <v>0.63251999999999997</v>
      </c>
      <c r="Z190" s="56"/>
      <c r="AA190" s="57"/>
      <c r="AE190" s="64"/>
      <c r="BB190" s="173" t="s">
        <v>1</v>
      </c>
      <c r="BL190" s="64">
        <f t="shared" si="45"/>
        <v>222.66666666666666</v>
      </c>
      <c r="BM190" s="64">
        <f t="shared" si="46"/>
        <v>224.44800000000001</v>
      </c>
      <c r="BN190" s="64">
        <f t="shared" si="47"/>
        <v>0.53418803418803418</v>
      </c>
      <c r="BO190" s="64">
        <f t="shared" si="48"/>
        <v>0.53846153846153844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403">
        <v>4680115881037</v>
      </c>
      <c r="E191" s="398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8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403">
        <v>4680115881211</v>
      </c>
      <c r="E192" s="398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8"/>
      <c r="T192" s="34"/>
      <c r="U192" s="34"/>
      <c r="V192" s="35" t="s">
        <v>66</v>
      </c>
      <c r="W192" s="390">
        <v>320</v>
      </c>
      <c r="X192" s="391">
        <f t="shared" si="44"/>
        <v>321.59999999999997</v>
      </c>
      <c r="Y192" s="36">
        <f>IFERROR(IF(X192=0,"",ROUNDUP(X192/H192,0)*0.00753),"")</f>
        <v>1.00902</v>
      </c>
      <c r="Z192" s="56"/>
      <c r="AA192" s="57"/>
      <c r="AE192" s="64"/>
      <c r="BB192" s="175" t="s">
        <v>1</v>
      </c>
      <c r="BL192" s="64">
        <f t="shared" si="45"/>
        <v>346.66666666666669</v>
      </c>
      <c r="BM192" s="64">
        <f t="shared" si="46"/>
        <v>348.4</v>
      </c>
      <c r="BN192" s="64">
        <f t="shared" si="47"/>
        <v>0.85470085470085477</v>
      </c>
      <c r="BO192" s="64">
        <f t="shared" si="48"/>
        <v>0.85897435897435892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403">
        <v>4680115881020</v>
      </c>
      <c r="E193" s="398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8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403">
        <v>4680115882195</v>
      </c>
      <c r="E194" s="398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6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8"/>
      <c r="T194" s="34"/>
      <c r="U194" s="34"/>
      <c r="V194" s="35" t="s">
        <v>66</v>
      </c>
      <c r="W194" s="390">
        <v>240</v>
      </c>
      <c r="X194" s="391">
        <f t="shared" si="44"/>
        <v>240</v>
      </c>
      <c r="Y194" s="36">
        <f>IFERROR(IF(X194=0,"",ROUNDUP(X194/H194,0)*0.00753),"")</f>
        <v>0.753</v>
      </c>
      <c r="Z194" s="56"/>
      <c r="AA194" s="57"/>
      <c r="AE194" s="64"/>
      <c r="BB194" s="177" t="s">
        <v>1</v>
      </c>
      <c r="BL194" s="64">
        <f t="shared" si="45"/>
        <v>269</v>
      </c>
      <c r="BM194" s="64">
        <f t="shared" si="46"/>
        <v>269</v>
      </c>
      <c r="BN194" s="64">
        <f t="shared" si="47"/>
        <v>0.64102564102564097</v>
      </c>
      <c r="BO194" s="64">
        <f t="shared" si="48"/>
        <v>0.64102564102564097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403">
        <v>4680115880092</v>
      </c>
      <c r="E195" s="398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9" t="s">
        <v>319</v>
      </c>
      <c r="P195" s="397"/>
      <c r="Q195" s="397"/>
      <c r="R195" s="397"/>
      <c r="S195" s="398"/>
      <c r="T195" s="34"/>
      <c r="U195" s="34"/>
      <c r="V195" s="35" t="s">
        <v>66</v>
      </c>
      <c r="W195" s="390">
        <v>360</v>
      </c>
      <c r="X195" s="391">
        <f t="shared" si="44"/>
        <v>360</v>
      </c>
      <c r="Y195" s="36">
        <f>IFERROR(IF(X195=0,"",ROUNDUP(X195/H195,0)*0.00753),"")</f>
        <v>1.1294999999999999</v>
      </c>
      <c r="Z195" s="56"/>
      <c r="AA195" s="57"/>
      <c r="AE195" s="64"/>
      <c r="BB195" s="178" t="s">
        <v>1</v>
      </c>
      <c r="BL195" s="64">
        <f t="shared" si="45"/>
        <v>400.80000000000007</v>
      </c>
      <c r="BM195" s="64">
        <f t="shared" si="46"/>
        <v>400.80000000000007</v>
      </c>
      <c r="BN195" s="64">
        <f t="shared" si="47"/>
        <v>0.96153846153846145</v>
      </c>
      <c r="BO195" s="64">
        <f t="shared" si="48"/>
        <v>0.96153846153846145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403">
        <v>4680115880221</v>
      </c>
      <c r="E196" s="398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63" t="s">
        <v>322</v>
      </c>
      <c r="P196" s="397"/>
      <c r="Q196" s="397"/>
      <c r="R196" s="397"/>
      <c r="S196" s="398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403">
        <v>4680115880504</v>
      </c>
      <c r="E197" s="398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40" t="s">
        <v>325</v>
      </c>
      <c r="P197" s="397"/>
      <c r="Q197" s="397"/>
      <c r="R197" s="397"/>
      <c r="S197" s="398"/>
      <c r="T197" s="34"/>
      <c r="U197" s="34"/>
      <c r="V197" s="35" t="s">
        <v>66</v>
      </c>
      <c r="W197" s="390">
        <v>84</v>
      </c>
      <c r="X197" s="391">
        <f t="shared" si="44"/>
        <v>84</v>
      </c>
      <c r="Y197" s="36">
        <f>IFERROR(IF(X197=0,"",ROUNDUP(X197/H197,0)*0.00753),"")</f>
        <v>0.26355000000000001</v>
      </c>
      <c r="Z197" s="56"/>
      <c r="AA197" s="57"/>
      <c r="AE197" s="64"/>
      <c r="BB197" s="180" t="s">
        <v>1</v>
      </c>
      <c r="BL197" s="64">
        <f t="shared" si="45"/>
        <v>93.52000000000001</v>
      </c>
      <c r="BM197" s="64">
        <f t="shared" si="46"/>
        <v>93.52000000000001</v>
      </c>
      <c r="BN197" s="64">
        <f t="shared" si="47"/>
        <v>0.22435897435897434</v>
      </c>
      <c r="BO197" s="64">
        <f t="shared" si="48"/>
        <v>0.22435897435897434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403">
        <v>4680115882164</v>
      </c>
      <c r="E198" s="398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8"/>
      <c r="T198" s="34"/>
      <c r="U198" s="34"/>
      <c r="V198" s="35" t="s">
        <v>66</v>
      </c>
      <c r="W198" s="390">
        <v>240</v>
      </c>
      <c r="X198" s="391">
        <f t="shared" si="44"/>
        <v>240</v>
      </c>
      <c r="Y198" s="36">
        <f>IFERROR(IF(X198=0,"",ROUNDUP(X198/H198,0)*0.00753),"")</f>
        <v>0.753</v>
      </c>
      <c r="Z198" s="56"/>
      <c r="AA198" s="57"/>
      <c r="AE198" s="64"/>
      <c r="BB198" s="181" t="s">
        <v>1</v>
      </c>
      <c r="BL198" s="64">
        <f t="shared" si="45"/>
        <v>267.8</v>
      </c>
      <c r="BM198" s="64">
        <f t="shared" si="46"/>
        <v>267.8</v>
      </c>
      <c r="BN198" s="64">
        <f t="shared" si="47"/>
        <v>0.64102564102564097</v>
      </c>
      <c r="BO198" s="64">
        <f t="shared" si="48"/>
        <v>0.64102564102564097</v>
      </c>
    </row>
    <row r="199" spans="1:67" x14ac:dyDescent="0.2">
      <c r="A199" s="419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20"/>
      <c r="O199" s="422" t="s">
        <v>70</v>
      </c>
      <c r="P199" s="409"/>
      <c r="Q199" s="409"/>
      <c r="R199" s="409"/>
      <c r="S199" s="409"/>
      <c r="T199" s="409"/>
      <c r="U199" s="41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621.20689655172418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623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4.9755900000000004</v>
      </c>
      <c r="Z199" s="393"/>
      <c r="AA199" s="393"/>
    </row>
    <row r="200" spans="1:67" x14ac:dyDescent="0.2">
      <c r="A200" s="400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20"/>
      <c r="O200" s="422" t="s">
        <v>70</v>
      </c>
      <c r="P200" s="409"/>
      <c r="Q200" s="409"/>
      <c r="R200" s="409"/>
      <c r="S200" s="409"/>
      <c r="T200" s="409"/>
      <c r="U200" s="410"/>
      <c r="V200" s="37" t="s">
        <v>66</v>
      </c>
      <c r="W200" s="392">
        <f>IFERROR(SUM(W184:W198),"0")</f>
        <v>1614</v>
      </c>
      <c r="X200" s="392">
        <f>IFERROR(SUM(X184:X198),"0")</f>
        <v>1621.2</v>
      </c>
      <c r="Y200" s="37"/>
      <c r="Z200" s="393"/>
      <c r="AA200" s="393"/>
    </row>
    <row r="201" spans="1:67" ht="14.25" hidden="1" customHeight="1" x14ac:dyDescent="0.25">
      <c r="A201" s="402" t="s">
        <v>206</v>
      </c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400"/>
      <c r="Z201" s="383"/>
      <c r="AA201" s="383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403">
        <v>4680115882874</v>
      </c>
      <c r="E202" s="398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8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403">
        <v>4680115884434</v>
      </c>
      <c r="E203" s="398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8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403">
        <v>4680115880818</v>
      </c>
      <c r="E204" s="398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84" t="s">
        <v>334</v>
      </c>
      <c r="P204" s="397"/>
      <c r="Q204" s="397"/>
      <c r="R204" s="397"/>
      <c r="S204" s="398"/>
      <c r="T204" s="34"/>
      <c r="U204" s="34"/>
      <c r="V204" s="35" t="s">
        <v>66</v>
      </c>
      <c r="W204" s="390">
        <v>40</v>
      </c>
      <c r="X204" s="391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64"/>
      <c r="BB204" s="184" t="s">
        <v>1</v>
      </c>
      <c r="BL204" s="64">
        <f>IFERROR(W204*I204/H204,"0")</f>
        <v>44.533333333333339</v>
      </c>
      <c r="BM204" s="64">
        <f>IFERROR(X204*I204/H204,"0")</f>
        <v>45.423999999999999</v>
      </c>
      <c r="BN204" s="64">
        <f>IFERROR(1/J204*(W204/H204),"0")</f>
        <v>0.10683760683760685</v>
      </c>
      <c r="BO204" s="64">
        <f>IFERROR(1/J204*(X204/H204),"0")</f>
        <v>0.10897435897435898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403">
        <v>4680115880801</v>
      </c>
      <c r="E205" s="398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490" t="s">
        <v>337</v>
      </c>
      <c r="P205" s="397"/>
      <c r="Q205" s="397"/>
      <c r="R205" s="397"/>
      <c r="S205" s="398"/>
      <c r="T205" s="34"/>
      <c r="U205" s="34"/>
      <c r="V205" s="35" t="s">
        <v>66</v>
      </c>
      <c r="W205" s="390">
        <v>44</v>
      </c>
      <c r="X205" s="391">
        <f>IFERROR(IF(W205="",0,CEILING((W205/$H205),1)*$H205),"")</f>
        <v>45.6</v>
      </c>
      <c r="Y205" s="36">
        <f>IFERROR(IF(X205=0,"",ROUNDUP(X205/H205,0)*0.00753),"")</f>
        <v>0.14307</v>
      </c>
      <c r="Z205" s="56"/>
      <c r="AA205" s="57"/>
      <c r="AE205" s="64"/>
      <c r="BB205" s="185" t="s">
        <v>1</v>
      </c>
      <c r="BL205" s="64">
        <f>IFERROR(W205*I205/H205,"0")</f>
        <v>48.986666666666672</v>
      </c>
      <c r="BM205" s="64">
        <f>IFERROR(X205*I205/H205,"0")</f>
        <v>50.768000000000008</v>
      </c>
      <c r="BN205" s="64">
        <f>IFERROR(1/J205*(W205/H205),"0")</f>
        <v>0.11752136752136753</v>
      </c>
      <c r="BO205" s="64">
        <f>IFERROR(1/J205*(X205/H205),"0")</f>
        <v>0.12179487179487179</v>
      </c>
    </row>
    <row r="206" spans="1:67" x14ac:dyDescent="0.2">
      <c r="A206" s="419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20"/>
      <c r="O206" s="422" t="s">
        <v>70</v>
      </c>
      <c r="P206" s="409"/>
      <c r="Q206" s="409"/>
      <c r="R206" s="409"/>
      <c r="S206" s="409"/>
      <c r="T206" s="409"/>
      <c r="U206" s="410"/>
      <c r="V206" s="37" t="s">
        <v>71</v>
      </c>
      <c r="W206" s="392">
        <f>IFERROR(W202/H202,"0")+IFERROR(W203/H203,"0")+IFERROR(W204/H204,"0")+IFERROR(W205/H205,"0")</f>
        <v>35</v>
      </c>
      <c r="X206" s="392">
        <f>IFERROR(X202/H202,"0")+IFERROR(X203/H203,"0")+IFERROR(X204/H204,"0")+IFERROR(X205/H205,"0")</f>
        <v>36</v>
      </c>
      <c r="Y206" s="392">
        <f>IFERROR(IF(Y202="",0,Y202),"0")+IFERROR(IF(Y203="",0,Y203),"0")+IFERROR(IF(Y204="",0,Y204),"0")+IFERROR(IF(Y205="",0,Y205),"0")</f>
        <v>0.27107999999999999</v>
      </c>
      <c r="Z206" s="393"/>
      <c r="AA206" s="393"/>
    </row>
    <row r="207" spans="1:67" x14ac:dyDescent="0.2">
      <c r="A207" s="400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20"/>
      <c r="O207" s="422" t="s">
        <v>70</v>
      </c>
      <c r="P207" s="409"/>
      <c r="Q207" s="409"/>
      <c r="R207" s="409"/>
      <c r="S207" s="409"/>
      <c r="T207" s="409"/>
      <c r="U207" s="410"/>
      <c r="V207" s="37" t="s">
        <v>66</v>
      </c>
      <c r="W207" s="392">
        <f>IFERROR(SUM(W202:W205),"0")</f>
        <v>84</v>
      </c>
      <c r="X207" s="392">
        <f>IFERROR(SUM(X202:X205),"0")</f>
        <v>86.4</v>
      </c>
      <c r="Y207" s="37"/>
      <c r="Z207" s="393"/>
      <c r="AA207" s="393"/>
    </row>
    <row r="208" spans="1:67" ht="16.5" hidden="1" customHeight="1" x14ac:dyDescent="0.25">
      <c r="A208" s="399" t="s">
        <v>338</v>
      </c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400"/>
      <c r="Z208" s="384"/>
      <c r="AA208" s="384"/>
    </row>
    <row r="209" spans="1:67" ht="14.25" hidden="1" customHeight="1" x14ac:dyDescent="0.25">
      <c r="A209" s="402" t="s">
        <v>105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383"/>
      <c r="AA209" s="383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403">
        <v>4680115884274</v>
      </c>
      <c r="E210" s="398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8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403">
        <v>4680115884298</v>
      </c>
      <c r="E211" s="398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3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8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403">
        <v>4680115884250</v>
      </c>
      <c r="E212" s="398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5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8"/>
      <c r="T212" s="34"/>
      <c r="U212" s="34"/>
      <c r="V212" s="35" t="s">
        <v>66</v>
      </c>
      <c r="W212" s="390">
        <v>90</v>
      </c>
      <c r="X212" s="391">
        <f t="shared" si="49"/>
        <v>92.8</v>
      </c>
      <c r="Y212" s="36">
        <f>IFERROR(IF(X212=0,"",ROUNDUP(X212/H212,0)*0.02175),"")</f>
        <v>0.17399999999999999</v>
      </c>
      <c r="Z212" s="56"/>
      <c r="AA212" s="57"/>
      <c r="AE212" s="64"/>
      <c r="BB212" s="188" t="s">
        <v>1</v>
      </c>
      <c r="BL212" s="64">
        <f t="shared" si="50"/>
        <v>93.724137931034491</v>
      </c>
      <c r="BM212" s="64">
        <f t="shared" si="51"/>
        <v>96.639999999999986</v>
      </c>
      <c r="BN212" s="64">
        <f t="shared" si="52"/>
        <v>0.13854679802955663</v>
      </c>
      <c r="BO212" s="64">
        <f t="shared" si="53"/>
        <v>0.14285714285714285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403">
        <v>4680115884281</v>
      </c>
      <c r="E213" s="398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8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403">
        <v>4680115884199</v>
      </c>
      <c r="E214" s="398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8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403">
        <v>4680115884267</v>
      </c>
      <c r="E215" s="398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8"/>
      <c r="T215" s="34"/>
      <c r="U215" s="34"/>
      <c r="V215" s="35" t="s">
        <v>66</v>
      </c>
      <c r="W215" s="390">
        <v>8</v>
      </c>
      <c r="X215" s="391">
        <f t="shared" si="49"/>
        <v>8</v>
      </c>
      <c r="Y215" s="36">
        <f>IFERROR(IF(X215=0,"",ROUNDUP(X215/H215,0)*0.00937),"")</f>
        <v>1.874E-2</v>
      </c>
      <c r="Z215" s="56"/>
      <c r="AA215" s="57"/>
      <c r="AE215" s="64"/>
      <c r="BB215" s="191" t="s">
        <v>1</v>
      </c>
      <c r="BL215" s="64">
        <f t="shared" si="50"/>
        <v>8.48</v>
      </c>
      <c r="BM215" s="64">
        <f t="shared" si="51"/>
        <v>8.48</v>
      </c>
      <c r="BN215" s="64">
        <f t="shared" si="52"/>
        <v>1.6666666666666666E-2</v>
      </c>
      <c r="BO215" s="64">
        <f t="shared" si="53"/>
        <v>1.6666666666666666E-2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403">
        <v>4680115882973</v>
      </c>
      <c r="E216" s="398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0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8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9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20"/>
      <c r="O217" s="422" t="s">
        <v>70</v>
      </c>
      <c r="P217" s="409"/>
      <c r="Q217" s="409"/>
      <c r="R217" s="409"/>
      <c r="S217" s="409"/>
      <c r="T217" s="409"/>
      <c r="U217" s="41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9.7586206896551726</v>
      </c>
      <c r="X217" s="392">
        <f>IFERROR(X210/H210,"0")+IFERROR(X211/H211,"0")+IFERROR(X212/H212,"0")+IFERROR(X213/H213,"0")+IFERROR(X214/H214,"0")+IFERROR(X215/H215,"0")+IFERROR(X216/H216,"0")</f>
        <v>10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0.19273999999999999</v>
      </c>
      <c r="Z217" s="393"/>
      <c r="AA217" s="393"/>
    </row>
    <row r="218" spans="1:67" x14ac:dyDescent="0.2">
      <c r="A218" s="400"/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20"/>
      <c r="O218" s="422" t="s">
        <v>70</v>
      </c>
      <c r="P218" s="409"/>
      <c r="Q218" s="409"/>
      <c r="R218" s="409"/>
      <c r="S218" s="409"/>
      <c r="T218" s="409"/>
      <c r="U218" s="410"/>
      <c r="V218" s="37" t="s">
        <v>66</v>
      </c>
      <c r="W218" s="392">
        <f>IFERROR(SUM(W210:W216),"0")</f>
        <v>98</v>
      </c>
      <c r="X218" s="392">
        <f>IFERROR(SUM(X210:X216),"0")</f>
        <v>100.8</v>
      </c>
      <c r="Y218" s="37"/>
      <c r="Z218" s="393"/>
      <c r="AA218" s="393"/>
    </row>
    <row r="219" spans="1:67" ht="14.25" hidden="1" customHeight="1" x14ac:dyDescent="0.25">
      <c r="A219" s="402" t="s">
        <v>61</v>
      </c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383"/>
      <c r="AA219" s="383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403">
        <v>4607091389845</v>
      </c>
      <c r="E220" s="398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5" t="s">
        <v>355</v>
      </c>
      <c r="P220" s="397"/>
      <c r="Q220" s="397"/>
      <c r="R220" s="397"/>
      <c r="S220" s="398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403">
        <v>4607091389845</v>
      </c>
      <c r="E221" s="398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8"/>
      <c r="T221" s="34"/>
      <c r="U221" s="34"/>
      <c r="V221" s="35" t="s">
        <v>66</v>
      </c>
      <c r="W221" s="390">
        <v>175</v>
      </c>
      <c r="X221" s="391">
        <f>IFERROR(IF(W221="",0,CEILING((W221/$H221),1)*$H221),"")</f>
        <v>176.4</v>
      </c>
      <c r="Y221" s="36">
        <f>IFERROR(IF(X221=0,"",ROUNDUP(X221/H221,0)*0.00502),"")</f>
        <v>0.42168</v>
      </c>
      <c r="Z221" s="56"/>
      <c r="AA221" s="57"/>
      <c r="AE221" s="64"/>
      <c r="BB221" s="194" t="s">
        <v>1</v>
      </c>
      <c r="BL221" s="64">
        <f>IFERROR(W221*I221/H221,"0")</f>
        <v>183.33333333333334</v>
      </c>
      <c r="BM221" s="64">
        <f>IFERROR(X221*I221/H221,"0")</f>
        <v>184.8</v>
      </c>
      <c r="BN221" s="64">
        <f>IFERROR(1/J221*(W221/H221),"0")</f>
        <v>0.35612535612535612</v>
      </c>
      <c r="BO221" s="64">
        <f>IFERROR(1/J221*(X221/H221),"0")</f>
        <v>0.35897435897435903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403">
        <v>4680115882881</v>
      </c>
      <c r="E222" s="398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2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8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9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20"/>
      <c r="O223" s="422" t="s">
        <v>70</v>
      </c>
      <c r="P223" s="409"/>
      <c r="Q223" s="409"/>
      <c r="R223" s="409"/>
      <c r="S223" s="409"/>
      <c r="T223" s="409"/>
      <c r="U223" s="410"/>
      <c r="V223" s="37" t="s">
        <v>71</v>
      </c>
      <c r="W223" s="392">
        <f>IFERROR(W220/H220,"0")+IFERROR(W221/H221,"0")+IFERROR(W222/H222,"0")</f>
        <v>83.333333333333329</v>
      </c>
      <c r="X223" s="392">
        <f>IFERROR(X220/H220,"0")+IFERROR(X221/H221,"0")+IFERROR(X222/H222,"0")</f>
        <v>84</v>
      </c>
      <c r="Y223" s="392">
        <f>IFERROR(IF(Y220="",0,Y220),"0")+IFERROR(IF(Y221="",0,Y221),"0")+IFERROR(IF(Y222="",0,Y222),"0")</f>
        <v>0.42168</v>
      </c>
      <c r="Z223" s="393"/>
      <c r="AA223" s="393"/>
    </row>
    <row r="224" spans="1:67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20"/>
      <c r="O224" s="422" t="s">
        <v>70</v>
      </c>
      <c r="P224" s="409"/>
      <c r="Q224" s="409"/>
      <c r="R224" s="409"/>
      <c r="S224" s="409"/>
      <c r="T224" s="409"/>
      <c r="U224" s="410"/>
      <c r="V224" s="37" t="s">
        <v>66</v>
      </c>
      <c r="W224" s="392">
        <f>IFERROR(SUM(W220:W222),"0")</f>
        <v>175</v>
      </c>
      <c r="X224" s="392">
        <f>IFERROR(SUM(X220:X222),"0")</f>
        <v>176.4</v>
      </c>
      <c r="Y224" s="37"/>
      <c r="Z224" s="393"/>
      <c r="AA224" s="393"/>
    </row>
    <row r="225" spans="1:67" ht="16.5" hidden="1" customHeight="1" x14ac:dyDescent="0.25">
      <c r="A225" s="399" t="s">
        <v>359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384"/>
      <c r="AA225" s="384"/>
    </row>
    <row r="226" spans="1:67" ht="14.25" hidden="1" customHeight="1" x14ac:dyDescent="0.25">
      <c r="A226" s="402" t="s">
        <v>105</v>
      </c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400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403">
        <v>4680115884137</v>
      </c>
      <c r="E227" s="398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8"/>
      <c r="T227" s="34"/>
      <c r="U227" s="34"/>
      <c r="V227" s="35" t="s">
        <v>66</v>
      </c>
      <c r="W227" s="390">
        <v>60</v>
      </c>
      <c r="X227" s="391">
        <f t="shared" ref="X227:X232" si="54">IFERROR(IF(W227="",0,CEILING((W227/$H227),1)*$H227),"")</f>
        <v>69.599999999999994</v>
      </c>
      <c r="Y227" s="36">
        <f>IFERROR(IF(X227=0,"",ROUNDUP(X227/H227,0)*0.02175),"")</f>
        <v>0.1305</v>
      </c>
      <c r="Z227" s="56"/>
      <c r="AA227" s="57"/>
      <c r="AE227" s="64"/>
      <c r="BB227" s="196" t="s">
        <v>1</v>
      </c>
      <c r="BL227" s="64">
        <f t="shared" ref="BL227:BL232" si="55">IFERROR(W227*I227/H227,"0")</f>
        <v>62.482758620689651</v>
      </c>
      <c r="BM227" s="64">
        <f t="shared" ref="BM227:BM232" si="56">IFERROR(X227*I227/H227,"0")</f>
        <v>72.47999999999999</v>
      </c>
      <c r="BN227" s="64">
        <f t="shared" ref="BN227:BN232" si="57">IFERROR(1/J227*(W227/H227),"0")</f>
        <v>9.2364532019704432E-2</v>
      </c>
      <c r="BO227" s="64">
        <f t="shared" ref="BO227:BO232" si="58">IFERROR(1/J227*(X227/H227),"0")</f>
        <v>0.10714285714285714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403">
        <v>4680115884236</v>
      </c>
      <c r="E228" s="398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4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8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403">
        <v>4680115884175</v>
      </c>
      <c r="E229" s="398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8"/>
      <c r="T229" s="34"/>
      <c r="U229" s="34"/>
      <c r="V229" s="35" t="s">
        <v>66</v>
      </c>
      <c r="W229" s="390">
        <v>80</v>
      </c>
      <c r="X229" s="391">
        <f t="shared" si="54"/>
        <v>81.2</v>
      </c>
      <c r="Y229" s="36">
        <f>IFERROR(IF(X229=0,"",ROUNDUP(X229/H229,0)*0.02175),"")</f>
        <v>0.15225</v>
      </c>
      <c r="Z229" s="56"/>
      <c r="AA229" s="57"/>
      <c r="AE229" s="64"/>
      <c r="BB229" s="198" t="s">
        <v>1</v>
      </c>
      <c r="BL229" s="64">
        <f t="shared" si="55"/>
        <v>83.310344827586206</v>
      </c>
      <c r="BM229" s="64">
        <f t="shared" si="56"/>
        <v>84.56</v>
      </c>
      <c r="BN229" s="64">
        <f t="shared" si="57"/>
        <v>0.12315270935960591</v>
      </c>
      <c r="BO229" s="64">
        <f t="shared" si="58"/>
        <v>0.125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403">
        <v>4680115884144</v>
      </c>
      <c r="E230" s="398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8"/>
      <c r="T230" s="34"/>
      <c r="U230" s="34"/>
      <c r="V230" s="35" t="s">
        <v>66</v>
      </c>
      <c r="W230" s="390">
        <v>16</v>
      </c>
      <c r="X230" s="391">
        <f t="shared" si="54"/>
        <v>16</v>
      </c>
      <c r="Y230" s="36">
        <f>IFERROR(IF(X230=0,"",ROUNDUP(X230/H230,0)*0.00937),"")</f>
        <v>3.7479999999999999E-2</v>
      </c>
      <c r="Z230" s="56"/>
      <c r="AA230" s="57"/>
      <c r="AE230" s="64"/>
      <c r="BB230" s="199" t="s">
        <v>1</v>
      </c>
      <c r="BL230" s="64">
        <f t="shared" si="55"/>
        <v>16.96</v>
      </c>
      <c r="BM230" s="64">
        <f t="shared" si="56"/>
        <v>16.96</v>
      </c>
      <c r="BN230" s="64">
        <f t="shared" si="57"/>
        <v>3.3333333333333333E-2</v>
      </c>
      <c r="BO230" s="64">
        <f t="shared" si="58"/>
        <v>3.3333333333333333E-2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403">
        <v>4680115884182</v>
      </c>
      <c r="E231" s="398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8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403">
        <v>4680115884205</v>
      </c>
      <c r="E232" s="398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8"/>
      <c r="T232" s="34"/>
      <c r="U232" s="34"/>
      <c r="V232" s="35" t="s">
        <v>66</v>
      </c>
      <c r="W232" s="390">
        <v>48</v>
      </c>
      <c r="X232" s="391">
        <f t="shared" si="54"/>
        <v>48</v>
      </c>
      <c r="Y232" s="36">
        <f>IFERROR(IF(X232=0,"",ROUNDUP(X232/H232,0)*0.00937),"")</f>
        <v>0.11244</v>
      </c>
      <c r="Z232" s="56"/>
      <c r="AA232" s="57"/>
      <c r="AE232" s="64"/>
      <c r="BB232" s="201" t="s">
        <v>1</v>
      </c>
      <c r="BL232" s="64">
        <f t="shared" si="55"/>
        <v>50.88</v>
      </c>
      <c r="BM232" s="64">
        <f t="shared" si="56"/>
        <v>50.88</v>
      </c>
      <c r="BN232" s="64">
        <f t="shared" si="57"/>
        <v>0.1</v>
      </c>
      <c r="BO232" s="64">
        <f t="shared" si="58"/>
        <v>0.1</v>
      </c>
    </row>
    <row r="233" spans="1:67" x14ac:dyDescent="0.2">
      <c r="A233" s="419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20"/>
      <c r="O233" s="422" t="s">
        <v>70</v>
      </c>
      <c r="P233" s="409"/>
      <c r="Q233" s="409"/>
      <c r="R233" s="409"/>
      <c r="S233" s="409"/>
      <c r="T233" s="409"/>
      <c r="U233" s="410"/>
      <c r="V233" s="37" t="s">
        <v>71</v>
      </c>
      <c r="W233" s="392">
        <f>IFERROR(W227/H227,"0")+IFERROR(W228/H228,"0")+IFERROR(W229/H229,"0")+IFERROR(W230/H230,"0")+IFERROR(W231/H231,"0")+IFERROR(W232/H232,"0")</f>
        <v>28.068965517241381</v>
      </c>
      <c r="X233" s="392">
        <f>IFERROR(X227/H227,"0")+IFERROR(X228/H228,"0")+IFERROR(X229/H229,"0")+IFERROR(X230/H230,"0")+IFERROR(X231/H231,"0")+IFERROR(X232/H232,"0")</f>
        <v>29</v>
      </c>
      <c r="Y233" s="392">
        <f>IFERROR(IF(Y227="",0,Y227),"0")+IFERROR(IF(Y228="",0,Y228),"0")+IFERROR(IF(Y229="",0,Y229),"0")+IFERROR(IF(Y230="",0,Y230),"0")+IFERROR(IF(Y231="",0,Y231),"0")+IFERROR(IF(Y232="",0,Y232),"0")</f>
        <v>0.43267</v>
      </c>
      <c r="Z233" s="393"/>
      <c r="AA233" s="393"/>
    </row>
    <row r="234" spans="1:67" x14ac:dyDescent="0.2">
      <c r="A234" s="400"/>
      <c r="B234" s="400"/>
      <c r="C234" s="400"/>
      <c r="D234" s="400"/>
      <c r="E234" s="400"/>
      <c r="F234" s="400"/>
      <c r="G234" s="400"/>
      <c r="H234" s="400"/>
      <c r="I234" s="400"/>
      <c r="J234" s="400"/>
      <c r="K234" s="400"/>
      <c r="L234" s="400"/>
      <c r="M234" s="400"/>
      <c r="N234" s="420"/>
      <c r="O234" s="422" t="s">
        <v>70</v>
      </c>
      <c r="P234" s="409"/>
      <c r="Q234" s="409"/>
      <c r="R234" s="409"/>
      <c r="S234" s="409"/>
      <c r="T234" s="409"/>
      <c r="U234" s="410"/>
      <c r="V234" s="37" t="s">
        <v>66</v>
      </c>
      <c r="W234" s="392">
        <f>IFERROR(SUM(W227:W232),"0")</f>
        <v>204</v>
      </c>
      <c r="X234" s="392">
        <f>IFERROR(SUM(X227:X232),"0")</f>
        <v>214.8</v>
      </c>
      <c r="Y234" s="37"/>
      <c r="Z234" s="393"/>
      <c r="AA234" s="393"/>
    </row>
    <row r="235" spans="1:67" ht="16.5" hidden="1" customHeight="1" x14ac:dyDescent="0.25">
      <c r="A235" s="399" t="s">
        <v>372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384"/>
      <c r="AA235" s="384"/>
    </row>
    <row r="236" spans="1:67" ht="14.25" hidden="1" customHeight="1" x14ac:dyDescent="0.25">
      <c r="A236" s="402" t="s">
        <v>105</v>
      </c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0"/>
      <c r="P236" s="400"/>
      <c r="Q236" s="400"/>
      <c r="R236" s="400"/>
      <c r="S236" s="400"/>
      <c r="T236" s="400"/>
      <c r="U236" s="400"/>
      <c r="V236" s="400"/>
      <c r="W236" s="400"/>
      <c r="X236" s="400"/>
      <c r="Y236" s="400"/>
      <c r="Z236" s="383"/>
      <c r="AA236" s="383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403">
        <v>4680115885554</v>
      </c>
      <c r="E237" s="398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687" t="s">
        <v>375</v>
      </c>
      <c r="P237" s="397"/>
      <c r="Q237" s="397"/>
      <c r="R237" s="397"/>
      <c r="S237" s="398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403">
        <v>4680115885615</v>
      </c>
      <c r="E238" s="398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517" t="s">
        <v>379</v>
      </c>
      <c r="P238" s="397"/>
      <c r="Q238" s="397"/>
      <c r="R238" s="397"/>
      <c r="S238" s="398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403">
        <v>4680115885646</v>
      </c>
      <c r="E239" s="398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94" t="s">
        <v>383</v>
      </c>
      <c r="P239" s="397"/>
      <c r="Q239" s="397"/>
      <c r="R239" s="397"/>
      <c r="S239" s="398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403">
        <v>4607091386004</v>
      </c>
      <c r="E240" s="398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8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403">
        <v>4607091386073</v>
      </c>
      <c r="E241" s="398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8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403">
        <v>4607091387322</v>
      </c>
      <c r="E242" s="398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7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8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403">
        <v>4607091387353</v>
      </c>
      <c r="E243" s="398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8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403">
        <v>4607091386011</v>
      </c>
      <c r="E244" s="398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8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403">
        <v>4607091387308</v>
      </c>
      <c r="E245" s="398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8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403">
        <v>4607091387339</v>
      </c>
      <c r="E246" s="398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8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403">
        <v>4680115881938</v>
      </c>
      <c r="E247" s="398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4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8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403">
        <v>4607091387346</v>
      </c>
      <c r="E248" s="398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8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403">
        <v>4607091389807</v>
      </c>
      <c r="E249" s="398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8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19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20"/>
      <c r="O250" s="422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hidden="1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20"/>
      <c r="O251" s="422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hidden="1" customHeight="1" x14ac:dyDescent="0.25">
      <c r="A252" s="402" t="s">
        <v>61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383"/>
      <c r="AA252" s="383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403">
        <v>4607091387193</v>
      </c>
      <c r="E253" s="398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8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4301031153</v>
      </c>
      <c r="D254" s="403">
        <v>4607091387230</v>
      </c>
      <c r="E254" s="398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8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403">
        <v>4607091387285</v>
      </c>
      <c r="E255" s="398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8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403">
        <v>4680115880481</v>
      </c>
      <c r="E256" s="398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59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8"/>
      <c r="T256" s="34"/>
      <c r="U256" s="34"/>
      <c r="V256" s="35" t="s">
        <v>66</v>
      </c>
      <c r="W256" s="390">
        <v>28</v>
      </c>
      <c r="X256" s="391">
        <f>IFERROR(IF(W256="",0,CEILING((W256/$H256),1)*$H256),"")</f>
        <v>28.56</v>
      </c>
      <c r="Y256" s="36">
        <f>IFERROR(IF(X256=0,"",ROUNDUP(X256/H256,0)*0.00502),"")</f>
        <v>8.5339999999999999E-2</v>
      </c>
      <c r="Z256" s="56"/>
      <c r="AA256" s="57"/>
      <c r="AE256" s="64"/>
      <c r="BB256" s="218" t="s">
        <v>1</v>
      </c>
      <c r="BL256" s="64">
        <f>IFERROR(W256*I256/H256,"0")</f>
        <v>29.666666666666671</v>
      </c>
      <c r="BM256" s="64">
        <f>IFERROR(X256*I256/H256,"0")</f>
        <v>30.259999999999998</v>
      </c>
      <c r="BN256" s="64">
        <f>IFERROR(1/J256*(W256/H256),"0")</f>
        <v>7.122507122507124E-2</v>
      </c>
      <c r="BO256" s="64">
        <f>IFERROR(1/J256*(X256/H256),"0")</f>
        <v>7.2649572649572655E-2</v>
      </c>
    </row>
    <row r="257" spans="1:67" x14ac:dyDescent="0.2">
      <c r="A257" s="419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20"/>
      <c r="O257" s="422" t="s">
        <v>70</v>
      </c>
      <c r="P257" s="409"/>
      <c r="Q257" s="409"/>
      <c r="R257" s="409"/>
      <c r="S257" s="409"/>
      <c r="T257" s="409"/>
      <c r="U257" s="410"/>
      <c r="V257" s="37" t="s">
        <v>71</v>
      </c>
      <c r="W257" s="392">
        <f>IFERROR(W253/H253,"0")+IFERROR(W254/H254,"0")+IFERROR(W255/H255,"0")+IFERROR(W256/H256,"0")</f>
        <v>16.666666666666668</v>
      </c>
      <c r="X257" s="392">
        <f>IFERROR(X253/H253,"0")+IFERROR(X254/H254,"0")+IFERROR(X255/H255,"0")+IFERROR(X256/H256,"0")</f>
        <v>17</v>
      </c>
      <c r="Y257" s="392">
        <f>IFERROR(IF(Y253="",0,Y253),"0")+IFERROR(IF(Y254="",0,Y254),"0")+IFERROR(IF(Y255="",0,Y255),"0")+IFERROR(IF(Y256="",0,Y256),"0")</f>
        <v>8.5339999999999999E-2</v>
      </c>
      <c r="Z257" s="393"/>
      <c r="AA257" s="393"/>
    </row>
    <row r="258" spans="1:67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20"/>
      <c r="O258" s="422" t="s">
        <v>70</v>
      </c>
      <c r="P258" s="409"/>
      <c r="Q258" s="409"/>
      <c r="R258" s="409"/>
      <c r="S258" s="409"/>
      <c r="T258" s="409"/>
      <c r="U258" s="410"/>
      <c r="V258" s="37" t="s">
        <v>66</v>
      </c>
      <c r="W258" s="392">
        <f>IFERROR(SUM(W253:W256),"0")</f>
        <v>28</v>
      </c>
      <c r="X258" s="392">
        <f>IFERROR(SUM(X253:X256),"0")</f>
        <v>28.56</v>
      </c>
      <c r="Y258" s="37"/>
      <c r="Z258" s="393"/>
      <c r="AA258" s="393"/>
    </row>
    <row r="259" spans="1:67" ht="14.25" hidden="1" customHeight="1" x14ac:dyDescent="0.25">
      <c r="A259" s="402" t="s">
        <v>72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383"/>
      <c r="AA259" s="383"/>
    </row>
    <row r="260" spans="1:67" ht="16.5" hidden="1" customHeight="1" x14ac:dyDescent="0.25">
      <c r="A260" s="54" t="s">
        <v>413</v>
      </c>
      <c r="B260" s="54" t="s">
        <v>414</v>
      </c>
      <c r="C260" s="31">
        <v>4301051100</v>
      </c>
      <c r="D260" s="403">
        <v>4607091387766</v>
      </c>
      <c r="E260" s="398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6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8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403">
        <v>4607091387957</v>
      </c>
      <c r="E261" s="398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8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403">
        <v>4607091387964</v>
      </c>
      <c r="E262" s="398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8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403">
        <v>4680115884618</v>
      </c>
      <c r="E263" s="398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7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8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403">
        <v>4680115884588</v>
      </c>
      <c r="E264" s="398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8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403">
        <v>4607091381672</v>
      </c>
      <c r="E265" s="398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8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403">
        <v>4607091387537</v>
      </c>
      <c r="E266" s="398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8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403">
        <v>4607091387513</v>
      </c>
      <c r="E267" s="398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8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403">
        <v>4680115880511</v>
      </c>
      <c r="E268" s="398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7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8"/>
      <c r="T268" s="34"/>
      <c r="U268" s="34"/>
      <c r="V268" s="35" t="s">
        <v>66</v>
      </c>
      <c r="W268" s="390">
        <v>39.6</v>
      </c>
      <c r="X268" s="391">
        <f t="shared" si="65"/>
        <v>39.6</v>
      </c>
      <c r="Y268" s="36">
        <f>IFERROR(IF(X268=0,"",ROUNDUP(X268/H268,0)*0.00753),"")</f>
        <v>0.15060000000000001</v>
      </c>
      <c r="Z268" s="56"/>
      <c r="AA268" s="57"/>
      <c r="AE268" s="64"/>
      <c r="BB268" s="227" t="s">
        <v>1</v>
      </c>
      <c r="BL268" s="64">
        <f t="shared" si="66"/>
        <v>43.6</v>
      </c>
      <c r="BM268" s="64">
        <f t="shared" si="67"/>
        <v>43.6</v>
      </c>
      <c r="BN268" s="64">
        <f t="shared" si="68"/>
        <v>0.12820512820512819</v>
      </c>
      <c r="BO268" s="64">
        <f t="shared" si="69"/>
        <v>0.12820512820512819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403">
        <v>4680115880412</v>
      </c>
      <c r="E269" s="398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8"/>
      <c r="T269" s="34"/>
      <c r="U269" s="34"/>
      <c r="V269" s="35" t="s">
        <v>66</v>
      </c>
      <c r="W269" s="390">
        <v>29.7</v>
      </c>
      <c r="X269" s="391">
        <f t="shared" si="65"/>
        <v>29.7</v>
      </c>
      <c r="Y269" s="36">
        <f>IFERROR(IF(X269=0,"",ROUNDUP(X269/H269,0)*0.00753),"")</f>
        <v>0.11295000000000001</v>
      </c>
      <c r="Z269" s="56"/>
      <c r="AA269" s="57"/>
      <c r="AE269" s="64"/>
      <c r="BB269" s="228" t="s">
        <v>1</v>
      </c>
      <c r="BL269" s="64">
        <f t="shared" si="66"/>
        <v>33.69</v>
      </c>
      <c r="BM269" s="64">
        <f t="shared" si="67"/>
        <v>33.69</v>
      </c>
      <c r="BN269" s="64">
        <f t="shared" si="68"/>
        <v>9.6153846153846145E-2</v>
      </c>
      <c r="BO269" s="64">
        <f t="shared" si="69"/>
        <v>9.6153846153846145E-2</v>
      </c>
    </row>
    <row r="270" spans="1:67" x14ac:dyDescent="0.2">
      <c r="A270" s="419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20"/>
      <c r="O270" s="422" t="s">
        <v>70</v>
      </c>
      <c r="P270" s="409"/>
      <c r="Q270" s="409"/>
      <c r="R270" s="409"/>
      <c r="S270" s="409"/>
      <c r="T270" s="409"/>
      <c r="U270" s="41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35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35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0.26355000000000001</v>
      </c>
      <c r="Z270" s="393"/>
      <c r="AA270" s="393"/>
    </row>
    <row r="271" spans="1:67" x14ac:dyDescent="0.2">
      <c r="A271" s="400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0"/>
      <c r="O271" s="422" t="s">
        <v>70</v>
      </c>
      <c r="P271" s="409"/>
      <c r="Q271" s="409"/>
      <c r="R271" s="409"/>
      <c r="S271" s="409"/>
      <c r="T271" s="409"/>
      <c r="U271" s="410"/>
      <c r="V271" s="37" t="s">
        <v>66</v>
      </c>
      <c r="W271" s="392">
        <f>IFERROR(SUM(W260:W269),"0")</f>
        <v>69.3</v>
      </c>
      <c r="X271" s="392">
        <f>IFERROR(SUM(X260:X269),"0")</f>
        <v>69.3</v>
      </c>
      <c r="Y271" s="37"/>
      <c r="Z271" s="393"/>
      <c r="AA271" s="393"/>
    </row>
    <row r="272" spans="1:67" ht="14.25" hidden="1" customHeight="1" x14ac:dyDescent="0.25">
      <c r="A272" s="402" t="s">
        <v>206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383"/>
      <c r="AA272" s="383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403">
        <v>4607091380880</v>
      </c>
      <c r="E273" s="398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3" t="s">
        <v>435</v>
      </c>
      <c r="P273" s="397"/>
      <c r="Q273" s="397"/>
      <c r="R273" s="397"/>
      <c r="S273" s="398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403">
        <v>4607091380880</v>
      </c>
      <c r="E274" s="398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8"/>
      <c r="T274" s="34"/>
      <c r="U274" s="34"/>
      <c r="V274" s="35" t="s">
        <v>66</v>
      </c>
      <c r="W274" s="390">
        <v>40</v>
      </c>
      <c r="X274" s="391">
        <f>IFERROR(IF(W274="",0,CEILING((W274/$H274),1)*$H274),"")</f>
        <v>42</v>
      </c>
      <c r="Y274" s="36">
        <f>IFERROR(IF(X274=0,"",ROUNDUP(X274/H274,0)*0.02175),"")</f>
        <v>0.10874999999999999</v>
      </c>
      <c r="Z274" s="56"/>
      <c r="AA274" s="57"/>
      <c r="AE274" s="64"/>
      <c r="BB274" s="230" t="s">
        <v>1</v>
      </c>
      <c r="BL274" s="64">
        <f>IFERROR(W274*I274/H274,"0")</f>
        <v>42.685714285714283</v>
      </c>
      <c r="BM274" s="64">
        <f>IFERROR(X274*I274/H274,"0")</f>
        <v>44.82</v>
      </c>
      <c r="BN274" s="64">
        <f>IFERROR(1/J274*(W274/H274),"0")</f>
        <v>8.5034013605442174E-2</v>
      </c>
      <c r="BO274" s="64">
        <f>IFERROR(1/J274*(X274/H274),"0")</f>
        <v>8.9285714285714274E-2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403">
        <v>4607091384482</v>
      </c>
      <c r="E275" s="398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8"/>
      <c r="T275" s="34"/>
      <c r="U275" s="34"/>
      <c r="V275" s="35" t="s">
        <v>66</v>
      </c>
      <c r="W275" s="390">
        <v>300</v>
      </c>
      <c r="X275" s="39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31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403">
        <v>4607091380897</v>
      </c>
      <c r="E276" s="398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8"/>
      <c r="T276" s="34"/>
      <c r="U276" s="34"/>
      <c r="V276" s="35" t="s">
        <v>66</v>
      </c>
      <c r="W276" s="390">
        <v>20</v>
      </c>
      <c r="X276" s="391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64"/>
      <c r="BB276" s="232" t="s">
        <v>1</v>
      </c>
      <c r="BL276" s="64">
        <f>IFERROR(W276*I276/H276,"0")</f>
        <v>21.342857142857142</v>
      </c>
      <c r="BM276" s="64">
        <f>IFERROR(X276*I276/H276,"0")</f>
        <v>26.892000000000003</v>
      </c>
      <c r="BN276" s="64">
        <f>IFERROR(1/J276*(W276/H276),"0")</f>
        <v>4.2517006802721087E-2</v>
      </c>
      <c r="BO276" s="64">
        <f>IFERROR(1/J276*(X276/H276),"0")</f>
        <v>5.3571428571428568E-2</v>
      </c>
    </row>
    <row r="277" spans="1:67" x14ac:dyDescent="0.2">
      <c r="A277" s="419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0"/>
      <c r="O277" s="422" t="s">
        <v>70</v>
      </c>
      <c r="P277" s="409"/>
      <c r="Q277" s="409"/>
      <c r="R277" s="409"/>
      <c r="S277" s="409"/>
      <c r="T277" s="409"/>
      <c r="U277" s="410"/>
      <c r="V277" s="37" t="s">
        <v>71</v>
      </c>
      <c r="W277" s="392">
        <f>IFERROR(W273/H273,"0")+IFERROR(W274/H274,"0")+IFERROR(W275/H275,"0")+IFERROR(W276/H276,"0")</f>
        <v>45.604395604395599</v>
      </c>
      <c r="X277" s="392">
        <f>IFERROR(X273/H273,"0")+IFERROR(X274/H274,"0")+IFERROR(X275/H275,"0")+IFERROR(X276/H276,"0")</f>
        <v>47</v>
      </c>
      <c r="Y277" s="392">
        <f>IFERROR(IF(Y273="",0,Y273),"0")+IFERROR(IF(Y274="",0,Y274),"0")+IFERROR(IF(Y275="",0,Y275),"0")+IFERROR(IF(Y276="",0,Y276),"0")</f>
        <v>1.0222499999999999</v>
      </c>
      <c r="Z277" s="393"/>
      <c r="AA277" s="39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0"/>
      <c r="O278" s="422" t="s">
        <v>70</v>
      </c>
      <c r="P278" s="409"/>
      <c r="Q278" s="409"/>
      <c r="R278" s="409"/>
      <c r="S278" s="409"/>
      <c r="T278" s="409"/>
      <c r="U278" s="410"/>
      <c r="V278" s="37" t="s">
        <v>66</v>
      </c>
      <c r="W278" s="392">
        <f>IFERROR(SUM(W273:W276),"0")</f>
        <v>360</v>
      </c>
      <c r="X278" s="392">
        <f>IFERROR(SUM(X273:X276),"0")</f>
        <v>371.4</v>
      </c>
      <c r="Y278" s="37"/>
      <c r="Z278" s="393"/>
      <c r="AA278" s="393"/>
    </row>
    <row r="279" spans="1:67" ht="14.25" hidden="1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83"/>
      <c r="AA279" s="383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403">
        <v>4607091388374</v>
      </c>
      <c r="E280" s="398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2" t="s">
        <v>443</v>
      </c>
      <c r="P280" s="397"/>
      <c r="Q280" s="397"/>
      <c r="R280" s="397"/>
      <c r="S280" s="398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403">
        <v>4607091388381</v>
      </c>
      <c r="E281" s="398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0" t="s">
        <v>446</v>
      </c>
      <c r="P281" s="397"/>
      <c r="Q281" s="397"/>
      <c r="R281" s="397"/>
      <c r="S281" s="398"/>
      <c r="T281" s="34"/>
      <c r="U281" s="34"/>
      <c r="V281" s="35" t="s">
        <v>66</v>
      </c>
      <c r="W281" s="390">
        <v>30</v>
      </c>
      <c r="X281" s="391">
        <f>IFERROR(IF(W281="",0,CEILING((W281/$H281),1)*$H281),"")</f>
        <v>30.4</v>
      </c>
      <c r="Y281" s="36">
        <f>IFERROR(IF(X281=0,"",ROUNDUP(X281/H281,0)*0.00753),"")</f>
        <v>7.5300000000000006E-2</v>
      </c>
      <c r="Z281" s="56"/>
      <c r="AA281" s="57"/>
      <c r="AE281" s="64"/>
      <c r="BB281" s="234" t="s">
        <v>1</v>
      </c>
      <c r="BL281" s="64">
        <f>IFERROR(W281*I281/H281,"0")</f>
        <v>32.763157894736842</v>
      </c>
      <c r="BM281" s="64">
        <f>IFERROR(X281*I281/H281,"0")</f>
        <v>33.199999999999996</v>
      </c>
      <c r="BN281" s="64">
        <f>IFERROR(1/J281*(W281/H281),"0")</f>
        <v>6.3259109311740891E-2</v>
      </c>
      <c r="BO281" s="64">
        <f>IFERROR(1/J281*(X281/H281),"0")</f>
        <v>6.4102564102564097E-2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403">
        <v>4607091388404</v>
      </c>
      <c r="E282" s="398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8"/>
      <c r="T282" s="34"/>
      <c r="U282" s="34"/>
      <c r="V282" s="35" t="s">
        <v>66</v>
      </c>
      <c r="W282" s="390">
        <v>255</v>
      </c>
      <c r="X282" s="391">
        <f>IFERROR(IF(W282="",0,CEILING((W282/$H282),1)*$H282),"")</f>
        <v>254.99999999999997</v>
      </c>
      <c r="Y282" s="36">
        <f>IFERROR(IF(X282=0,"",ROUNDUP(X282/H282,0)*0.00753),"")</f>
        <v>0.753</v>
      </c>
      <c r="Z282" s="56"/>
      <c r="AA282" s="57"/>
      <c r="AE282" s="64"/>
      <c r="BB282" s="235" t="s">
        <v>1</v>
      </c>
      <c r="BL282" s="64">
        <f>IFERROR(W282*I282/H282,"0")</f>
        <v>290</v>
      </c>
      <c r="BM282" s="64">
        <f>IFERROR(X282*I282/H282,"0")</f>
        <v>290</v>
      </c>
      <c r="BN282" s="64">
        <f>IFERROR(1/J282*(W282/H282),"0")</f>
        <v>0.64102564102564097</v>
      </c>
      <c r="BO282" s="64">
        <f>IFERROR(1/J282*(X282/H282),"0")</f>
        <v>0.64102564102564097</v>
      </c>
    </row>
    <row r="283" spans="1:67" x14ac:dyDescent="0.2">
      <c r="A283" s="419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0"/>
      <c r="O283" s="422" t="s">
        <v>70</v>
      </c>
      <c r="P283" s="409"/>
      <c r="Q283" s="409"/>
      <c r="R283" s="409"/>
      <c r="S283" s="409"/>
      <c r="T283" s="409"/>
      <c r="U283" s="410"/>
      <c r="V283" s="37" t="s">
        <v>71</v>
      </c>
      <c r="W283" s="392">
        <f>IFERROR(W280/H280,"0")+IFERROR(W281/H281,"0")+IFERROR(W282/H282,"0")</f>
        <v>109.86842105263158</v>
      </c>
      <c r="X283" s="392">
        <f>IFERROR(X280/H280,"0")+IFERROR(X281/H281,"0")+IFERROR(X282/H282,"0")</f>
        <v>110</v>
      </c>
      <c r="Y283" s="392">
        <f>IFERROR(IF(Y280="",0,Y280),"0")+IFERROR(IF(Y281="",0,Y281),"0")+IFERROR(IF(Y282="",0,Y282),"0")</f>
        <v>0.82830000000000004</v>
      </c>
      <c r="Z283" s="393"/>
      <c r="AA283" s="393"/>
    </row>
    <row r="284" spans="1:67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0"/>
      <c r="O284" s="422" t="s">
        <v>70</v>
      </c>
      <c r="P284" s="409"/>
      <c r="Q284" s="409"/>
      <c r="R284" s="409"/>
      <c r="S284" s="409"/>
      <c r="T284" s="409"/>
      <c r="U284" s="410"/>
      <c r="V284" s="37" t="s">
        <v>66</v>
      </c>
      <c r="W284" s="392">
        <f>IFERROR(SUM(W280:W282),"0")</f>
        <v>285</v>
      </c>
      <c r="X284" s="392">
        <f>IFERROR(SUM(X280:X282),"0")</f>
        <v>285.39999999999998</v>
      </c>
      <c r="Y284" s="37"/>
      <c r="Z284" s="393"/>
      <c r="AA284" s="393"/>
    </row>
    <row r="285" spans="1:67" ht="14.25" hidden="1" customHeight="1" x14ac:dyDescent="0.25">
      <c r="A285" s="402" t="s">
        <v>449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83"/>
      <c r="AA285" s="383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403">
        <v>4680115881808</v>
      </c>
      <c r="E286" s="398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8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403">
        <v>4680115881822</v>
      </c>
      <c r="E287" s="398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6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8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403">
        <v>4680115880016</v>
      </c>
      <c r="E288" s="398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8"/>
      <c r="T288" s="34"/>
      <c r="U288" s="34"/>
      <c r="V288" s="35" t="s">
        <v>66</v>
      </c>
      <c r="W288" s="390">
        <v>50</v>
      </c>
      <c r="X288" s="391">
        <f>IFERROR(IF(W288="",0,CEILING((W288/$H288),1)*$H288),"")</f>
        <v>50</v>
      </c>
      <c r="Y288" s="36">
        <f>IFERROR(IF(X288=0,"",ROUNDUP(X288/H288,0)*0.00474),"")</f>
        <v>0.11850000000000001</v>
      </c>
      <c r="Z288" s="56"/>
      <c r="AA288" s="57"/>
      <c r="AE288" s="64"/>
      <c r="BB288" s="238" t="s">
        <v>1</v>
      </c>
      <c r="BL288" s="64">
        <f>IFERROR(W288*I288/H288,"0")</f>
        <v>56.000000000000007</v>
      </c>
      <c r="BM288" s="64">
        <f>IFERROR(X288*I288/H288,"0")</f>
        <v>56.000000000000007</v>
      </c>
      <c r="BN288" s="64">
        <f>IFERROR(1/J288*(W288/H288),"0")</f>
        <v>0.10504201680672269</v>
      </c>
      <c r="BO288" s="64">
        <f>IFERROR(1/J288*(X288/H288),"0")</f>
        <v>0.10504201680672269</v>
      </c>
    </row>
    <row r="289" spans="1:67" x14ac:dyDescent="0.2">
      <c r="A289" s="419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0"/>
      <c r="O289" s="422" t="s">
        <v>70</v>
      </c>
      <c r="P289" s="409"/>
      <c r="Q289" s="409"/>
      <c r="R289" s="409"/>
      <c r="S289" s="409"/>
      <c r="T289" s="409"/>
      <c r="U289" s="410"/>
      <c r="V289" s="37" t="s">
        <v>71</v>
      </c>
      <c r="W289" s="392">
        <f>IFERROR(W286/H286,"0")+IFERROR(W287/H287,"0")+IFERROR(W288/H288,"0")</f>
        <v>25</v>
      </c>
      <c r="X289" s="392">
        <f>IFERROR(X286/H286,"0")+IFERROR(X287/H287,"0")+IFERROR(X288/H288,"0")</f>
        <v>25</v>
      </c>
      <c r="Y289" s="392">
        <f>IFERROR(IF(Y286="",0,Y286),"0")+IFERROR(IF(Y287="",0,Y287),"0")+IFERROR(IF(Y288="",0,Y288),"0")</f>
        <v>0.11850000000000001</v>
      </c>
      <c r="Z289" s="393"/>
      <c r="AA289" s="393"/>
    </row>
    <row r="290" spans="1:67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0"/>
      <c r="O290" s="422" t="s">
        <v>70</v>
      </c>
      <c r="P290" s="409"/>
      <c r="Q290" s="409"/>
      <c r="R290" s="409"/>
      <c r="S290" s="409"/>
      <c r="T290" s="409"/>
      <c r="U290" s="410"/>
      <c r="V290" s="37" t="s">
        <v>66</v>
      </c>
      <c r="W290" s="392">
        <f>IFERROR(SUM(W286:W288),"0")</f>
        <v>50</v>
      </c>
      <c r="X290" s="392">
        <f>IFERROR(SUM(X286:X288),"0")</f>
        <v>50</v>
      </c>
      <c r="Y290" s="37"/>
      <c r="Z290" s="393"/>
      <c r="AA290" s="393"/>
    </row>
    <row r="291" spans="1:67" ht="16.5" hidden="1" customHeight="1" x14ac:dyDescent="0.25">
      <c r="A291" s="399" t="s">
        <v>458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84"/>
      <c r="AA291" s="384"/>
    </row>
    <row r="292" spans="1:67" ht="14.25" hidden="1" customHeight="1" x14ac:dyDescent="0.25">
      <c r="A292" s="402" t="s">
        <v>105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83"/>
      <c r="AA292" s="383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403">
        <v>4607091387421</v>
      </c>
      <c r="E293" s="398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6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8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403">
        <v>4607091387421</v>
      </c>
      <c r="E294" s="398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46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8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403">
        <v>4607091387452</v>
      </c>
      <c r="E295" s="398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5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8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403">
        <v>4607091387452</v>
      </c>
      <c r="E296" s="398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8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403">
        <v>4607091385984</v>
      </c>
      <c r="E297" s="398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8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403">
        <v>4607091387438</v>
      </c>
      <c r="E298" s="398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8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403">
        <v>4607091387469</v>
      </c>
      <c r="E299" s="398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8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19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0"/>
      <c r="O300" s="422" t="s">
        <v>70</v>
      </c>
      <c r="P300" s="409"/>
      <c r="Q300" s="409"/>
      <c r="R300" s="409"/>
      <c r="S300" s="409"/>
      <c r="T300" s="409"/>
      <c r="U300" s="41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0"/>
      <c r="O301" s="422" t="s">
        <v>70</v>
      </c>
      <c r="P301" s="409"/>
      <c r="Q301" s="409"/>
      <c r="R301" s="409"/>
      <c r="S301" s="409"/>
      <c r="T301" s="409"/>
      <c r="U301" s="41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hidden="1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83"/>
      <c r="AA302" s="38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403">
        <v>4607091387292</v>
      </c>
      <c r="E303" s="398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8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403">
        <v>4607091387315</v>
      </c>
      <c r="E304" s="398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8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9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0"/>
      <c r="O305" s="422" t="s">
        <v>70</v>
      </c>
      <c r="P305" s="409"/>
      <c r="Q305" s="409"/>
      <c r="R305" s="409"/>
      <c r="S305" s="409"/>
      <c r="T305" s="409"/>
      <c r="U305" s="41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0"/>
      <c r="O306" s="422" t="s">
        <v>70</v>
      </c>
      <c r="P306" s="409"/>
      <c r="Q306" s="409"/>
      <c r="R306" s="409"/>
      <c r="S306" s="409"/>
      <c r="T306" s="409"/>
      <c r="U306" s="41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399" t="s">
        <v>475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84"/>
      <c r="AA307" s="384"/>
    </row>
    <row r="308" spans="1:67" ht="14.25" hidden="1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403">
        <v>4607091383836</v>
      </c>
      <c r="E309" s="398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8"/>
      <c r="T309" s="34"/>
      <c r="U309" s="34"/>
      <c r="V309" s="35" t="s">
        <v>66</v>
      </c>
      <c r="W309" s="390">
        <v>15</v>
      </c>
      <c r="X309" s="391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8" t="s">
        <v>1</v>
      </c>
      <c r="BL309" s="64">
        <f>IFERROR(W309*I309/H309,"0")</f>
        <v>17.066666666666666</v>
      </c>
      <c r="BM309" s="64">
        <f>IFERROR(X309*I309/H309,"0")</f>
        <v>18.431999999999999</v>
      </c>
      <c r="BN309" s="64">
        <f>IFERROR(1/J309*(W309/H309),"0")</f>
        <v>5.3418803418803423E-2</v>
      </c>
      <c r="BO309" s="64">
        <f>IFERROR(1/J309*(X309/H309),"0")</f>
        <v>5.7692307692307689E-2</v>
      </c>
    </row>
    <row r="310" spans="1:67" x14ac:dyDescent="0.2">
      <c r="A310" s="419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0"/>
      <c r="O310" s="422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92">
        <f>IFERROR(W309/H309,"0")</f>
        <v>8.3333333333333339</v>
      </c>
      <c r="X310" s="392">
        <f>IFERROR(X309/H309,"0")</f>
        <v>9</v>
      </c>
      <c r="Y310" s="392">
        <f>IFERROR(IF(Y309="",0,Y309),"0")</f>
        <v>6.7769999999999997E-2</v>
      </c>
      <c r="Z310" s="393"/>
      <c r="AA310" s="393"/>
    </row>
    <row r="311" spans="1:67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0"/>
      <c r="O311" s="422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92">
        <f>IFERROR(SUM(W309:W309),"0")</f>
        <v>15</v>
      </c>
      <c r="X311" s="392">
        <f>IFERROR(SUM(X309:X309),"0")</f>
        <v>16.2</v>
      </c>
      <c r="Y311" s="37"/>
      <c r="Z311" s="393"/>
      <c r="AA311" s="393"/>
    </row>
    <row r="312" spans="1:67" ht="14.25" hidden="1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83"/>
      <c r="AA312" s="383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403">
        <v>4607091387919</v>
      </c>
      <c r="E313" s="398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5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8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403">
        <v>4680115883604</v>
      </c>
      <c r="E314" s="398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7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8"/>
      <c r="T314" s="34"/>
      <c r="U314" s="34"/>
      <c r="V314" s="35" t="s">
        <v>66</v>
      </c>
      <c r="W314" s="390">
        <v>525</v>
      </c>
      <c r="X314" s="391">
        <f>IFERROR(IF(W314="",0,CEILING((W314/$H314),1)*$H314),"")</f>
        <v>525</v>
      </c>
      <c r="Y314" s="36">
        <f>IFERROR(IF(X314=0,"",ROUNDUP(X314/H314,0)*0.00753),"")</f>
        <v>1.8825000000000001</v>
      </c>
      <c r="Z314" s="56"/>
      <c r="AA314" s="57"/>
      <c r="AE314" s="64"/>
      <c r="BB314" s="250" t="s">
        <v>1</v>
      </c>
      <c r="BL314" s="64">
        <f>IFERROR(W314*I314/H314,"0")</f>
        <v>593</v>
      </c>
      <c r="BM314" s="64">
        <f>IFERROR(X314*I314/H314,"0")</f>
        <v>593</v>
      </c>
      <c r="BN314" s="64">
        <f>IFERROR(1/J314*(W314/H314),"0")</f>
        <v>1.6025641025641024</v>
      </c>
      <c r="BO314" s="64">
        <f>IFERROR(1/J314*(X314/H314),"0")</f>
        <v>1.6025641025641024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403">
        <v>4680115883567</v>
      </c>
      <c r="E315" s="398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8"/>
      <c r="T315" s="34"/>
      <c r="U315" s="34"/>
      <c r="V315" s="35" t="s">
        <v>66</v>
      </c>
      <c r="W315" s="390">
        <v>420</v>
      </c>
      <c r="X315" s="391">
        <f>IFERROR(IF(W315="",0,CEILING((W315/$H315),1)*$H315),"")</f>
        <v>420</v>
      </c>
      <c r="Y315" s="36">
        <f>IFERROR(IF(X315=0,"",ROUNDUP(X315/H315,0)*0.00753),"")</f>
        <v>1.506</v>
      </c>
      <c r="Z315" s="56"/>
      <c r="AA315" s="57"/>
      <c r="AE315" s="64"/>
      <c r="BB315" s="251" t="s">
        <v>1</v>
      </c>
      <c r="BL315" s="64">
        <f>IFERROR(W315*I315/H315,"0")</f>
        <v>471.99999999999994</v>
      </c>
      <c r="BM315" s="64">
        <f>IFERROR(X315*I315/H315,"0")</f>
        <v>471.99999999999994</v>
      </c>
      <c r="BN315" s="64">
        <f>IFERROR(1/J315*(W315/H315),"0")</f>
        <v>1.2820512820512819</v>
      </c>
      <c r="BO315" s="64">
        <f>IFERROR(1/J315*(X315/H315),"0")</f>
        <v>1.2820512820512819</v>
      </c>
    </row>
    <row r="316" spans="1:67" x14ac:dyDescent="0.2">
      <c r="A316" s="419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0"/>
      <c r="O316" s="422" t="s">
        <v>70</v>
      </c>
      <c r="P316" s="409"/>
      <c r="Q316" s="409"/>
      <c r="R316" s="409"/>
      <c r="S316" s="409"/>
      <c r="T316" s="409"/>
      <c r="U316" s="410"/>
      <c r="V316" s="37" t="s">
        <v>71</v>
      </c>
      <c r="W316" s="392">
        <f>IFERROR(W313/H313,"0")+IFERROR(W314/H314,"0")+IFERROR(W315/H315,"0")</f>
        <v>450</v>
      </c>
      <c r="X316" s="392">
        <f>IFERROR(X313/H313,"0")+IFERROR(X314/H314,"0")+IFERROR(X315/H315,"0")</f>
        <v>450</v>
      </c>
      <c r="Y316" s="392">
        <f>IFERROR(IF(Y313="",0,Y313),"0")+IFERROR(IF(Y314="",0,Y314),"0")+IFERROR(IF(Y315="",0,Y315),"0")</f>
        <v>3.3885000000000001</v>
      </c>
      <c r="Z316" s="393"/>
      <c r="AA316" s="393"/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0"/>
      <c r="O317" s="422" t="s">
        <v>70</v>
      </c>
      <c r="P317" s="409"/>
      <c r="Q317" s="409"/>
      <c r="R317" s="409"/>
      <c r="S317" s="409"/>
      <c r="T317" s="409"/>
      <c r="U317" s="410"/>
      <c r="V317" s="37" t="s">
        <v>66</v>
      </c>
      <c r="W317" s="392">
        <f>IFERROR(SUM(W313:W315),"0")</f>
        <v>945</v>
      </c>
      <c r="X317" s="392">
        <f>IFERROR(SUM(X313:X315),"0")</f>
        <v>945</v>
      </c>
      <c r="Y317" s="37"/>
      <c r="Z317" s="393"/>
      <c r="AA317" s="393"/>
    </row>
    <row r="318" spans="1:67" ht="14.25" hidden="1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403">
        <v>4607091388831</v>
      </c>
      <c r="E319" s="398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8"/>
      <c r="T319" s="34"/>
      <c r="U319" s="34"/>
      <c r="V319" s="35" t="s">
        <v>66</v>
      </c>
      <c r="W319" s="390">
        <v>19</v>
      </c>
      <c r="X319" s="391">
        <f>IFERROR(IF(W319="",0,CEILING((W319/$H319),1)*$H319),"")</f>
        <v>20.52</v>
      </c>
      <c r="Y319" s="36">
        <f>IFERROR(IF(X319=0,"",ROUNDUP(X319/H319,0)*0.00753),"")</f>
        <v>6.7769999999999997E-2</v>
      </c>
      <c r="Z319" s="56"/>
      <c r="AA319" s="57"/>
      <c r="AE319" s="64"/>
      <c r="BB319" s="252" t="s">
        <v>1</v>
      </c>
      <c r="BL319" s="64">
        <f>IFERROR(W319*I319/H319,"0")</f>
        <v>21.266666666666669</v>
      </c>
      <c r="BM319" s="64">
        <f>IFERROR(X319*I319/H319,"0")</f>
        <v>22.968000000000004</v>
      </c>
      <c r="BN319" s="64">
        <f>IFERROR(1/J319*(W319/H319),"0")</f>
        <v>5.3418803418803423E-2</v>
      </c>
      <c r="BO319" s="64">
        <f>IFERROR(1/J319*(X319/H319),"0")</f>
        <v>5.7692307692307689E-2</v>
      </c>
    </row>
    <row r="320" spans="1:67" x14ac:dyDescent="0.2">
      <c r="A320" s="419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0"/>
      <c r="O320" s="422" t="s">
        <v>70</v>
      </c>
      <c r="P320" s="409"/>
      <c r="Q320" s="409"/>
      <c r="R320" s="409"/>
      <c r="S320" s="409"/>
      <c r="T320" s="409"/>
      <c r="U320" s="410"/>
      <c r="V320" s="37" t="s">
        <v>71</v>
      </c>
      <c r="W320" s="392">
        <f>IFERROR(W319/H319,"0")</f>
        <v>8.3333333333333339</v>
      </c>
      <c r="X320" s="392">
        <f>IFERROR(X319/H319,"0")</f>
        <v>9</v>
      </c>
      <c r="Y320" s="392">
        <f>IFERROR(IF(Y319="",0,Y319),"0")</f>
        <v>6.7769999999999997E-2</v>
      </c>
      <c r="Z320" s="393"/>
      <c r="AA320" s="393"/>
    </row>
    <row r="321" spans="1:67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0"/>
      <c r="O321" s="422" t="s">
        <v>70</v>
      </c>
      <c r="P321" s="409"/>
      <c r="Q321" s="409"/>
      <c r="R321" s="409"/>
      <c r="S321" s="409"/>
      <c r="T321" s="409"/>
      <c r="U321" s="410"/>
      <c r="V321" s="37" t="s">
        <v>66</v>
      </c>
      <c r="W321" s="392">
        <f>IFERROR(SUM(W319:W319),"0")</f>
        <v>19</v>
      </c>
      <c r="X321" s="392">
        <f>IFERROR(SUM(X319:X319),"0")</f>
        <v>20.52</v>
      </c>
      <c r="Y321" s="37"/>
      <c r="Z321" s="393"/>
      <c r="AA321" s="393"/>
    </row>
    <row r="322" spans="1:67" ht="14.25" hidden="1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403">
        <v>4607091383102</v>
      </c>
      <c r="E323" s="398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8"/>
      <c r="T323" s="34"/>
      <c r="U323" s="34"/>
      <c r="V323" s="35" t="s">
        <v>66</v>
      </c>
      <c r="W323" s="390">
        <v>25.5</v>
      </c>
      <c r="X323" s="391">
        <f>IFERROR(IF(W323="",0,CEILING((W323/$H323),1)*$H323),"")</f>
        <v>25.5</v>
      </c>
      <c r="Y323" s="36">
        <f>IFERROR(IF(X323=0,"",ROUNDUP(X323/H323,0)*0.00753),"")</f>
        <v>7.5300000000000006E-2</v>
      </c>
      <c r="Z323" s="56"/>
      <c r="AA323" s="57"/>
      <c r="AE323" s="64"/>
      <c r="BB323" s="253" t="s">
        <v>1</v>
      </c>
      <c r="BL323" s="64">
        <f>IFERROR(W323*I323/H323,"0")</f>
        <v>29.75</v>
      </c>
      <c r="BM323" s="64">
        <f>IFERROR(X323*I323/H323,"0")</f>
        <v>29.75</v>
      </c>
      <c r="BN323" s="64">
        <f>IFERROR(1/J323*(W323/H323),"0")</f>
        <v>6.4102564102564097E-2</v>
      </c>
      <c r="BO323" s="64">
        <f>IFERROR(1/J323*(X323/H323),"0")</f>
        <v>6.4102564102564097E-2</v>
      </c>
    </row>
    <row r="324" spans="1:67" x14ac:dyDescent="0.2">
      <c r="A324" s="419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0"/>
      <c r="O324" s="422" t="s">
        <v>70</v>
      </c>
      <c r="P324" s="409"/>
      <c r="Q324" s="409"/>
      <c r="R324" s="409"/>
      <c r="S324" s="409"/>
      <c r="T324" s="409"/>
      <c r="U324" s="410"/>
      <c r="V324" s="37" t="s">
        <v>71</v>
      </c>
      <c r="W324" s="392">
        <f>IFERROR(W323/H323,"0")</f>
        <v>10</v>
      </c>
      <c r="X324" s="392">
        <f>IFERROR(X323/H323,"0")</f>
        <v>10</v>
      </c>
      <c r="Y324" s="392">
        <f>IFERROR(IF(Y323="",0,Y323),"0")</f>
        <v>7.5300000000000006E-2</v>
      </c>
      <c r="Z324" s="393"/>
      <c r="AA324" s="393"/>
    </row>
    <row r="325" spans="1:67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0"/>
      <c r="O325" s="422" t="s">
        <v>70</v>
      </c>
      <c r="P325" s="409"/>
      <c r="Q325" s="409"/>
      <c r="R325" s="409"/>
      <c r="S325" s="409"/>
      <c r="T325" s="409"/>
      <c r="U325" s="410"/>
      <c r="V325" s="37" t="s">
        <v>66</v>
      </c>
      <c r="W325" s="392">
        <f>IFERROR(SUM(W323:W323),"0")</f>
        <v>25.5</v>
      </c>
      <c r="X325" s="392">
        <f>IFERROR(SUM(X323:X323),"0")</f>
        <v>25.5</v>
      </c>
      <c r="Y325" s="37"/>
      <c r="Z325" s="393"/>
      <c r="AA325" s="393"/>
    </row>
    <row r="326" spans="1:67" ht="27.75" hidden="1" customHeight="1" x14ac:dyDescent="0.2">
      <c r="A326" s="571" t="s">
        <v>488</v>
      </c>
      <c r="B326" s="572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2"/>
      <c r="O326" s="572"/>
      <c r="P326" s="572"/>
      <c r="Q326" s="572"/>
      <c r="R326" s="572"/>
      <c r="S326" s="572"/>
      <c r="T326" s="572"/>
      <c r="U326" s="572"/>
      <c r="V326" s="572"/>
      <c r="W326" s="572"/>
      <c r="X326" s="572"/>
      <c r="Y326" s="572"/>
      <c r="Z326" s="48"/>
      <c r="AA326" s="48"/>
    </row>
    <row r="327" spans="1:67" ht="16.5" hidden="1" customHeight="1" x14ac:dyDescent="0.25">
      <c r="A327" s="399" t="s">
        <v>489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84"/>
      <c r="AA327" s="384"/>
    </row>
    <row r="328" spans="1:67" ht="14.25" hidden="1" customHeight="1" x14ac:dyDescent="0.25">
      <c r="A328" s="402" t="s">
        <v>105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4301011867</v>
      </c>
      <c r="D329" s="403">
        <v>4680115884830</v>
      </c>
      <c r="E329" s="398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27" t="s">
        <v>492</v>
      </c>
      <c r="P329" s="397"/>
      <c r="Q329" s="397"/>
      <c r="R329" s="397"/>
      <c r="S329" s="398"/>
      <c r="T329" s="34"/>
      <c r="U329" s="34"/>
      <c r="V329" s="35" t="s">
        <v>66</v>
      </c>
      <c r="W329" s="390">
        <v>1700</v>
      </c>
      <c r="X329" s="391">
        <f t="shared" ref="X329:X338" si="75">IFERROR(IF(W329="",0,CEILING((W329/$H329),1)*$H329),"")</f>
        <v>1710</v>
      </c>
      <c r="Y329" s="36">
        <f>IFERROR(IF(X329=0,"",ROUNDUP(X329/H329,0)*0.02175),"")</f>
        <v>2.4794999999999998</v>
      </c>
      <c r="Z329" s="56"/>
      <c r="AA329" s="57"/>
      <c r="AE329" s="64"/>
      <c r="BB329" s="254" t="s">
        <v>1</v>
      </c>
      <c r="BL329" s="64">
        <f t="shared" ref="BL329:BL338" si="76">IFERROR(W329*I329/H329,"0")</f>
        <v>1754.4</v>
      </c>
      <c r="BM329" s="64">
        <f t="shared" ref="BM329:BM338" si="77">IFERROR(X329*I329/H329,"0")</f>
        <v>1764.72</v>
      </c>
      <c r="BN329" s="64">
        <f t="shared" ref="BN329:BN338" si="78">IFERROR(1/J329*(W329/H329),"0")</f>
        <v>2.3611111111111107</v>
      </c>
      <c r="BO329" s="64">
        <f t="shared" ref="BO329:BO338" si="79">IFERROR(1/J329*(X329/H329),"0")</f>
        <v>2.375</v>
      </c>
    </row>
    <row r="330" spans="1:67" ht="27" hidden="1" customHeight="1" x14ac:dyDescent="0.25">
      <c r="A330" s="54" t="s">
        <v>490</v>
      </c>
      <c r="B330" s="54" t="s">
        <v>493</v>
      </c>
      <c r="C330" s="31">
        <v>4301011943</v>
      </c>
      <c r="D330" s="403">
        <v>4680115884830</v>
      </c>
      <c r="E330" s="398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641" t="s">
        <v>492</v>
      </c>
      <c r="P330" s="397"/>
      <c r="Q330" s="397"/>
      <c r="R330" s="397"/>
      <c r="S330" s="398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4301011946</v>
      </c>
      <c r="D331" s="403">
        <v>4680115884847</v>
      </c>
      <c r="E331" s="398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2" t="s">
        <v>496</v>
      </c>
      <c r="P331" s="397"/>
      <c r="Q331" s="397"/>
      <c r="R331" s="397"/>
      <c r="S331" s="398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403">
        <v>4680115884847</v>
      </c>
      <c r="E332" s="398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69" t="s">
        <v>496</v>
      </c>
      <c r="P332" s="397"/>
      <c r="Q332" s="397"/>
      <c r="R332" s="397"/>
      <c r="S332" s="398"/>
      <c r="T332" s="34"/>
      <c r="U332" s="34"/>
      <c r="V332" s="35" t="s">
        <v>66</v>
      </c>
      <c r="W332" s="390">
        <v>1300</v>
      </c>
      <c r="X332" s="391">
        <f t="shared" si="75"/>
        <v>1305</v>
      </c>
      <c r="Y332" s="36">
        <f>IFERROR(IF(X332=0,"",ROUNDUP(X332/H332,0)*0.02175),"")</f>
        <v>1.8922499999999998</v>
      </c>
      <c r="Z332" s="56"/>
      <c r="AA332" s="57"/>
      <c r="AE332" s="64"/>
      <c r="BB332" s="257" t="s">
        <v>1</v>
      </c>
      <c r="BL332" s="64">
        <f t="shared" si="76"/>
        <v>1341.6</v>
      </c>
      <c r="BM332" s="64">
        <f t="shared" si="77"/>
        <v>1346.76</v>
      </c>
      <c r="BN332" s="64">
        <f t="shared" si="78"/>
        <v>1.8055555555555556</v>
      </c>
      <c r="BO332" s="64">
        <f t="shared" si="79"/>
        <v>1.8125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4301011947</v>
      </c>
      <c r="D333" s="403">
        <v>4680115884854</v>
      </c>
      <c r="E333" s="398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8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403">
        <v>4680115884854</v>
      </c>
      <c r="E334" s="398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95" t="s">
        <v>501</v>
      </c>
      <c r="P334" s="397"/>
      <c r="Q334" s="397"/>
      <c r="R334" s="397"/>
      <c r="S334" s="398"/>
      <c r="T334" s="34"/>
      <c r="U334" s="34"/>
      <c r="V334" s="35" t="s">
        <v>66</v>
      </c>
      <c r="W334" s="390">
        <v>850</v>
      </c>
      <c r="X334" s="391">
        <f t="shared" si="75"/>
        <v>855</v>
      </c>
      <c r="Y334" s="36">
        <f>IFERROR(IF(X334=0,"",ROUNDUP(X334/H334,0)*0.02175),"")</f>
        <v>1.2397499999999999</v>
      </c>
      <c r="Z334" s="56"/>
      <c r="AA334" s="57"/>
      <c r="AE334" s="64"/>
      <c r="BB334" s="259" t="s">
        <v>1</v>
      </c>
      <c r="BL334" s="64">
        <f t="shared" si="76"/>
        <v>877.2</v>
      </c>
      <c r="BM334" s="64">
        <f t="shared" si="77"/>
        <v>882.36</v>
      </c>
      <c r="BN334" s="64">
        <f t="shared" si="78"/>
        <v>1.1805555555555554</v>
      </c>
      <c r="BO334" s="64">
        <f t="shared" si="79"/>
        <v>1.1875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403">
        <v>4680115884908</v>
      </c>
      <c r="E335" s="398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13" t="s">
        <v>504</v>
      </c>
      <c r="P335" s="397"/>
      <c r="Q335" s="397"/>
      <c r="R335" s="397"/>
      <c r="S335" s="398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403">
        <v>4680115884878</v>
      </c>
      <c r="E336" s="398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491" t="s">
        <v>507</v>
      </c>
      <c r="P336" s="397"/>
      <c r="Q336" s="397"/>
      <c r="R336" s="397"/>
      <c r="S336" s="398"/>
      <c r="T336" s="34"/>
      <c r="U336" s="34"/>
      <c r="V336" s="35" t="s">
        <v>66</v>
      </c>
      <c r="W336" s="390">
        <v>20</v>
      </c>
      <c r="X336" s="391">
        <f t="shared" si="75"/>
        <v>20</v>
      </c>
      <c r="Y336" s="36">
        <f>IFERROR(IF(X336=0,"",ROUNDUP(X336/H336,0)*0.00937),"")</f>
        <v>3.7479999999999999E-2</v>
      </c>
      <c r="Z336" s="56"/>
      <c r="AA336" s="57"/>
      <c r="AE336" s="64"/>
      <c r="BB336" s="261" t="s">
        <v>1</v>
      </c>
      <c r="BL336" s="64">
        <f t="shared" si="76"/>
        <v>20.84</v>
      </c>
      <c r="BM336" s="64">
        <f t="shared" si="77"/>
        <v>20.84</v>
      </c>
      <c r="BN336" s="64">
        <f t="shared" si="78"/>
        <v>3.3333333333333333E-2</v>
      </c>
      <c r="BO336" s="64">
        <f t="shared" si="79"/>
        <v>3.3333333333333333E-2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403">
        <v>4680115884922</v>
      </c>
      <c r="E337" s="398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61" t="s">
        <v>510</v>
      </c>
      <c r="P337" s="397"/>
      <c r="Q337" s="397"/>
      <c r="R337" s="397"/>
      <c r="S337" s="398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403">
        <v>4680115882638</v>
      </c>
      <c r="E338" s="398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8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9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0"/>
      <c r="O339" s="422" t="s">
        <v>70</v>
      </c>
      <c r="P339" s="409"/>
      <c r="Q339" s="409"/>
      <c r="R339" s="409"/>
      <c r="S339" s="409"/>
      <c r="T339" s="409"/>
      <c r="U339" s="41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260.66666666666669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262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5.6489799999999999</v>
      </c>
      <c r="Z339" s="393"/>
      <c r="AA339" s="393"/>
    </row>
    <row r="340" spans="1:67" x14ac:dyDescent="0.2">
      <c r="A340" s="400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20"/>
      <c r="O340" s="422" t="s">
        <v>70</v>
      </c>
      <c r="P340" s="409"/>
      <c r="Q340" s="409"/>
      <c r="R340" s="409"/>
      <c r="S340" s="409"/>
      <c r="T340" s="409"/>
      <c r="U340" s="410"/>
      <c r="V340" s="37" t="s">
        <v>66</v>
      </c>
      <c r="W340" s="392">
        <f>IFERROR(SUM(W329:W338),"0")</f>
        <v>3870</v>
      </c>
      <c r="X340" s="392">
        <f>IFERROR(SUM(X329:X338),"0")</f>
        <v>3890</v>
      </c>
      <c r="Y340" s="37"/>
      <c r="Z340" s="393"/>
      <c r="AA340" s="393"/>
    </row>
    <row r="341" spans="1:67" ht="14.25" hidden="1" customHeight="1" x14ac:dyDescent="0.25">
      <c r="A341" s="402" t="s">
        <v>97</v>
      </c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0"/>
      <c r="P341" s="400"/>
      <c r="Q341" s="400"/>
      <c r="R341" s="400"/>
      <c r="S341" s="400"/>
      <c r="T341" s="400"/>
      <c r="U341" s="400"/>
      <c r="V341" s="400"/>
      <c r="W341" s="400"/>
      <c r="X341" s="400"/>
      <c r="Y341" s="400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403">
        <v>4607091383980</v>
      </c>
      <c r="E342" s="398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8"/>
      <c r="T342" s="34"/>
      <c r="U342" s="34"/>
      <c r="V342" s="35" t="s">
        <v>66</v>
      </c>
      <c r="W342" s="390">
        <v>1700</v>
      </c>
      <c r="X342" s="391">
        <f>IFERROR(IF(W342="",0,CEILING((W342/$H342),1)*$H342),"")</f>
        <v>1710</v>
      </c>
      <c r="Y342" s="36">
        <f>IFERROR(IF(X342=0,"",ROUNDUP(X342/H342,0)*0.02175),"")</f>
        <v>2.4794999999999998</v>
      </c>
      <c r="Z342" s="56"/>
      <c r="AA342" s="57"/>
      <c r="AE342" s="64"/>
      <c r="BB342" s="264" t="s">
        <v>1</v>
      </c>
      <c r="BL342" s="64">
        <f>IFERROR(W342*I342/H342,"0")</f>
        <v>1754.4</v>
      </c>
      <c r="BM342" s="64">
        <f>IFERROR(X342*I342/H342,"0")</f>
        <v>1764.72</v>
      </c>
      <c r="BN342" s="64">
        <f>IFERROR(1/J342*(W342/H342),"0")</f>
        <v>2.3611111111111107</v>
      </c>
      <c r="BO342" s="64">
        <f>IFERROR(1/J342*(X342/H342),"0")</f>
        <v>2.375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403">
        <v>4680115883314</v>
      </c>
      <c r="E343" s="398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119</v>
      </c>
      <c r="M343" s="33"/>
      <c r="N343" s="32">
        <v>50</v>
      </c>
      <c r="O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8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517</v>
      </c>
      <c r="B344" s="54" t="s">
        <v>518</v>
      </c>
      <c r="C344" s="31">
        <v>4301020179</v>
      </c>
      <c r="D344" s="403">
        <v>4607091384178</v>
      </c>
      <c r="E344" s="398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8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403">
        <v>4680115881914</v>
      </c>
      <c r="E345" s="398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8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9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0"/>
      <c r="O346" s="422" t="s">
        <v>70</v>
      </c>
      <c r="P346" s="409"/>
      <c r="Q346" s="409"/>
      <c r="R346" s="409"/>
      <c r="S346" s="409"/>
      <c r="T346" s="409"/>
      <c r="U346" s="410"/>
      <c r="V346" s="37" t="s">
        <v>71</v>
      </c>
      <c r="W346" s="392">
        <f>IFERROR(W342/H342,"0")+IFERROR(W343/H343,"0")+IFERROR(W344/H344,"0")+IFERROR(W345/H345,"0")</f>
        <v>113.33333333333333</v>
      </c>
      <c r="X346" s="392">
        <f>IFERROR(X342/H342,"0")+IFERROR(X343/H343,"0")+IFERROR(X344/H344,"0")+IFERROR(X345/H345,"0")</f>
        <v>114</v>
      </c>
      <c r="Y346" s="392">
        <f>IFERROR(IF(Y342="",0,Y342),"0")+IFERROR(IF(Y343="",0,Y343),"0")+IFERROR(IF(Y344="",0,Y344),"0")+IFERROR(IF(Y345="",0,Y345),"0")</f>
        <v>2.4794999999999998</v>
      </c>
      <c r="Z346" s="393"/>
      <c r="AA346" s="393"/>
    </row>
    <row r="347" spans="1:67" x14ac:dyDescent="0.2">
      <c r="A347" s="400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20"/>
      <c r="O347" s="422" t="s">
        <v>70</v>
      </c>
      <c r="P347" s="409"/>
      <c r="Q347" s="409"/>
      <c r="R347" s="409"/>
      <c r="S347" s="409"/>
      <c r="T347" s="409"/>
      <c r="U347" s="410"/>
      <c r="V347" s="37" t="s">
        <v>66</v>
      </c>
      <c r="W347" s="392">
        <f>IFERROR(SUM(W342:W345),"0")</f>
        <v>1700</v>
      </c>
      <c r="X347" s="392">
        <f>IFERROR(SUM(X342:X345),"0")</f>
        <v>1710</v>
      </c>
      <c r="Y347" s="37"/>
      <c r="Z347" s="393"/>
      <c r="AA347" s="393"/>
    </row>
    <row r="348" spans="1:67" ht="14.25" hidden="1" customHeight="1" x14ac:dyDescent="0.25">
      <c r="A348" s="402" t="s">
        <v>72</v>
      </c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0"/>
      <c r="P348" s="400"/>
      <c r="Q348" s="400"/>
      <c r="R348" s="400"/>
      <c r="S348" s="400"/>
      <c r="T348" s="400"/>
      <c r="U348" s="400"/>
      <c r="V348" s="400"/>
      <c r="W348" s="400"/>
      <c r="X348" s="400"/>
      <c r="Y348" s="400"/>
      <c r="Z348" s="383"/>
      <c r="AA348" s="383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403">
        <v>4607091383928</v>
      </c>
      <c r="E349" s="398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733" t="s">
        <v>523</v>
      </c>
      <c r="P349" s="397"/>
      <c r="Q349" s="397"/>
      <c r="R349" s="397"/>
      <c r="S349" s="398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403">
        <v>4607091383928</v>
      </c>
      <c r="E350" s="398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119</v>
      </c>
      <c r="M350" s="33"/>
      <c r="N350" s="32">
        <v>40</v>
      </c>
      <c r="O350" s="7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8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403">
        <v>4607091384260</v>
      </c>
      <c r="E351" s="398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563" t="s">
        <v>527</v>
      </c>
      <c r="P351" s="397"/>
      <c r="Q351" s="397"/>
      <c r="R351" s="397"/>
      <c r="S351" s="398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403">
        <v>4607091384260</v>
      </c>
      <c r="E352" s="398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8"/>
      <c r="T352" s="34"/>
      <c r="U352" s="34"/>
      <c r="V352" s="35" t="s">
        <v>66</v>
      </c>
      <c r="W352" s="390">
        <v>60</v>
      </c>
      <c r="X352" s="391">
        <f>IFERROR(IF(W352="",0,CEILING((W352/$H352),1)*$H352),"")</f>
        <v>62.4</v>
      </c>
      <c r="Y352" s="36">
        <f>IFERROR(IF(X352=0,"",ROUNDUP(X352/H352,0)*0.02175),"")</f>
        <v>0.17399999999999999</v>
      </c>
      <c r="Z352" s="56"/>
      <c r="AA352" s="57"/>
      <c r="AE352" s="64"/>
      <c r="BB352" s="271" t="s">
        <v>1</v>
      </c>
      <c r="BL352" s="64">
        <f>IFERROR(W352*I352/H352,"0")</f>
        <v>64.338461538461544</v>
      </c>
      <c r="BM352" s="64">
        <f>IFERROR(X352*I352/H352,"0")</f>
        <v>66.912000000000006</v>
      </c>
      <c r="BN352" s="64">
        <f>IFERROR(1/J352*(W352/H352),"0")</f>
        <v>0.13736263736263735</v>
      </c>
      <c r="BO352" s="64">
        <f>IFERROR(1/J352*(X352/H352),"0")</f>
        <v>0.14285714285714285</v>
      </c>
    </row>
    <row r="353" spans="1:67" x14ac:dyDescent="0.2">
      <c r="A353" s="419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20"/>
      <c r="O353" s="422" t="s">
        <v>70</v>
      </c>
      <c r="P353" s="409"/>
      <c r="Q353" s="409"/>
      <c r="R353" s="409"/>
      <c r="S353" s="409"/>
      <c r="T353" s="409"/>
      <c r="U353" s="410"/>
      <c r="V353" s="37" t="s">
        <v>71</v>
      </c>
      <c r="W353" s="392">
        <f>IFERROR(W349/H349,"0")+IFERROR(W350/H350,"0")+IFERROR(W351/H351,"0")+IFERROR(W352/H352,"0")</f>
        <v>7.6923076923076925</v>
      </c>
      <c r="X353" s="392">
        <f>IFERROR(X349/H349,"0")+IFERROR(X350/H350,"0")+IFERROR(X351/H351,"0")+IFERROR(X352/H352,"0")</f>
        <v>8</v>
      </c>
      <c r="Y353" s="392">
        <f>IFERROR(IF(Y349="",0,Y349),"0")+IFERROR(IF(Y350="",0,Y350),"0")+IFERROR(IF(Y351="",0,Y351),"0")+IFERROR(IF(Y352="",0,Y352),"0")</f>
        <v>0.17399999999999999</v>
      </c>
      <c r="Z353" s="393"/>
      <c r="AA353" s="393"/>
    </row>
    <row r="354" spans="1:67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20"/>
      <c r="O354" s="422" t="s">
        <v>70</v>
      </c>
      <c r="P354" s="409"/>
      <c r="Q354" s="409"/>
      <c r="R354" s="409"/>
      <c r="S354" s="409"/>
      <c r="T354" s="409"/>
      <c r="U354" s="410"/>
      <c r="V354" s="37" t="s">
        <v>66</v>
      </c>
      <c r="W354" s="392">
        <f>IFERROR(SUM(W349:W352),"0")</f>
        <v>60</v>
      </c>
      <c r="X354" s="392">
        <f>IFERROR(SUM(X349:X352),"0")</f>
        <v>62.4</v>
      </c>
      <c r="Y354" s="37"/>
      <c r="Z354" s="393"/>
      <c r="AA354" s="393"/>
    </row>
    <row r="355" spans="1:67" ht="14.25" hidden="1" customHeight="1" x14ac:dyDescent="0.25">
      <c r="A355" s="402" t="s">
        <v>206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383"/>
      <c r="AA355" s="383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403">
        <v>4607091384673</v>
      </c>
      <c r="E356" s="398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8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403">
        <v>4607091384673</v>
      </c>
      <c r="E357" s="398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70" t="s">
        <v>532</v>
      </c>
      <c r="P357" s="397"/>
      <c r="Q357" s="397"/>
      <c r="R357" s="397"/>
      <c r="S357" s="398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9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20"/>
      <c r="O358" s="422" t="s">
        <v>70</v>
      </c>
      <c r="P358" s="409"/>
      <c r="Q358" s="409"/>
      <c r="R358" s="409"/>
      <c r="S358" s="409"/>
      <c r="T358" s="409"/>
      <c r="U358" s="41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20"/>
      <c r="O359" s="422" t="s">
        <v>70</v>
      </c>
      <c r="P359" s="409"/>
      <c r="Q359" s="409"/>
      <c r="R359" s="409"/>
      <c r="S359" s="409"/>
      <c r="T359" s="409"/>
      <c r="U359" s="41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399" t="s">
        <v>533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384"/>
      <c r="AA360" s="384"/>
    </row>
    <row r="361" spans="1:67" ht="14.25" hidden="1" customHeight="1" x14ac:dyDescent="0.25">
      <c r="A361" s="402" t="s">
        <v>105</v>
      </c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0"/>
      <c r="P361" s="400"/>
      <c r="Q361" s="400"/>
      <c r="R361" s="400"/>
      <c r="S361" s="400"/>
      <c r="T361" s="400"/>
      <c r="U361" s="400"/>
      <c r="V361" s="400"/>
      <c r="W361" s="400"/>
      <c r="X361" s="400"/>
      <c r="Y361" s="400"/>
      <c r="Z361" s="383"/>
      <c r="AA361" s="383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403">
        <v>4607091384185</v>
      </c>
      <c r="E362" s="398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8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8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403">
        <v>4607091384192</v>
      </c>
      <c r="E363" s="398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3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8"/>
      <c r="T363" s="34"/>
      <c r="U363" s="34"/>
      <c r="V363" s="35" t="s">
        <v>66</v>
      </c>
      <c r="W363" s="390">
        <v>50</v>
      </c>
      <c r="X363" s="391">
        <f>IFERROR(IF(W363="",0,CEILING((W363/$H363),1)*$H363),"")</f>
        <v>54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52.222222222222221</v>
      </c>
      <c r="BM363" s="64">
        <f>IFERROR(X363*I363/H363,"0")</f>
        <v>56.4</v>
      </c>
      <c r="BN363" s="64">
        <f>IFERROR(1/J363*(W363/H363),"0")</f>
        <v>8.2671957671957674E-2</v>
      </c>
      <c r="BO363" s="64">
        <f>IFERROR(1/J363*(X363/H363),"0")</f>
        <v>8.9285714285714274E-2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403">
        <v>4680115881907</v>
      </c>
      <c r="E364" s="398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8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403">
        <v>4680115883925</v>
      </c>
      <c r="E365" s="398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8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9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20"/>
      <c r="O366" s="422" t="s">
        <v>70</v>
      </c>
      <c r="P366" s="409"/>
      <c r="Q366" s="409"/>
      <c r="R366" s="409"/>
      <c r="S366" s="409"/>
      <c r="T366" s="409"/>
      <c r="U366" s="410"/>
      <c r="V366" s="37" t="s">
        <v>71</v>
      </c>
      <c r="W366" s="392">
        <f>IFERROR(W362/H362,"0")+IFERROR(W363/H363,"0")+IFERROR(W364/H364,"0")+IFERROR(W365/H365,"0")</f>
        <v>4.6296296296296298</v>
      </c>
      <c r="X366" s="392">
        <f>IFERROR(X362/H362,"0")+IFERROR(X363/H363,"0")+IFERROR(X364/H364,"0")+IFERROR(X365/H365,"0")</f>
        <v>5</v>
      </c>
      <c r="Y366" s="392">
        <f>IFERROR(IF(Y362="",0,Y362),"0")+IFERROR(IF(Y363="",0,Y363),"0")+IFERROR(IF(Y364="",0,Y364),"0")+IFERROR(IF(Y365="",0,Y365),"0")</f>
        <v>0.10874999999999999</v>
      </c>
      <c r="Z366" s="393"/>
      <c r="AA366" s="393"/>
    </row>
    <row r="367" spans="1:67" x14ac:dyDescent="0.2">
      <c r="A367" s="400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20"/>
      <c r="O367" s="422" t="s">
        <v>70</v>
      </c>
      <c r="P367" s="409"/>
      <c r="Q367" s="409"/>
      <c r="R367" s="409"/>
      <c r="S367" s="409"/>
      <c r="T367" s="409"/>
      <c r="U367" s="410"/>
      <c r="V367" s="37" t="s">
        <v>66</v>
      </c>
      <c r="W367" s="392">
        <f>IFERROR(SUM(W362:W365),"0")</f>
        <v>50</v>
      </c>
      <c r="X367" s="392">
        <f>IFERROR(SUM(X362:X365),"0")</f>
        <v>54</v>
      </c>
      <c r="Y367" s="37"/>
      <c r="Z367" s="393"/>
      <c r="AA367" s="393"/>
    </row>
    <row r="368" spans="1:67" ht="14.25" hidden="1" customHeight="1" x14ac:dyDescent="0.25">
      <c r="A368" s="402" t="s">
        <v>61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383"/>
      <c r="AA368" s="383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403">
        <v>4607091384802</v>
      </c>
      <c r="E369" s="398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45" t="s">
        <v>544</v>
      </c>
      <c r="P369" s="397"/>
      <c r="Q369" s="397"/>
      <c r="R369" s="397"/>
      <c r="S369" s="398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403">
        <v>4607091384802</v>
      </c>
      <c r="E370" s="398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8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403">
        <v>4607091384826</v>
      </c>
      <c r="E371" s="398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4" t="s">
        <v>549</v>
      </c>
      <c r="P371" s="397"/>
      <c r="Q371" s="397"/>
      <c r="R371" s="397"/>
      <c r="S371" s="398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403">
        <v>4607091384826</v>
      </c>
      <c r="E372" s="398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6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8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9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20"/>
      <c r="O373" s="422" t="s">
        <v>70</v>
      </c>
      <c r="P373" s="409"/>
      <c r="Q373" s="409"/>
      <c r="R373" s="409"/>
      <c r="S373" s="409"/>
      <c r="T373" s="409"/>
      <c r="U373" s="41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20"/>
      <c r="O374" s="422" t="s">
        <v>70</v>
      </c>
      <c r="P374" s="409"/>
      <c r="Q374" s="409"/>
      <c r="R374" s="409"/>
      <c r="S374" s="409"/>
      <c r="T374" s="409"/>
      <c r="U374" s="41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402" t="s">
        <v>72</v>
      </c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0"/>
      <c r="P375" s="400"/>
      <c r="Q375" s="400"/>
      <c r="R375" s="400"/>
      <c r="S375" s="400"/>
      <c r="T375" s="400"/>
      <c r="U375" s="400"/>
      <c r="V375" s="400"/>
      <c r="W375" s="400"/>
      <c r="X375" s="400"/>
      <c r="Y375" s="400"/>
      <c r="Z375" s="383"/>
      <c r="AA375" s="383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403">
        <v>4607091384246</v>
      </c>
      <c r="E376" s="398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5" t="s">
        <v>554</v>
      </c>
      <c r="P376" s="397"/>
      <c r="Q376" s="397"/>
      <c r="R376" s="397"/>
      <c r="S376" s="398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403">
        <v>4607091384246</v>
      </c>
      <c r="E377" s="398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8"/>
      <c r="T377" s="34"/>
      <c r="U377" s="34"/>
      <c r="V377" s="35" t="s">
        <v>66</v>
      </c>
      <c r="W377" s="390">
        <v>20</v>
      </c>
      <c r="X377" s="391">
        <f>IFERROR(IF(W377="",0,CEILING((W377/$H377),1)*$H377),"")</f>
        <v>23.4</v>
      </c>
      <c r="Y377" s="36">
        <f>IFERROR(IF(X377=0,"",ROUNDUP(X377/H377,0)*0.02175),"")</f>
        <v>6.5250000000000002E-2</v>
      </c>
      <c r="Z377" s="56"/>
      <c r="AA377" s="57"/>
      <c r="AE377" s="64"/>
      <c r="BB377" s="283" t="s">
        <v>1</v>
      </c>
      <c r="BL377" s="64">
        <f>IFERROR(W377*I377/H377,"0")</f>
        <v>21.446153846153852</v>
      </c>
      <c r="BM377" s="64">
        <f>IFERROR(X377*I377/H377,"0")</f>
        <v>25.092000000000002</v>
      </c>
      <c r="BN377" s="64">
        <f>IFERROR(1/J377*(W377/H377),"0")</f>
        <v>4.5787545787545791E-2</v>
      </c>
      <c r="BO377" s="64">
        <f>IFERROR(1/J377*(X377/H377),"0")</f>
        <v>5.3571428571428568E-2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403">
        <v>4680115881976</v>
      </c>
      <c r="E378" s="398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8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558</v>
      </c>
      <c r="B379" s="54" t="s">
        <v>559</v>
      </c>
      <c r="C379" s="31">
        <v>4301051297</v>
      </c>
      <c r="D379" s="403">
        <v>4607091384253</v>
      </c>
      <c r="E379" s="398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8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403">
        <v>4680115881969</v>
      </c>
      <c r="E380" s="398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8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9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0"/>
      <c r="O381" s="422" t="s">
        <v>70</v>
      </c>
      <c r="P381" s="409"/>
      <c r="Q381" s="409"/>
      <c r="R381" s="409"/>
      <c r="S381" s="409"/>
      <c r="T381" s="409"/>
      <c r="U381" s="410"/>
      <c r="V381" s="37" t="s">
        <v>71</v>
      </c>
      <c r="W381" s="392">
        <f>IFERROR(W376/H376,"0")+IFERROR(W377/H377,"0")+IFERROR(W378/H378,"0")+IFERROR(W379/H379,"0")+IFERROR(W380/H380,"0")</f>
        <v>2.5641025641025643</v>
      </c>
      <c r="X381" s="392">
        <f>IFERROR(X376/H376,"0")+IFERROR(X377/H377,"0")+IFERROR(X378/H378,"0")+IFERROR(X379/H379,"0")+IFERROR(X380/H380,"0")</f>
        <v>3</v>
      </c>
      <c r="Y381" s="392">
        <f>IFERROR(IF(Y376="",0,Y376),"0")+IFERROR(IF(Y377="",0,Y377),"0")+IFERROR(IF(Y378="",0,Y378),"0")+IFERROR(IF(Y379="",0,Y379),"0")+IFERROR(IF(Y380="",0,Y380),"0")</f>
        <v>6.5250000000000002E-2</v>
      </c>
      <c r="Z381" s="393"/>
      <c r="AA381" s="393"/>
    </row>
    <row r="382" spans="1:67" x14ac:dyDescent="0.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20"/>
      <c r="O382" s="422" t="s">
        <v>70</v>
      </c>
      <c r="P382" s="409"/>
      <c r="Q382" s="409"/>
      <c r="R382" s="409"/>
      <c r="S382" s="409"/>
      <c r="T382" s="409"/>
      <c r="U382" s="410"/>
      <c r="V382" s="37" t="s">
        <v>66</v>
      </c>
      <c r="W382" s="392">
        <f>IFERROR(SUM(W376:W380),"0")</f>
        <v>20</v>
      </c>
      <c r="X382" s="392">
        <f>IFERROR(SUM(X376:X380),"0")</f>
        <v>23.4</v>
      </c>
      <c r="Y382" s="37"/>
      <c r="Z382" s="393"/>
      <c r="AA382" s="393"/>
    </row>
    <row r="383" spans="1:67" ht="14.25" hidden="1" customHeight="1" x14ac:dyDescent="0.25">
      <c r="A383" s="402" t="s">
        <v>206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83"/>
      <c r="AA383" s="383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403">
        <v>4607091389357</v>
      </c>
      <c r="E384" s="398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4" t="s">
        <v>564</v>
      </c>
      <c r="P384" s="397"/>
      <c r="Q384" s="397"/>
      <c r="R384" s="397"/>
      <c r="S384" s="398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403">
        <v>4607091389357</v>
      </c>
      <c r="E385" s="398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7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8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9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20"/>
      <c r="O386" s="422" t="s">
        <v>70</v>
      </c>
      <c r="P386" s="409"/>
      <c r="Q386" s="409"/>
      <c r="R386" s="409"/>
      <c r="S386" s="409"/>
      <c r="T386" s="409"/>
      <c r="U386" s="41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0"/>
      <c r="O387" s="422" t="s">
        <v>70</v>
      </c>
      <c r="P387" s="409"/>
      <c r="Q387" s="409"/>
      <c r="R387" s="409"/>
      <c r="S387" s="409"/>
      <c r="T387" s="409"/>
      <c r="U387" s="41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571" t="s">
        <v>566</v>
      </c>
      <c r="B388" s="572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2"/>
      <c r="O388" s="572"/>
      <c r="P388" s="572"/>
      <c r="Q388" s="572"/>
      <c r="R388" s="572"/>
      <c r="S388" s="572"/>
      <c r="T388" s="572"/>
      <c r="U388" s="572"/>
      <c r="V388" s="572"/>
      <c r="W388" s="572"/>
      <c r="X388" s="572"/>
      <c r="Y388" s="572"/>
      <c r="Z388" s="48"/>
      <c r="AA388" s="48"/>
    </row>
    <row r="389" spans="1:67" ht="16.5" hidden="1" customHeight="1" x14ac:dyDescent="0.25">
      <c r="A389" s="399" t="s">
        <v>567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84"/>
      <c r="AA389" s="384"/>
    </row>
    <row r="390" spans="1:67" ht="14.25" hidden="1" customHeight="1" x14ac:dyDescent="0.25">
      <c r="A390" s="402" t="s">
        <v>105</v>
      </c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0"/>
      <c r="P390" s="400"/>
      <c r="Q390" s="400"/>
      <c r="R390" s="400"/>
      <c r="S390" s="400"/>
      <c r="T390" s="400"/>
      <c r="U390" s="400"/>
      <c r="V390" s="400"/>
      <c r="W390" s="400"/>
      <c r="X390" s="400"/>
      <c r="Y390" s="400"/>
      <c r="Z390" s="383"/>
      <c r="AA390" s="383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403">
        <v>4607091389708</v>
      </c>
      <c r="E391" s="398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8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403">
        <v>4607091389692</v>
      </c>
      <c r="E392" s="398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4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8"/>
      <c r="T392" s="34"/>
      <c r="U392" s="34"/>
      <c r="V392" s="35" t="s">
        <v>66</v>
      </c>
      <c r="W392" s="390">
        <v>13.5</v>
      </c>
      <c r="X392" s="391">
        <f>IFERROR(IF(W392="",0,CEILING((W392/$H392),1)*$H392),"")</f>
        <v>13.5</v>
      </c>
      <c r="Y392" s="36">
        <f>IFERROR(IF(X392=0,"",ROUNDUP(X392/H392,0)*0.00753),"")</f>
        <v>3.7650000000000003E-2</v>
      </c>
      <c r="Z392" s="56"/>
      <c r="AA392" s="57"/>
      <c r="AE392" s="64"/>
      <c r="BB392" s="290" t="s">
        <v>1</v>
      </c>
      <c r="BL392" s="64">
        <f>IFERROR(W392*I392/H392,"0")</f>
        <v>14.499999999999998</v>
      </c>
      <c r="BM392" s="64">
        <f>IFERROR(X392*I392/H392,"0")</f>
        <v>14.499999999999998</v>
      </c>
      <c r="BN392" s="64">
        <f>IFERROR(1/J392*(W392/H392),"0")</f>
        <v>3.2051282051282048E-2</v>
      </c>
      <c r="BO392" s="64">
        <f>IFERROR(1/J392*(X392/H392),"0")</f>
        <v>3.2051282051282048E-2</v>
      </c>
    </row>
    <row r="393" spans="1:67" x14ac:dyDescent="0.2">
      <c r="A393" s="419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20"/>
      <c r="O393" s="422" t="s">
        <v>70</v>
      </c>
      <c r="P393" s="409"/>
      <c r="Q393" s="409"/>
      <c r="R393" s="409"/>
      <c r="S393" s="409"/>
      <c r="T393" s="409"/>
      <c r="U393" s="410"/>
      <c r="V393" s="37" t="s">
        <v>71</v>
      </c>
      <c r="W393" s="392">
        <f>IFERROR(W391/H391,"0")+IFERROR(W392/H392,"0")</f>
        <v>5</v>
      </c>
      <c r="X393" s="392">
        <f>IFERROR(X391/H391,"0")+IFERROR(X392/H392,"0")</f>
        <v>5</v>
      </c>
      <c r="Y393" s="392">
        <f>IFERROR(IF(Y391="",0,Y391),"0")+IFERROR(IF(Y392="",0,Y392),"0")</f>
        <v>3.7650000000000003E-2</v>
      </c>
      <c r="Z393" s="393"/>
      <c r="AA393" s="393"/>
    </row>
    <row r="394" spans="1:67" x14ac:dyDescent="0.2">
      <c r="A394" s="400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20"/>
      <c r="O394" s="422" t="s">
        <v>70</v>
      </c>
      <c r="P394" s="409"/>
      <c r="Q394" s="409"/>
      <c r="R394" s="409"/>
      <c r="S394" s="409"/>
      <c r="T394" s="409"/>
      <c r="U394" s="410"/>
      <c r="V394" s="37" t="s">
        <v>66</v>
      </c>
      <c r="W394" s="392">
        <f>IFERROR(SUM(W391:W392),"0")</f>
        <v>13.5</v>
      </c>
      <c r="X394" s="392">
        <f>IFERROR(SUM(X391:X392),"0")</f>
        <v>13.5</v>
      </c>
      <c r="Y394" s="37"/>
      <c r="Z394" s="393"/>
      <c r="AA394" s="393"/>
    </row>
    <row r="395" spans="1:67" ht="14.25" hidden="1" customHeight="1" x14ac:dyDescent="0.25">
      <c r="A395" s="402" t="s">
        <v>61</v>
      </c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0"/>
      <c r="P395" s="400"/>
      <c r="Q395" s="400"/>
      <c r="R395" s="400"/>
      <c r="S395" s="400"/>
      <c r="T395" s="400"/>
      <c r="U395" s="400"/>
      <c r="V395" s="400"/>
      <c r="W395" s="400"/>
      <c r="X395" s="400"/>
      <c r="Y395" s="400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403">
        <v>4607091389753</v>
      </c>
      <c r="E396" s="398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8"/>
      <c r="T396" s="34"/>
      <c r="U396" s="34"/>
      <c r="V396" s="35" t="s">
        <v>66</v>
      </c>
      <c r="W396" s="390">
        <v>60</v>
      </c>
      <c r="X396" s="391">
        <f t="shared" ref="X396:X408" si="80">IFERROR(IF(W396="",0,CEILING((W396/$H396),1)*$H396),"")</f>
        <v>63</v>
      </c>
      <c r="Y396" s="36">
        <f>IFERROR(IF(X396=0,"",ROUNDUP(X396/H396,0)*0.00753),"")</f>
        <v>0.11295000000000001</v>
      </c>
      <c r="Z396" s="56"/>
      <c r="AA396" s="57"/>
      <c r="AE396" s="64"/>
      <c r="BB396" s="291" t="s">
        <v>1</v>
      </c>
      <c r="BL396" s="64">
        <f t="shared" ref="BL396:BL408" si="81">IFERROR(W396*I396/H396,"0")</f>
        <v>63.28571428571427</v>
      </c>
      <c r="BM396" s="64">
        <f t="shared" ref="BM396:BM408" si="82">IFERROR(X396*I396/H396,"0")</f>
        <v>66.449999999999989</v>
      </c>
      <c r="BN396" s="64">
        <f t="shared" ref="BN396:BN408" si="83">IFERROR(1/J396*(W396/H396),"0")</f>
        <v>9.1575091575091569E-2</v>
      </c>
      <c r="BO396" s="64">
        <f t="shared" ref="BO396:BO408" si="84">IFERROR(1/J396*(X396/H396),"0")</f>
        <v>9.6153846153846145E-2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403">
        <v>4607091389760</v>
      </c>
      <c r="E397" s="398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8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403">
        <v>4607091389746</v>
      </c>
      <c r="E398" s="398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5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8"/>
      <c r="T398" s="34"/>
      <c r="U398" s="34"/>
      <c r="V398" s="35" t="s">
        <v>66</v>
      </c>
      <c r="W398" s="390">
        <v>60</v>
      </c>
      <c r="X398" s="391">
        <f t="shared" si="80"/>
        <v>63</v>
      </c>
      <c r="Y398" s="36">
        <f>IFERROR(IF(X398=0,"",ROUNDUP(X398/H398,0)*0.00753),"")</f>
        <v>0.11295000000000001</v>
      </c>
      <c r="Z398" s="56"/>
      <c r="AA398" s="57"/>
      <c r="AE398" s="64"/>
      <c r="BB398" s="293" t="s">
        <v>1</v>
      </c>
      <c r="BL398" s="64">
        <f t="shared" si="81"/>
        <v>63.28571428571427</v>
      </c>
      <c r="BM398" s="64">
        <f t="shared" si="82"/>
        <v>66.449999999999989</v>
      </c>
      <c r="BN398" s="64">
        <f t="shared" si="83"/>
        <v>9.1575091575091569E-2</v>
      </c>
      <c r="BO398" s="64">
        <f t="shared" si="84"/>
        <v>9.6153846153846145E-2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403">
        <v>4680115882928</v>
      </c>
      <c r="E399" s="398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8"/>
      <c r="T399" s="34"/>
      <c r="U399" s="34"/>
      <c r="V399" s="35" t="s">
        <v>66</v>
      </c>
      <c r="W399" s="390">
        <v>196</v>
      </c>
      <c r="X399" s="391">
        <f t="shared" si="80"/>
        <v>196.56</v>
      </c>
      <c r="Y399" s="36">
        <f>IFERROR(IF(X399=0,"",ROUNDUP(X399/H399,0)*0.00753),"")</f>
        <v>0.88101000000000007</v>
      </c>
      <c r="Z399" s="56"/>
      <c r="AA399" s="57"/>
      <c r="AE399" s="64"/>
      <c r="BB399" s="294" t="s">
        <v>1</v>
      </c>
      <c r="BL399" s="64">
        <f t="shared" si="81"/>
        <v>303.33333333333337</v>
      </c>
      <c r="BM399" s="64">
        <f t="shared" si="82"/>
        <v>304.20000000000005</v>
      </c>
      <c r="BN399" s="64">
        <f t="shared" si="83"/>
        <v>0.74786324786324787</v>
      </c>
      <c r="BO399" s="64">
        <f t="shared" si="84"/>
        <v>0.75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403">
        <v>4680115883147</v>
      </c>
      <c r="E400" s="398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8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403">
        <v>4607091384338</v>
      </c>
      <c r="E401" s="398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8"/>
      <c r="T401" s="34"/>
      <c r="U401" s="34"/>
      <c r="V401" s="35" t="s">
        <v>66</v>
      </c>
      <c r="W401" s="390">
        <v>52.5</v>
      </c>
      <c r="X401" s="391">
        <f t="shared" si="80"/>
        <v>52.5</v>
      </c>
      <c r="Y401" s="36">
        <f t="shared" si="85"/>
        <v>0.1255</v>
      </c>
      <c r="Z401" s="56"/>
      <c r="AA401" s="57"/>
      <c r="AE401" s="64"/>
      <c r="BB401" s="296" t="s">
        <v>1</v>
      </c>
      <c r="BL401" s="64">
        <f t="shared" si="81"/>
        <v>55.75</v>
      </c>
      <c r="BM401" s="64">
        <f t="shared" si="82"/>
        <v>55.75</v>
      </c>
      <c r="BN401" s="64">
        <f t="shared" si="83"/>
        <v>0.10683760683760685</v>
      </c>
      <c r="BO401" s="64">
        <f t="shared" si="84"/>
        <v>0.10683760683760685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403">
        <v>4680115883154</v>
      </c>
      <c r="E402" s="398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8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403">
        <v>4607091389524</v>
      </c>
      <c r="E403" s="398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8"/>
      <c r="T403" s="34"/>
      <c r="U403" s="34"/>
      <c r="V403" s="35" t="s">
        <v>66</v>
      </c>
      <c r="W403" s="390">
        <v>28</v>
      </c>
      <c r="X403" s="391">
        <f t="shared" si="80"/>
        <v>29.400000000000002</v>
      </c>
      <c r="Y403" s="36">
        <f t="shared" si="85"/>
        <v>7.0280000000000009E-2</v>
      </c>
      <c r="Z403" s="56"/>
      <c r="AA403" s="57"/>
      <c r="AE403" s="64"/>
      <c r="BB403" s="298" t="s">
        <v>1</v>
      </c>
      <c r="BL403" s="64">
        <f t="shared" si="81"/>
        <v>29.733333333333331</v>
      </c>
      <c r="BM403" s="64">
        <f t="shared" si="82"/>
        <v>31.22</v>
      </c>
      <c r="BN403" s="64">
        <f t="shared" si="83"/>
        <v>5.6980056980056981E-2</v>
      </c>
      <c r="BO403" s="64">
        <f t="shared" si="84"/>
        <v>5.9829059829059839E-2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403">
        <v>4680115883161</v>
      </c>
      <c r="E404" s="398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8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403">
        <v>4607091384345</v>
      </c>
      <c r="E405" s="398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8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403">
        <v>4680115883178</v>
      </c>
      <c r="E406" s="398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8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403">
        <v>4607091389531</v>
      </c>
      <c r="E407" s="398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8"/>
      <c r="T407" s="34"/>
      <c r="U407" s="34"/>
      <c r="V407" s="35" t="s">
        <v>66</v>
      </c>
      <c r="W407" s="390">
        <v>52.5</v>
      </c>
      <c r="X407" s="391">
        <f t="shared" si="80"/>
        <v>52.5</v>
      </c>
      <c r="Y407" s="36">
        <f t="shared" si="85"/>
        <v>0.1255</v>
      </c>
      <c r="Z407" s="56"/>
      <c r="AA407" s="57"/>
      <c r="AE407" s="64"/>
      <c r="BB407" s="302" t="s">
        <v>1</v>
      </c>
      <c r="BL407" s="64">
        <f t="shared" si="81"/>
        <v>55.75</v>
      </c>
      <c r="BM407" s="64">
        <f t="shared" si="82"/>
        <v>55.75</v>
      </c>
      <c r="BN407" s="64">
        <f t="shared" si="83"/>
        <v>0.10683760683760685</v>
      </c>
      <c r="BO407" s="64">
        <f t="shared" si="84"/>
        <v>0.10683760683760685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403">
        <v>4680115883185</v>
      </c>
      <c r="E408" s="398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8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9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0"/>
      <c r="O409" s="422" t="s">
        <v>70</v>
      </c>
      <c r="P409" s="409"/>
      <c r="Q409" s="409"/>
      <c r="R409" s="409"/>
      <c r="S409" s="409"/>
      <c r="T409" s="409"/>
      <c r="U409" s="41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208.57142857142858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211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1.4281900000000001</v>
      </c>
      <c r="Z409" s="393"/>
      <c r="AA409" s="393"/>
    </row>
    <row r="410" spans="1:67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0"/>
      <c r="O410" s="422" t="s">
        <v>70</v>
      </c>
      <c r="P410" s="409"/>
      <c r="Q410" s="409"/>
      <c r="R410" s="409"/>
      <c r="S410" s="409"/>
      <c r="T410" s="409"/>
      <c r="U410" s="410"/>
      <c r="V410" s="37" t="s">
        <v>66</v>
      </c>
      <c r="W410" s="392">
        <f>IFERROR(SUM(W396:W408),"0")</f>
        <v>449</v>
      </c>
      <c r="X410" s="392">
        <f>IFERROR(SUM(X396:X408),"0")</f>
        <v>456.96</v>
      </c>
      <c r="Y410" s="37"/>
      <c r="Z410" s="393"/>
      <c r="AA410" s="393"/>
    </row>
    <row r="411" spans="1:67" ht="14.25" hidden="1" customHeight="1" x14ac:dyDescent="0.25">
      <c r="A411" s="402" t="s">
        <v>72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83"/>
      <c r="AA411" s="383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403">
        <v>4607091389685</v>
      </c>
      <c r="E412" s="398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4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8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403">
        <v>4607091389654</v>
      </c>
      <c r="E413" s="398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8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403">
        <v>4607091384352</v>
      </c>
      <c r="E414" s="398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5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8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9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20"/>
      <c r="O415" s="422" t="s">
        <v>70</v>
      </c>
      <c r="P415" s="409"/>
      <c r="Q415" s="409"/>
      <c r="R415" s="409"/>
      <c r="S415" s="409"/>
      <c r="T415" s="409"/>
      <c r="U415" s="41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400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20"/>
      <c r="O416" s="422" t="s">
        <v>70</v>
      </c>
      <c r="P416" s="409"/>
      <c r="Q416" s="409"/>
      <c r="R416" s="409"/>
      <c r="S416" s="409"/>
      <c r="T416" s="409"/>
      <c r="U416" s="41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402" t="s">
        <v>206</v>
      </c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383"/>
      <c r="AA417" s="383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403">
        <v>4680115881648</v>
      </c>
      <c r="E418" s="398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8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9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0"/>
      <c r="O419" s="422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0"/>
      <c r="O420" s="422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402" t="s">
        <v>86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403">
        <v>4680115884335</v>
      </c>
      <c r="E422" s="398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4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8"/>
      <c r="T422" s="34"/>
      <c r="U422" s="34"/>
      <c r="V422" s="35" t="s">
        <v>66</v>
      </c>
      <c r="W422" s="390">
        <v>6</v>
      </c>
      <c r="X422" s="391">
        <f>IFERROR(IF(W422="",0,CEILING((W422/$H422),1)*$H422),"")</f>
        <v>6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9.0000000000000018</v>
      </c>
      <c r="BM422" s="64">
        <f>IFERROR(X422*I422/H422,"0")</f>
        <v>9.0000000000000018</v>
      </c>
      <c r="BN422" s="64">
        <f>IFERROR(1/J422*(W422/H422),"0")</f>
        <v>2.5000000000000001E-2</v>
      </c>
      <c r="BO422" s="64">
        <f>IFERROR(1/J422*(X422/H422),"0")</f>
        <v>2.5000000000000001E-2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403">
        <v>4680115884342</v>
      </c>
      <c r="E423" s="398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8"/>
      <c r="T423" s="34"/>
      <c r="U423" s="34"/>
      <c r="V423" s="35" t="s">
        <v>66</v>
      </c>
      <c r="W423" s="390">
        <v>6</v>
      </c>
      <c r="X423" s="391">
        <f>IFERROR(IF(W423="",0,CEILING((W423/$H423),1)*$H423),"")</f>
        <v>6</v>
      </c>
      <c r="Y423" s="36">
        <f>IFERROR(IF(X423=0,"",ROUNDUP(X423/H423,0)*0.00627),"")</f>
        <v>3.1350000000000003E-2</v>
      </c>
      <c r="Z423" s="56"/>
      <c r="AA423" s="57"/>
      <c r="AE423" s="64"/>
      <c r="BB423" s="309" t="s">
        <v>1</v>
      </c>
      <c r="BL423" s="64">
        <f>IFERROR(W423*I423/H423,"0")</f>
        <v>9.0000000000000018</v>
      </c>
      <c r="BM423" s="64">
        <f>IFERROR(X423*I423/H423,"0")</f>
        <v>9.0000000000000018</v>
      </c>
      <c r="BN423" s="64">
        <f>IFERROR(1/J423*(W423/H423),"0")</f>
        <v>2.5000000000000001E-2</v>
      </c>
      <c r="BO423" s="64">
        <f>IFERROR(1/J423*(X423/H423),"0")</f>
        <v>2.5000000000000001E-2</v>
      </c>
    </row>
    <row r="424" spans="1:67" ht="27" hidden="1" customHeight="1" x14ac:dyDescent="0.25">
      <c r="A424" s="54" t="s">
        <v>612</v>
      </c>
      <c r="B424" s="54" t="s">
        <v>613</v>
      </c>
      <c r="C424" s="31">
        <v>4301170011</v>
      </c>
      <c r="D424" s="403">
        <v>4680115884113</v>
      </c>
      <c r="E424" s="398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8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9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0"/>
      <c r="O425" s="422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92">
        <f>IFERROR(W422/H422,"0")+IFERROR(W423/H423,"0")+IFERROR(W424/H424,"0")</f>
        <v>10</v>
      </c>
      <c r="X425" s="392">
        <f>IFERROR(X422/H422,"0")+IFERROR(X423/H423,"0")+IFERROR(X424/H424,"0")</f>
        <v>10</v>
      </c>
      <c r="Y425" s="392">
        <f>IFERROR(IF(Y422="",0,Y422),"0")+IFERROR(IF(Y423="",0,Y423),"0")+IFERROR(IF(Y424="",0,Y424),"0")</f>
        <v>6.2700000000000006E-2</v>
      </c>
      <c r="Z425" s="393"/>
      <c r="AA425" s="393"/>
    </row>
    <row r="426" spans="1:67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0"/>
      <c r="O426" s="422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92">
        <f>IFERROR(SUM(W422:W424),"0")</f>
        <v>12</v>
      </c>
      <c r="X426" s="392">
        <f>IFERROR(SUM(X422:X424),"0")</f>
        <v>12</v>
      </c>
      <c r="Y426" s="37"/>
      <c r="Z426" s="393"/>
      <c r="AA426" s="393"/>
    </row>
    <row r="427" spans="1:67" ht="16.5" hidden="1" customHeight="1" x14ac:dyDescent="0.25">
      <c r="A427" s="399" t="s">
        <v>614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84"/>
      <c r="AA427" s="384"/>
    </row>
    <row r="428" spans="1:67" ht="14.25" hidden="1" customHeight="1" x14ac:dyDescent="0.25">
      <c r="A428" s="402" t="s">
        <v>97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383"/>
      <c r="AA428" s="383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403">
        <v>4607091389388</v>
      </c>
      <c r="E429" s="398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7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8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403">
        <v>4607091389364</v>
      </c>
      <c r="E430" s="398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8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9"/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20"/>
      <c r="O431" s="422" t="s">
        <v>70</v>
      </c>
      <c r="P431" s="409"/>
      <c r="Q431" s="409"/>
      <c r="R431" s="409"/>
      <c r="S431" s="409"/>
      <c r="T431" s="409"/>
      <c r="U431" s="41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400"/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20"/>
      <c r="O432" s="422" t="s">
        <v>70</v>
      </c>
      <c r="P432" s="409"/>
      <c r="Q432" s="409"/>
      <c r="R432" s="409"/>
      <c r="S432" s="409"/>
      <c r="T432" s="409"/>
      <c r="U432" s="41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402" t="s">
        <v>61</v>
      </c>
      <c r="B433" s="400"/>
      <c r="C433" s="400"/>
      <c r="D433" s="400"/>
      <c r="E433" s="400"/>
      <c r="F433" s="400"/>
      <c r="G433" s="400"/>
      <c r="H433" s="400"/>
      <c r="I433" s="400"/>
      <c r="J433" s="400"/>
      <c r="K433" s="400"/>
      <c r="L433" s="400"/>
      <c r="M433" s="400"/>
      <c r="N433" s="400"/>
      <c r="O433" s="400"/>
      <c r="P433" s="400"/>
      <c r="Q433" s="400"/>
      <c r="R433" s="400"/>
      <c r="S433" s="400"/>
      <c r="T433" s="400"/>
      <c r="U433" s="400"/>
      <c r="V433" s="400"/>
      <c r="W433" s="400"/>
      <c r="X433" s="400"/>
      <c r="Y433" s="400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403">
        <v>4607091389739</v>
      </c>
      <c r="E434" s="398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7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8"/>
      <c r="T434" s="34"/>
      <c r="U434" s="34"/>
      <c r="V434" s="35" t="s">
        <v>66</v>
      </c>
      <c r="W434" s="390">
        <v>80</v>
      </c>
      <c r="X434" s="391">
        <f t="shared" ref="X434:X439" si="86">IFERROR(IF(W434="",0,CEILING((W434/$H434),1)*$H434),"")</f>
        <v>84</v>
      </c>
      <c r="Y434" s="36">
        <f>IFERROR(IF(X434=0,"",ROUNDUP(X434/H434,0)*0.00753),"")</f>
        <v>0.15060000000000001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84.380952380952365</v>
      </c>
      <c r="BM434" s="64">
        <f t="shared" ref="BM434:BM439" si="88">IFERROR(X434*I434/H434,"0")</f>
        <v>88.6</v>
      </c>
      <c r="BN434" s="64">
        <f t="shared" ref="BN434:BN439" si="89">IFERROR(1/J434*(W434/H434),"0")</f>
        <v>0.1221001221001221</v>
      </c>
      <c r="BO434" s="64">
        <f t="shared" ref="BO434:BO439" si="90">IFERROR(1/J434*(X434/H434),"0")</f>
        <v>0.12820512820512819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403">
        <v>4607091389425</v>
      </c>
      <c r="E435" s="398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8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403">
        <v>4680115882911</v>
      </c>
      <c r="E436" s="398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8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403">
        <v>4680115880771</v>
      </c>
      <c r="E437" s="398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8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627</v>
      </c>
      <c r="B438" s="54" t="s">
        <v>628</v>
      </c>
      <c r="C438" s="31">
        <v>4301031173</v>
      </c>
      <c r="D438" s="403">
        <v>4607091389500</v>
      </c>
      <c r="E438" s="398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5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8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403">
        <v>4680115881983</v>
      </c>
      <c r="E439" s="398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7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8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9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0"/>
      <c r="O440" s="422" t="s">
        <v>70</v>
      </c>
      <c r="P440" s="409"/>
      <c r="Q440" s="409"/>
      <c r="R440" s="409"/>
      <c r="S440" s="409"/>
      <c r="T440" s="409"/>
      <c r="U440" s="410"/>
      <c r="V440" s="37" t="s">
        <v>71</v>
      </c>
      <c r="W440" s="392">
        <f>IFERROR(W434/H434,"0")+IFERROR(W435/H435,"0")+IFERROR(W436/H436,"0")+IFERROR(W437/H437,"0")+IFERROR(W438/H438,"0")+IFERROR(W439/H439,"0")</f>
        <v>19.047619047619047</v>
      </c>
      <c r="X440" s="392">
        <f>IFERROR(X434/H434,"0")+IFERROR(X435/H435,"0")+IFERROR(X436/H436,"0")+IFERROR(X437/H437,"0")+IFERROR(X438/H438,"0")+IFERROR(X439/H439,"0")</f>
        <v>20</v>
      </c>
      <c r="Y440" s="392">
        <f>IFERROR(IF(Y434="",0,Y434),"0")+IFERROR(IF(Y435="",0,Y435),"0")+IFERROR(IF(Y436="",0,Y436),"0")+IFERROR(IF(Y437="",0,Y437),"0")+IFERROR(IF(Y438="",0,Y438),"0")+IFERROR(IF(Y439="",0,Y439),"0")</f>
        <v>0.15060000000000001</v>
      </c>
      <c r="Z440" s="393"/>
      <c r="AA440" s="393"/>
    </row>
    <row r="441" spans="1:67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0"/>
      <c r="O441" s="422" t="s">
        <v>70</v>
      </c>
      <c r="P441" s="409"/>
      <c r="Q441" s="409"/>
      <c r="R441" s="409"/>
      <c r="S441" s="409"/>
      <c r="T441" s="409"/>
      <c r="U441" s="410"/>
      <c r="V441" s="37" t="s">
        <v>66</v>
      </c>
      <c r="W441" s="392">
        <f>IFERROR(SUM(W434:W439),"0")</f>
        <v>80</v>
      </c>
      <c r="X441" s="392">
        <f>IFERROR(SUM(X434:X439),"0")</f>
        <v>84</v>
      </c>
      <c r="Y441" s="37"/>
      <c r="Z441" s="393"/>
      <c r="AA441" s="393"/>
    </row>
    <row r="442" spans="1:67" ht="14.25" hidden="1" customHeight="1" x14ac:dyDescent="0.25">
      <c r="A442" s="402" t="s">
        <v>86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403">
        <v>4680115884359</v>
      </c>
      <c r="E443" s="398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5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8"/>
      <c r="T443" s="34"/>
      <c r="U443" s="34"/>
      <c r="V443" s="35" t="s">
        <v>66</v>
      </c>
      <c r="W443" s="390">
        <v>6</v>
      </c>
      <c r="X443" s="391">
        <f>IFERROR(IF(W443="",0,CEILING((W443/$H443),1)*$H443),"")</f>
        <v>6</v>
      </c>
      <c r="Y443" s="36">
        <f>IFERROR(IF(X443=0,"",ROUNDUP(X443/H443,0)*0.00627),"")</f>
        <v>3.1350000000000003E-2</v>
      </c>
      <c r="Z443" s="56"/>
      <c r="AA443" s="57"/>
      <c r="AE443" s="64"/>
      <c r="BB443" s="319" t="s">
        <v>1</v>
      </c>
      <c r="BL443" s="64">
        <f>IFERROR(W443*I443/H443,"0")</f>
        <v>9.0000000000000018</v>
      </c>
      <c r="BM443" s="64">
        <f>IFERROR(X443*I443/H443,"0")</f>
        <v>9.0000000000000018</v>
      </c>
      <c r="BN443" s="64">
        <f>IFERROR(1/J443*(W443/H443),"0")</f>
        <v>2.5000000000000001E-2</v>
      </c>
      <c r="BO443" s="64">
        <f>IFERROR(1/J443*(X443/H443),"0")</f>
        <v>2.5000000000000001E-2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403">
        <v>4680115884571</v>
      </c>
      <c r="E444" s="398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7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8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9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0"/>
      <c r="O445" s="422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92">
        <f>IFERROR(W443/H443,"0")+IFERROR(W444/H444,"0")</f>
        <v>5</v>
      </c>
      <c r="X445" s="392">
        <f>IFERROR(X443/H443,"0")+IFERROR(X444/H444,"0")</f>
        <v>5</v>
      </c>
      <c r="Y445" s="392">
        <f>IFERROR(IF(Y443="",0,Y443),"0")+IFERROR(IF(Y444="",0,Y444),"0")</f>
        <v>3.1350000000000003E-2</v>
      </c>
      <c r="Z445" s="393"/>
      <c r="AA445" s="393"/>
    </row>
    <row r="446" spans="1:67" x14ac:dyDescent="0.2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20"/>
      <c r="O446" s="422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92">
        <f>IFERROR(SUM(W443:W444),"0")</f>
        <v>6</v>
      </c>
      <c r="X446" s="392">
        <f>IFERROR(SUM(X443:X444),"0")</f>
        <v>6</v>
      </c>
      <c r="Y446" s="37"/>
      <c r="Z446" s="393"/>
      <c r="AA446" s="393"/>
    </row>
    <row r="447" spans="1:67" ht="14.25" hidden="1" customHeight="1" x14ac:dyDescent="0.25">
      <c r="A447" s="402" t="s">
        <v>635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83"/>
      <c r="AA447" s="383"/>
    </row>
    <row r="448" spans="1:67" ht="27" hidden="1" customHeight="1" x14ac:dyDescent="0.25">
      <c r="A448" s="54" t="s">
        <v>636</v>
      </c>
      <c r="B448" s="54" t="s">
        <v>637</v>
      </c>
      <c r="C448" s="31">
        <v>4301170010</v>
      </c>
      <c r="D448" s="403">
        <v>4680115884090</v>
      </c>
      <c r="E448" s="398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5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8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19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20"/>
      <c r="O449" s="422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hidden="1" x14ac:dyDescent="0.2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20"/>
      <c r="O450" s="422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hidden="1" customHeight="1" x14ac:dyDescent="0.25">
      <c r="A451" s="402" t="s">
        <v>638</v>
      </c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00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403">
        <v>4680115884564</v>
      </c>
      <c r="E452" s="398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59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8"/>
      <c r="T452" s="34"/>
      <c r="U452" s="34"/>
      <c r="V452" s="35" t="s">
        <v>66</v>
      </c>
      <c r="W452" s="390">
        <v>12</v>
      </c>
      <c r="X452" s="391">
        <f>IFERROR(IF(W452="",0,CEILING((W452/$H452),1)*$H452),"")</f>
        <v>12</v>
      </c>
      <c r="Y452" s="36">
        <f>IFERROR(IF(X452=0,"",ROUNDUP(X452/H452,0)*0.00627),"")</f>
        <v>2.5080000000000002E-2</v>
      </c>
      <c r="Z452" s="56"/>
      <c r="AA452" s="57"/>
      <c r="AE452" s="64"/>
      <c r="BB452" s="322" t="s">
        <v>1</v>
      </c>
      <c r="BL452" s="64">
        <f>IFERROR(W452*I452/H452,"0")</f>
        <v>14.4</v>
      </c>
      <c r="BM452" s="64">
        <f>IFERROR(X452*I452/H452,"0")</f>
        <v>14.4</v>
      </c>
      <c r="BN452" s="64">
        <f>IFERROR(1/J452*(W452/H452),"0")</f>
        <v>0.02</v>
      </c>
      <c r="BO452" s="64">
        <f>IFERROR(1/J452*(X452/H452),"0")</f>
        <v>0.02</v>
      </c>
    </row>
    <row r="453" spans="1:67" x14ac:dyDescent="0.2">
      <c r="A453" s="419"/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20"/>
      <c r="O453" s="422" t="s">
        <v>70</v>
      </c>
      <c r="P453" s="409"/>
      <c r="Q453" s="409"/>
      <c r="R453" s="409"/>
      <c r="S453" s="409"/>
      <c r="T453" s="409"/>
      <c r="U453" s="410"/>
      <c r="V453" s="37" t="s">
        <v>71</v>
      </c>
      <c r="W453" s="392">
        <f>IFERROR(W452/H452,"0")</f>
        <v>4</v>
      </c>
      <c r="X453" s="392">
        <f>IFERROR(X452/H452,"0")</f>
        <v>4</v>
      </c>
      <c r="Y453" s="392">
        <f>IFERROR(IF(Y452="",0,Y452),"0")</f>
        <v>2.5080000000000002E-2</v>
      </c>
      <c r="Z453" s="393"/>
      <c r="AA453" s="393"/>
    </row>
    <row r="454" spans="1:67" x14ac:dyDescent="0.2">
      <c r="A454" s="400"/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20"/>
      <c r="O454" s="422" t="s">
        <v>70</v>
      </c>
      <c r="P454" s="409"/>
      <c r="Q454" s="409"/>
      <c r="R454" s="409"/>
      <c r="S454" s="409"/>
      <c r="T454" s="409"/>
      <c r="U454" s="410"/>
      <c r="V454" s="37" t="s">
        <v>66</v>
      </c>
      <c r="W454" s="392">
        <f>IFERROR(SUM(W452:W452),"0")</f>
        <v>12</v>
      </c>
      <c r="X454" s="392">
        <f>IFERROR(SUM(X452:X452),"0")</f>
        <v>12</v>
      </c>
      <c r="Y454" s="37"/>
      <c r="Z454" s="393"/>
      <c r="AA454" s="393"/>
    </row>
    <row r="455" spans="1:67" ht="16.5" hidden="1" customHeight="1" x14ac:dyDescent="0.25">
      <c r="A455" s="399" t="s">
        <v>641</v>
      </c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400"/>
      <c r="Z455" s="384"/>
      <c r="AA455" s="384"/>
    </row>
    <row r="456" spans="1:67" ht="14.25" hidden="1" customHeight="1" x14ac:dyDescent="0.25">
      <c r="A456" s="402" t="s">
        <v>61</v>
      </c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403">
        <v>4680115885189</v>
      </c>
      <c r="E457" s="398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8"/>
      <c r="T457" s="34"/>
      <c r="U457" s="34"/>
      <c r="V457" s="35" t="s">
        <v>66</v>
      </c>
      <c r="W457" s="390">
        <v>10</v>
      </c>
      <c r="X457" s="391">
        <f>IFERROR(IF(W457="",0,CEILING((W457/$H457),1)*$H457),"")</f>
        <v>10.799999999999999</v>
      </c>
      <c r="Y457" s="36">
        <f>IFERROR(IF(X457=0,"",ROUNDUP(X457/H457,0)*0.00502),"")</f>
        <v>4.5179999999999998E-2</v>
      </c>
      <c r="Z457" s="56"/>
      <c r="AA457" s="57"/>
      <c r="AE457" s="64"/>
      <c r="BB457" s="323" t="s">
        <v>1</v>
      </c>
      <c r="BL457" s="64">
        <f>IFERROR(W457*I457/H457,"0")</f>
        <v>11.433333333333334</v>
      </c>
      <c r="BM457" s="64">
        <f>IFERROR(X457*I457/H457,"0")</f>
        <v>12.348000000000001</v>
      </c>
      <c r="BN457" s="64">
        <f>IFERROR(1/J457*(W457/H457),"0")</f>
        <v>3.561253561253562E-2</v>
      </c>
      <c r="BO457" s="64">
        <f>IFERROR(1/J457*(X457/H457),"0")</f>
        <v>3.8461538461538464E-2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403">
        <v>4680115885172</v>
      </c>
      <c r="E458" s="398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6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8"/>
      <c r="T458" s="34"/>
      <c r="U458" s="34"/>
      <c r="V458" s="35" t="s">
        <v>66</v>
      </c>
      <c r="W458" s="390">
        <v>8</v>
      </c>
      <c r="X458" s="391">
        <f>IFERROR(IF(W458="",0,CEILING((W458/$H458),1)*$H458),"")</f>
        <v>8.4</v>
      </c>
      <c r="Y458" s="36">
        <f>IFERROR(IF(X458=0,"",ROUNDUP(X458/H458,0)*0.00502),"")</f>
        <v>3.5140000000000005E-2</v>
      </c>
      <c r="Z458" s="56"/>
      <c r="AA458" s="57"/>
      <c r="AE458" s="64"/>
      <c r="BB458" s="324" t="s">
        <v>1</v>
      </c>
      <c r="BL458" s="64">
        <f>IFERROR(W458*I458/H458,"0")</f>
        <v>8.6666666666666679</v>
      </c>
      <c r="BM458" s="64">
        <f>IFERROR(X458*I458/H458,"0")</f>
        <v>9.1000000000000014</v>
      </c>
      <c r="BN458" s="64">
        <f>IFERROR(1/J458*(W458/H458),"0")</f>
        <v>2.8490028490028494E-2</v>
      </c>
      <c r="BO458" s="64">
        <f>IFERROR(1/J458*(X458/H458),"0")</f>
        <v>2.9914529914529923E-2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403">
        <v>4680115885110</v>
      </c>
      <c r="E459" s="398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53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8"/>
      <c r="T459" s="34"/>
      <c r="U459" s="34"/>
      <c r="V459" s="35" t="s">
        <v>66</v>
      </c>
      <c r="W459" s="390">
        <v>30</v>
      </c>
      <c r="X459" s="391">
        <f>IFERROR(IF(W459="",0,CEILING((W459/$H459),1)*$H459),"")</f>
        <v>30</v>
      </c>
      <c r="Y459" s="36">
        <f>IFERROR(IF(X459=0,"",ROUNDUP(X459/H459,0)*0.00502),"")</f>
        <v>0.1255</v>
      </c>
      <c r="Z459" s="56"/>
      <c r="AA459" s="57"/>
      <c r="AE459" s="64"/>
      <c r="BB459" s="325" t="s">
        <v>1</v>
      </c>
      <c r="BL459" s="64">
        <f>IFERROR(W459*I459/H459,"0")</f>
        <v>50.5</v>
      </c>
      <c r="BM459" s="64">
        <f>IFERROR(X459*I459/H459,"0")</f>
        <v>50.5</v>
      </c>
      <c r="BN459" s="64">
        <f>IFERROR(1/J459*(W459/H459),"0")</f>
        <v>0.10683760683760685</v>
      </c>
      <c r="BO459" s="64">
        <f>IFERROR(1/J459*(X459/H459),"0")</f>
        <v>0.10683760683760685</v>
      </c>
    </row>
    <row r="460" spans="1:67" x14ac:dyDescent="0.2">
      <c r="A460" s="419"/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20"/>
      <c r="O460" s="422" t="s">
        <v>70</v>
      </c>
      <c r="P460" s="409"/>
      <c r="Q460" s="409"/>
      <c r="R460" s="409"/>
      <c r="S460" s="409"/>
      <c r="T460" s="409"/>
      <c r="U460" s="410"/>
      <c r="V460" s="37" t="s">
        <v>71</v>
      </c>
      <c r="W460" s="392">
        <f>IFERROR(W457/H457,"0")+IFERROR(W458/H458,"0")+IFERROR(W459/H459,"0")</f>
        <v>40</v>
      </c>
      <c r="X460" s="392">
        <f>IFERROR(X457/H457,"0")+IFERROR(X458/H458,"0")+IFERROR(X459/H459,"0")</f>
        <v>41</v>
      </c>
      <c r="Y460" s="392">
        <f>IFERROR(IF(Y457="",0,Y457),"0")+IFERROR(IF(Y458="",0,Y458),"0")+IFERROR(IF(Y459="",0,Y459),"0")</f>
        <v>0.20582</v>
      </c>
      <c r="Z460" s="393"/>
      <c r="AA460" s="393"/>
    </row>
    <row r="461" spans="1:67" x14ac:dyDescent="0.2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20"/>
      <c r="O461" s="422" t="s">
        <v>70</v>
      </c>
      <c r="P461" s="409"/>
      <c r="Q461" s="409"/>
      <c r="R461" s="409"/>
      <c r="S461" s="409"/>
      <c r="T461" s="409"/>
      <c r="U461" s="410"/>
      <c r="V461" s="37" t="s">
        <v>66</v>
      </c>
      <c r="W461" s="392">
        <f>IFERROR(SUM(W457:W459),"0")</f>
        <v>48</v>
      </c>
      <c r="X461" s="392">
        <f>IFERROR(SUM(X457:X459),"0")</f>
        <v>49.2</v>
      </c>
      <c r="Y461" s="37"/>
      <c r="Z461" s="393"/>
      <c r="AA461" s="393"/>
    </row>
    <row r="462" spans="1:67" ht="16.5" hidden="1" customHeight="1" x14ac:dyDescent="0.25">
      <c r="A462" s="399" t="s">
        <v>648</v>
      </c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0"/>
      <c r="P462" s="400"/>
      <c r="Q462" s="400"/>
      <c r="R462" s="400"/>
      <c r="S462" s="400"/>
      <c r="T462" s="400"/>
      <c r="U462" s="400"/>
      <c r="V462" s="400"/>
      <c r="W462" s="400"/>
      <c r="X462" s="400"/>
      <c r="Y462" s="400"/>
      <c r="Z462" s="384"/>
      <c r="AA462" s="384"/>
    </row>
    <row r="463" spans="1:67" ht="14.25" hidden="1" customHeight="1" x14ac:dyDescent="0.25">
      <c r="A463" s="402" t="s">
        <v>61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383"/>
      <c r="AA463" s="383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403">
        <v>4680115885738</v>
      </c>
      <c r="E464" s="398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670" t="s">
        <v>651</v>
      </c>
      <c r="P464" s="397"/>
      <c r="Q464" s="397"/>
      <c r="R464" s="397"/>
      <c r="S464" s="398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403">
        <v>4680115885103</v>
      </c>
      <c r="E465" s="398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5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8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9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20"/>
      <c r="O466" s="422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20"/>
      <c r="O467" s="422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402" t="s">
        <v>206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383"/>
      <c r="AA468" s="383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403">
        <v>4680115885509</v>
      </c>
      <c r="E469" s="398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24" t="s">
        <v>656</v>
      </c>
      <c r="P469" s="397"/>
      <c r="Q469" s="397"/>
      <c r="R469" s="397"/>
      <c r="S469" s="398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9"/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20"/>
      <c r="O470" s="422" t="s">
        <v>70</v>
      </c>
      <c r="P470" s="409"/>
      <c r="Q470" s="409"/>
      <c r="R470" s="409"/>
      <c r="S470" s="409"/>
      <c r="T470" s="409"/>
      <c r="U470" s="41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400"/>
      <c r="B471" s="400"/>
      <c r="C471" s="400"/>
      <c r="D471" s="400"/>
      <c r="E471" s="400"/>
      <c r="F471" s="400"/>
      <c r="G471" s="400"/>
      <c r="H471" s="400"/>
      <c r="I471" s="400"/>
      <c r="J471" s="400"/>
      <c r="K471" s="400"/>
      <c r="L471" s="400"/>
      <c r="M471" s="400"/>
      <c r="N471" s="420"/>
      <c r="O471" s="422" t="s">
        <v>70</v>
      </c>
      <c r="P471" s="409"/>
      <c r="Q471" s="409"/>
      <c r="R471" s="409"/>
      <c r="S471" s="409"/>
      <c r="T471" s="409"/>
      <c r="U471" s="41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571" t="s">
        <v>657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48"/>
      <c r="AA472" s="48"/>
    </row>
    <row r="473" spans="1:67" ht="16.5" hidden="1" customHeight="1" x14ac:dyDescent="0.25">
      <c r="A473" s="399" t="s">
        <v>657</v>
      </c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00"/>
      <c r="P473" s="400"/>
      <c r="Q473" s="400"/>
      <c r="R473" s="400"/>
      <c r="S473" s="400"/>
      <c r="T473" s="400"/>
      <c r="U473" s="400"/>
      <c r="V473" s="400"/>
      <c r="W473" s="400"/>
      <c r="X473" s="400"/>
      <c r="Y473" s="400"/>
      <c r="Z473" s="384"/>
      <c r="AA473" s="384"/>
    </row>
    <row r="474" spans="1:67" ht="14.25" hidden="1" customHeight="1" x14ac:dyDescent="0.25">
      <c r="A474" s="402" t="s">
        <v>105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403">
        <v>4607091389067</v>
      </c>
      <c r="E475" s="398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4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8"/>
      <c r="T475" s="34"/>
      <c r="U475" s="34"/>
      <c r="V475" s="35" t="s">
        <v>66</v>
      </c>
      <c r="W475" s="390">
        <v>100</v>
      </c>
      <c r="X475" s="391">
        <f t="shared" ref="X475:X486" si="91">IFERROR(IF(W475="",0,CEILING((W475/$H475),1)*$H475),"")</f>
        <v>100.32000000000001</v>
      </c>
      <c r="Y475" s="36">
        <f t="shared" ref="Y475:Y481" si="92">IFERROR(IF(X475=0,"",ROUNDUP(X475/H475,0)*0.01196),"")</f>
        <v>0.22724</v>
      </c>
      <c r="Z475" s="56"/>
      <c r="AA475" s="57"/>
      <c r="AE475" s="64"/>
      <c r="BB475" s="329" t="s">
        <v>1</v>
      </c>
      <c r="BL475" s="64">
        <f t="shared" ref="BL475:BL486" si="93">IFERROR(W475*I475/H475,"0")</f>
        <v>106.81818181818181</v>
      </c>
      <c r="BM475" s="64">
        <f t="shared" ref="BM475:BM486" si="94">IFERROR(X475*I475/H475,"0")</f>
        <v>107.16</v>
      </c>
      <c r="BN475" s="64">
        <f t="shared" ref="BN475:BN486" si="95">IFERROR(1/J475*(W475/H475),"0")</f>
        <v>0.18210955710955709</v>
      </c>
      <c r="BO475" s="64">
        <f t="shared" ref="BO475:BO486" si="96">IFERROR(1/J475*(X475/H475),"0")</f>
        <v>0.18269230769230771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403">
        <v>4607091383522</v>
      </c>
      <c r="E476" s="398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3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8"/>
      <c r="T476" s="34"/>
      <c r="U476" s="34"/>
      <c r="V476" s="35" t="s">
        <v>66</v>
      </c>
      <c r="W476" s="390">
        <v>350</v>
      </c>
      <c r="X476" s="391">
        <f t="shared" si="91"/>
        <v>353.76</v>
      </c>
      <c r="Y476" s="36">
        <f t="shared" si="92"/>
        <v>0.80132000000000003</v>
      </c>
      <c r="Z476" s="56"/>
      <c r="AA476" s="57"/>
      <c r="AE476" s="64"/>
      <c r="BB476" s="330" t="s">
        <v>1</v>
      </c>
      <c r="BL476" s="64">
        <f t="shared" si="93"/>
        <v>373.86363636363637</v>
      </c>
      <c r="BM476" s="64">
        <f t="shared" si="94"/>
        <v>377.87999999999994</v>
      </c>
      <c r="BN476" s="64">
        <f t="shared" si="95"/>
        <v>0.63738344988344986</v>
      </c>
      <c r="BO476" s="64">
        <f t="shared" si="96"/>
        <v>0.64423076923076927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403">
        <v>4680115885226</v>
      </c>
      <c r="E477" s="398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119</v>
      </c>
      <c r="M477" s="33"/>
      <c r="N477" s="32">
        <v>60</v>
      </c>
      <c r="O477" s="5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8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4301011785</v>
      </c>
      <c r="D478" s="403">
        <v>4607091384437</v>
      </c>
      <c r="E478" s="398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8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403">
        <v>4680115884502</v>
      </c>
      <c r="E479" s="398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6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8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403">
        <v>4607091389104</v>
      </c>
      <c r="E480" s="398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4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8"/>
      <c r="T480" s="34"/>
      <c r="U480" s="34"/>
      <c r="V480" s="35" t="s">
        <v>66</v>
      </c>
      <c r="W480" s="390">
        <v>150</v>
      </c>
      <c r="X480" s="391">
        <f t="shared" si="91"/>
        <v>153.12</v>
      </c>
      <c r="Y480" s="36">
        <f t="shared" si="92"/>
        <v>0.34683999999999998</v>
      </c>
      <c r="Z480" s="56"/>
      <c r="AA480" s="57"/>
      <c r="AE480" s="64"/>
      <c r="BB480" s="334" t="s">
        <v>1</v>
      </c>
      <c r="BL480" s="64">
        <f t="shared" si="93"/>
        <v>160.22727272727272</v>
      </c>
      <c r="BM480" s="64">
        <f t="shared" si="94"/>
        <v>163.56</v>
      </c>
      <c r="BN480" s="64">
        <f t="shared" si="95"/>
        <v>0.27316433566433568</v>
      </c>
      <c r="BO480" s="64">
        <f t="shared" si="96"/>
        <v>0.27884615384615385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403">
        <v>4680115884519</v>
      </c>
      <c r="E481" s="398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119</v>
      </c>
      <c r="M481" s="33"/>
      <c r="N481" s="32">
        <v>60</v>
      </c>
      <c r="O481" s="6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8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403">
        <v>4680115880603</v>
      </c>
      <c r="E482" s="398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8"/>
      <c r="T482" s="34"/>
      <c r="U482" s="34"/>
      <c r="V482" s="35" t="s">
        <v>66</v>
      </c>
      <c r="W482" s="390">
        <v>78</v>
      </c>
      <c r="X482" s="391">
        <f t="shared" si="91"/>
        <v>79.2</v>
      </c>
      <c r="Y482" s="36">
        <f>IFERROR(IF(X482=0,"",ROUNDUP(X482/H482,0)*0.00937),"")</f>
        <v>0.20613999999999999</v>
      </c>
      <c r="Z482" s="56"/>
      <c r="AA482" s="57"/>
      <c r="AE482" s="64"/>
      <c r="BB482" s="336" t="s">
        <v>1</v>
      </c>
      <c r="BL482" s="64">
        <f t="shared" si="93"/>
        <v>83.199999999999989</v>
      </c>
      <c r="BM482" s="64">
        <f t="shared" si="94"/>
        <v>84.47999999999999</v>
      </c>
      <c r="BN482" s="64">
        <f t="shared" si="95"/>
        <v>0.18055555555555555</v>
      </c>
      <c r="BO482" s="64">
        <f t="shared" si="96"/>
        <v>0.18333333333333332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403">
        <v>4607091389999</v>
      </c>
      <c r="E483" s="398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4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8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403">
        <v>4680115882782</v>
      </c>
      <c r="E484" s="398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8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4301011190</v>
      </c>
      <c r="D485" s="403">
        <v>4607091389098</v>
      </c>
      <c r="E485" s="398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119</v>
      </c>
      <c r="M485" s="33"/>
      <c r="N485" s="32">
        <v>50</v>
      </c>
      <c r="O485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8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403">
        <v>4607091389982</v>
      </c>
      <c r="E486" s="398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4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8"/>
      <c r="T486" s="34"/>
      <c r="U486" s="34"/>
      <c r="V486" s="35" t="s">
        <v>66</v>
      </c>
      <c r="W486" s="390">
        <v>84</v>
      </c>
      <c r="X486" s="391">
        <f t="shared" si="91"/>
        <v>86.4</v>
      </c>
      <c r="Y486" s="36">
        <f>IFERROR(IF(X486=0,"",ROUNDUP(X486/H486,0)*0.00937),"")</f>
        <v>0.22488</v>
      </c>
      <c r="Z486" s="56"/>
      <c r="AA486" s="57"/>
      <c r="AE486" s="64"/>
      <c r="BB486" s="340" t="s">
        <v>1</v>
      </c>
      <c r="BL486" s="64">
        <f t="shared" si="93"/>
        <v>89.6</v>
      </c>
      <c r="BM486" s="64">
        <f t="shared" si="94"/>
        <v>92.16</v>
      </c>
      <c r="BN486" s="64">
        <f t="shared" si="95"/>
        <v>0.19444444444444442</v>
      </c>
      <c r="BO486" s="64">
        <f t="shared" si="96"/>
        <v>0.2</v>
      </c>
    </row>
    <row r="487" spans="1:67" x14ac:dyDescent="0.2">
      <c r="A487" s="419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0"/>
      <c r="O487" s="422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158.63636363636363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161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1.8064200000000001</v>
      </c>
      <c r="Z487" s="393"/>
      <c r="AA487" s="39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0"/>
      <c r="O488" s="422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92">
        <f>IFERROR(SUM(W475:W486),"0")</f>
        <v>762</v>
      </c>
      <c r="X488" s="392">
        <f>IFERROR(SUM(X475:X486),"0")</f>
        <v>772.80000000000007</v>
      </c>
      <c r="Y488" s="37"/>
      <c r="Z488" s="393"/>
      <c r="AA488" s="393"/>
    </row>
    <row r="489" spans="1:67" ht="14.25" hidden="1" customHeight="1" x14ac:dyDescent="0.25">
      <c r="A489" s="402" t="s">
        <v>97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403">
        <v>4607091388930</v>
      </c>
      <c r="E490" s="398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4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8"/>
      <c r="T490" s="34"/>
      <c r="U490" s="34"/>
      <c r="V490" s="35" t="s">
        <v>66</v>
      </c>
      <c r="W490" s="390">
        <v>100</v>
      </c>
      <c r="X490" s="391">
        <f>IFERROR(IF(W490="",0,CEILING((W490/$H490),1)*$H490),"")</f>
        <v>100.32000000000001</v>
      </c>
      <c r="Y490" s="36">
        <f>IFERROR(IF(X490=0,"",ROUNDUP(X490/H490,0)*0.01196),"")</f>
        <v>0.22724</v>
      </c>
      <c r="Z490" s="56"/>
      <c r="AA490" s="57"/>
      <c r="AE490" s="64"/>
      <c r="BB490" s="341" t="s">
        <v>1</v>
      </c>
      <c r="BL490" s="64">
        <f>IFERROR(W490*I490/H490,"0")</f>
        <v>106.81818181818181</v>
      </c>
      <c r="BM490" s="64">
        <f>IFERROR(X490*I490/H490,"0")</f>
        <v>107.16</v>
      </c>
      <c r="BN490" s="64">
        <f>IFERROR(1/J490*(W490/H490),"0")</f>
        <v>0.18210955710955709</v>
      </c>
      <c r="BO490" s="64">
        <f>IFERROR(1/J490*(X490/H490),"0")</f>
        <v>0.18269230769230771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403">
        <v>4680115880054</v>
      </c>
      <c r="E491" s="398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5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8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9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20"/>
      <c r="O492" s="422" t="s">
        <v>70</v>
      </c>
      <c r="P492" s="409"/>
      <c r="Q492" s="409"/>
      <c r="R492" s="409"/>
      <c r="S492" s="409"/>
      <c r="T492" s="409"/>
      <c r="U492" s="410"/>
      <c r="V492" s="37" t="s">
        <v>71</v>
      </c>
      <c r="W492" s="392">
        <f>IFERROR(W490/H490,"0")+IFERROR(W491/H491,"0")</f>
        <v>18.939393939393938</v>
      </c>
      <c r="X492" s="392">
        <f>IFERROR(X490/H490,"0")+IFERROR(X491/H491,"0")</f>
        <v>19</v>
      </c>
      <c r="Y492" s="392">
        <f>IFERROR(IF(Y490="",0,Y490),"0")+IFERROR(IF(Y491="",0,Y491),"0")</f>
        <v>0.22724</v>
      </c>
      <c r="Z492" s="393"/>
      <c r="AA492" s="393"/>
    </row>
    <row r="493" spans="1:67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0"/>
      <c r="O493" s="422" t="s">
        <v>70</v>
      </c>
      <c r="P493" s="409"/>
      <c r="Q493" s="409"/>
      <c r="R493" s="409"/>
      <c r="S493" s="409"/>
      <c r="T493" s="409"/>
      <c r="U493" s="410"/>
      <c r="V493" s="37" t="s">
        <v>66</v>
      </c>
      <c r="W493" s="392">
        <f>IFERROR(SUM(W490:W491),"0")</f>
        <v>100</v>
      </c>
      <c r="X493" s="392">
        <f>IFERROR(SUM(X490:X491),"0")</f>
        <v>100.32000000000001</v>
      </c>
      <c r="Y493" s="37"/>
      <c r="Z493" s="393"/>
      <c r="AA493" s="393"/>
    </row>
    <row r="494" spans="1:67" ht="14.25" hidden="1" customHeight="1" x14ac:dyDescent="0.25">
      <c r="A494" s="402" t="s">
        <v>61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403">
        <v>4680115883116</v>
      </c>
      <c r="E495" s="398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8"/>
      <c r="T495" s="34"/>
      <c r="U495" s="34"/>
      <c r="V495" s="35" t="s">
        <v>66</v>
      </c>
      <c r="W495" s="390">
        <v>60</v>
      </c>
      <c r="X495" s="391">
        <f t="shared" ref="X495:X500" si="97">IFERROR(IF(W495="",0,CEILING((W495/$H495),1)*$H495),"")</f>
        <v>63.36</v>
      </c>
      <c r="Y495" s="36">
        <f>IFERROR(IF(X495=0,"",ROUNDUP(X495/H495,0)*0.01196),"")</f>
        <v>0.14352000000000001</v>
      </c>
      <c r="Z495" s="56"/>
      <c r="AA495" s="57"/>
      <c r="AE495" s="64"/>
      <c r="BB495" s="343" t="s">
        <v>1</v>
      </c>
      <c r="BL495" s="64">
        <f t="shared" ref="BL495:BL500" si="98">IFERROR(W495*I495/H495,"0")</f>
        <v>64.090909090909079</v>
      </c>
      <c r="BM495" s="64">
        <f t="shared" ref="BM495:BM500" si="99">IFERROR(X495*I495/H495,"0")</f>
        <v>67.679999999999993</v>
      </c>
      <c r="BN495" s="64">
        <f t="shared" ref="BN495:BN500" si="100">IFERROR(1/J495*(W495/H495),"0")</f>
        <v>0.10926573426573427</v>
      </c>
      <c r="BO495" s="64">
        <f t="shared" ref="BO495:BO500" si="101">IFERROR(1/J495*(X495/H495),"0")</f>
        <v>0.11538461538461539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403">
        <v>4680115883093</v>
      </c>
      <c r="E496" s="398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8"/>
      <c r="T496" s="34"/>
      <c r="U496" s="34"/>
      <c r="V496" s="35" t="s">
        <v>66</v>
      </c>
      <c r="W496" s="390">
        <v>60</v>
      </c>
      <c r="X496" s="391">
        <f t="shared" si="97"/>
        <v>63.36</v>
      </c>
      <c r="Y496" s="36">
        <f>IFERROR(IF(X496=0,"",ROUNDUP(X496/H496,0)*0.01196),"")</f>
        <v>0.14352000000000001</v>
      </c>
      <c r="Z496" s="56"/>
      <c r="AA496" s="57"/>
      <c r="AE496" s="64"/>
      <c r="BB496" s="344" t="s">
        <v>1</v>
      </c>
      <c r="BL496" s="64">
        <f t="shared" si="98"/>
        <v>64.090909090909079</v>
      </c>
      <c r="BM496" s="64">
        <f t="shared" si="99"/>
        <v>67.679999999999993</v>
      </c>
      <c r="BN496" s="64">
        <f t="shared" si="100"/>
        <v>0.10926573426573427</v>
      </c>
      <c r="BO496" s="64">
        <f t="shared" si="101"/>
        <v>0.11538461538461539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403">
        <v>4680115883109</v>
      </c>
      <c r="E497" s="398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7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8"/>
      <c r="T497" s="34"/>
      <c r="U497" s="34"/>
      <c r="V497" s="35" t="s">
        <v>66</v>
      </c>
      <c r="W497" s="390">
        <v>140</v>
      </c>
      <c r="X497" s="391">
        <f t="shared" si="97"/>
        <v>142.56</v>
      </c>
      <c r="Y497" s="36">
        <f>IFERROR(IF(X497=0,"",ROUNDUP(X497/H497,0)*0.01196),"")</f>
        <v>0.32291999999999998</v>
      </c>
      <c r="Z497" s="56"/>
      <c r="AA497" s="57"/>
      <c r="AE497" s="64"/>
      <c r="BB497" s="345" t="s">
        <v>1</v>
      </c>
      <c r="BL497" s="64">
        <f t="shared" si="98"/>
        <v>149.54545454545453</v>
      </c>
      <c r="BM497" s="64">
        <f t="shared" si="99"/>
        <v>152.27999999999997</v>
      </c>
      <c r="BN497" s="64">
        <f t="shared" si="100"/>
        <v>0.25495337995337997</v>
      </c>
      <c r="BO497" s="64">
        <f t="shared" si="101"/>
        <v>0.25961538461538464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403">
        <v>4680115882072</v>
      </c>
      <c r="E498" s="398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4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8"/>
      <c r="T498" s="34"/>
      <c r="U498" s="34"/>
      <c r="V498" s="35" t="s">
        <v>66</v>
      </c>
      <c r="W498" s="390">
        <v>36</v>
      </c>
      <c r="X498" s="391">
        <f t="shared" si="97"/>
        <v>36</v>
      </c>
      <c r="Y498" s="36">
        <f>IFERROR(IF(X498=0,"",ROUNDUP(X498/H498,0)*0.00937),"")</f>
        <v>9.3700000000000006E-2</v>
      </c>
      <c r="Z498" s="56"/>
      <c r="AA498" s="57"/>
      <c r="AE498" s="64"/>
      <c r="BB498" s="346" t="s">
        <v>1</v>
      </c>
      <c r="BL498" s="64">
        <f t="shared" si="98"/>
        <v>38.4</v>
      </c>
      <c r="BM498" s="64">
        <f t="shared" si="99"/>
        <v>38.4</v>
      </c>
      <c r="BN498" s="64">
        <f t="shared" si="100"/>
        <v>8.3333333333333329E-2</v>
      </c>
      <c r="BO498" s="64">
        <f t="shared" si="101"/>
        <v>8.3333333333333329E-2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403">
        <v>4680115882102</v>
      </c>
      <c r="E499" s="398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7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8"/>
      <c r="T499" s="34"/>
      <c r="U499" s="34"/>
      <c r="V499" s="35" t="s">
        <v>66</v>
      </c>
      <c r="W499" s="390">
        <v>12</v>
      </c>
      <c r="X499" s="391">
        <f t="shared" si="97"/>
        <v>14.4</v>
      </c>
      <c r="Y499" s="36">
        <f>IFERROR(IF(X499=0,"",ROUNDUP(X499/H499,0)*0.00937),"")</f>
        <v>3.7479999999999999E-2</v>
      </c>
      <c r="Z499" s="56"/>
      <c r="AA499" s="57"/>
      <c r="AE499" s="64"/>
      <c r="BB499" s="347" t="s">
        <v>1</v>
      </c>
      <c r="BL499" s="64">
        <f t="shared" si="98"/>
        <v>12.7</v>
      </c>
      <c r="BM499" s="64">
        <f t="shared" si="99"/>
        <v>15.24</v>
      </c>
      <c r="BN499" s="64">
        <f t="shared" si="100"/>
        <v>2.7777777777777776E-2</v>
      </c>
      <c r="BO499" s="64">
        <f t="shared" si="101"/>
        <v>3.3333333333333333E-2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403">
        <v>4680115882096</v>
      </c>
      <c r="E500" s="398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2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8"/>
      <c r="T500" s="34"/>
      <c r="U500" s="34"/>
      <c r="V500" s="35" t="s">
        <v>66</v>
      </c>
      <c r="W500" s="390">
        <v>60</v>
      </c>
      <c r="X500" s="391">
        <f t="shared" si="97"/>
        <v>61.2</v>
      </c>
      <c r="Y500" s="36">
        <f>IFERROR(IF(X500=0,"",ROUNDUP(X500/H500,0)*0.00937),"")</f>
        <v>0.15928999999999999</v>
      </c>
      <c r="Z500" s="56"/>
      <c r="AA500" s="57"/>
      <c r="AE500" s="64"/>
      <c r="BB500" s="348" t="s">
        <v>1</v>
      </c>
      <c r="BL500" s="64">
        <f t="shared" si="98"/>
        <v>63.5</v>
      </c>
      <c r="BM500" s="64">
        <f t="shared" si="99"/>
        <v>64.77000000000001</v>
      </c>
      <c r="BN500" s="64">
        <f t="shared" si="100"/>
        <v>0.1388888888888889</v>
      </c>
      <c r="BO500" s="64">
        <f t="shared" si="101"/>
        <v>0.14166666666666666</v>
      </c>
    </row>
    <row r="501" spans="1:67" x14ac:dyDescent="0.2">
      <c r="A501" s="419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20"/>
      <c r="O501" s="422" t="s">
        <v>70</v>
      </c>
      <c r="P501" s="409"/>
      <c r="Q501" s="409"/>
      <c r="R501" s="409"/>
      <c r="S501" s="409"/>
      <c r="T501" s="409"/>
      <c r="U501" s="410"/>
      <c r="V501" s="37" t="s">
        <v>71</v>
      </c>
      <c r="W501" s="392">
        <f>IFERROR(W495/H495,"0")+IFERROR(W496/H496,"0")+IFERROR(W497/H497,"0")+IFERROR(W498/H498,"0")+IFERROR(W499/H499,"0")+IFERROR(W500/H500,"0")</f>
        <v>79.242424242424249</v>
      </c>
      <c r="X501" s="392">
        <f>IFERROR(X495/H495,"0")+IFERROR(X496/H496,"0")+IFERROR(X497/H497,"0")+IFERROR(X498/H498,"0")+IFERROR(X499/H499,"0")+IFERROR(X500/H500,"0")</f>
        <v>82</v>
      </c>
      <c r="Y501" s="392">
        <f>IFERROR(IF(Y495="",0,Y495),"0")+IFERROR(IF(Y496="",0,Y496),"0")+IFERROR(IF(Y497="",0,Y497),"0")+IFERROR(IF(Y498="",0,Y498),"0")+IFERROR(IF(Y499="",0,Y499),"0")+IFERROR(IF(Y500="",0,Y500),"0")</f>
        <v>0.90043000000000006</v>
      </c>
      <c r="Z501" s="393"/>
      <c r="AA501" s="393"/>
    </row>
    <row r="502" spans="1:67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20"/>
      <c r="O502" s="422" t="s">
        <v>70</v>
      </c>
      <c r="P502" s="409"/>
      <c r="Q502" s="409"/>
      <c r="R502" s="409"/>
      <c r="S502" s="409"/>
      <c r="T502" s="409"/>
      <c r="U502" s="410"/>
      <c r="V502" s="37" t="s">
        <v>66</v>
      </c>
      <c r="W502" s="392">
        <f>IFERROR(SUM(W495:W500),"0")</f>
        <v>368</v>
      </c>
      <c r="X502" s="392">
        <f>IFERROR(SUM(X495:X500),"0")</f>
        <v>380.87999999999994</v>
      </c>
      <c r="Y502" s="37"/>
      <c r="Z502" s="393"/>
      <c r="AA502" s="393"/>
    </row>
    <row r="503" spans="1:67" ht="14.25" hidden="1" customHeight="1" x14ac:dyDescent="0.25">
      <c r="A503" s="402" t="s">
        <v>72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383"/>
      <c r="AA503" s="383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403">
        <v>4607091383409</v>
      </c>
      <c r="E504" s="398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8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403">
        <v>4607091383416</v>
      </c>
      <c r="E505" s="398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7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8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403">
        <v>4680115883536</v>
      </c>
      <c r="E506" s="398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5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8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9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20"/>
      <c r="O507" s="422" t="s">
        <v>70</v>
      </c>
      <c r="P507" s="409"/>
      <c r="Q507" s="409"/>
      <c r="R507" s="409"/>
      <c r="S507" s="409"/>
      <c r="T507" s="409"/>
      <c r="U507" s="41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20"/>
      <c r="O508" s="422" t="s">
        <v>70</v>
      </c>
      <c r="P508" s="409"/>
      <c r="Q508" s="409"/>
      <c r="R508" s="409"/>
      <c r="S508" s="409"/>
      <c r="T508" s="409"/>
      <c r="U508" s="41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402" t="s">
        <v>206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383"/>
      <c r="AA509" s="383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403">
        <v>4680115885035</v>
      </c>
      <c r="E510" s="398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5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8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9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0"/>
      <c r="O511" s="422" t="s">
        <v>70</v>
      </c>
      <c r="P511" s="409"/>
      <c r="Q511" s="409"/>
      <c r="R511" s="409"/>
      <c r="S511" s="409"/>
      <c r="T511" s="409"/>
      <c r="U511" s="41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0"/>
      <c r="O512" s="422" t="s">
        <v>70</v>
      </c>
      <c r="P512" s="409"/>
      <c r="Q512" s="409"/>
      <c r="R512" s="409"/>
      <c r="S512" s="409"/>
      <c r="T512" s="409"/>
      <c r="U512" s="41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571" t="s">
        <v>706</v>
      </c>
      <c r="B513" s="572"/>
      <c r="C513" s="572"/>
      <c r="D513" s="572"/>
      <c r="E513" s="572"/>
      <c r="F513" s="572"/>
      <c r="G513" s="572"/>
      <c r="H513" s="572"/>
      <c r="I513" s="572"/>
      <c r="J513" s="572"/>
      <c r="K513" s="572"/>
      <c r="L513" s="572"/>
      <c r="M513" s="572"/>
      <c r="N513" s="572"/>
      <c r="O513" s="572"/>
      <c r="P513" s="572"/>
      <c r="Q513" s="572"/>
      <c r="R513" s="572"/>
      <c r="S513" s="572"/>
      <c r="T513" s="572"/>
      <c r="U513" s="572"/>
      <c r="V513" s="572"/>
      <c r="W513" s="572"/>
      <c r="X513" s="572"/>
      <c r="Y513" s="572"/>
      <c r="Z513" s="48"/>
      <c r="AA513" s="48"/>
    </row>
    <row r="514" spans="1:67" ht="16.5" hidden="1" customHeight="1" x14ac:dyDescent="0.25">
      <c r="A514" s="399" t="s">
        <v>707</v>
      </c>
      <c r="B514" s="400"/>
      <c r="C514" s="400"/>
      <c r="D514" s="400"/>
      <c r="E514" s="400"/>
      <c r="F514" s="400"/>
      <c r="G514" s="400"/>
      <c r="H514" s="400"/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400"/>
      <c r="Z514" s="384"/>
      <c r="AA514" s="384"/>
    </row>
    <row r="515" spans="1:67" ht="14.25" hidden="1" customHeight="1" x14ac:dyDescent="0.25">
      <c r="A515" s="402" t="s">
        <v>105</v>
      </c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00"/>
      <c r="P515" s="400"/>
      <c r="Q515" s="400"/>
      <c r="R515" s="400"/>
      <c r="S515" s="400"/>
      <c r="T515" s="400"/>
      <c r="U515" s="400"/>
      <c r="V515" s="400"/>
      <c r="W515" s="400"/>
      <c r="X515" s="400"/>
      <c r="Y515" s="400"/>
      <c r="Z515" s="383"/>
      <c r="AA515" s="383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403">
        <v>4640242181011</v>
      </c>
      <c r="E516" s="398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119</v>
      </c>
      <c r="M516" s="33"/>
      <c r="N516" s="32">
        <v>55</v>
      </c>
      <c r="O516" s="608" t="s">
        <v>710</v>
      </c>
      <c r="P516" s="397"/>
      <c r="Q516" s="397"/>
      <c r="R516" s="397"/>
      <c r="S516" s="398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403">
        <v>4640242180045</v>
      </c>
      <c r="E517" s="398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7" t="s">
        <v>713</v>
      </c>
      <c r="P517" s="397"/>
      <c r="Q517" s="397"/>
      <c r="R517" s="397"/>
      <c r="S517" s="398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403">
        <v>4640242180441</v>
      </c>
      <c r="E518" s="398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8" t="s">
        <v>716</v>
      </c>
      <c r="P518" s="397"/>
      <c r="Q518" s="397"/>
      <c r="R518" s="397"/>
      <c r="S518" s="398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403">
        <v>4640242180601</v>
      </c>
      <c r="E519" s="398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62" t="s">
        <v>719</v>
      </c>
      <c r="P519" s="397"/>
      <c r="Q519" s="397"/>
      <c r="R519" s="397"/>
      <c r="S519" s="398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403">
        <v>4640242180564</v>
      </c>
      <c r="E520" s="398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725" t="s">
        <v>722</v>
      </c>
      <c r="P520" s="397"/>
      <c r="Q520" s="397"/>
      <c r="R520" s="397"/>
      <c r="S520" s="398"/>
      <c r="T520" s="34"/>
      <c r="U520" s="34"/>
      <c r="V520" s="35" t="s">
        <v>66</v>
      </c>
      <c r="W520" s="390">
        <v>20</v>
      </c>
      <c r="X520" s="391">
        <f t="shared" si="102"/>
        <v>24</v>
      </c>
      <c r="Y520" s="36">
        <f t="shared" si="103"/>
        <v>4.3499999999999997E-2</v>
      </c>
      <c r="Z520" s="56"/>
      <c r="AA520" s="57"/>
      <c r="AE520" s="64"/>
      <c r="BB520" s="357" t="s">
        <v>1</v>
      </c>
      <c r="BL520" s="64">
        <f t="shared" si="104"/>
        <v>20.8</v>
      </c>
      <c r="BM520" s="64">
        <f t="shared" si="105"/>
        <v>24.959999999999997</v>
      </c>
      <c r="BN520" s="64">
        <f t="shared" si="106"/>
        <v>2.976190476190476E-2</v>
      </c>
      <c r="BO520" s="64">
        <f t="shared" si="107"/>
        <v>3.5714285714285712E-2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403">
        <v>4640242180922</v>
      </c>
      <c r="E521" s="398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730" t="s">
        <v>725</v>
      </c>
      <c r="P521" s="397"/>
      <c r="Q521" s="397"/>
      <c r="R521" s="397"/>
      <c r="S521" s="398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403">
        <v>4640242181189</v>
      </c>
      <c r="E522" s="398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119</v>
      </c>
      <c r="M522" s="33"/>
      <c r="N522" s="32">
        <v>55</v>
      </c>
      <c r="O522" s="609" t="s">
        <v>728</v>
      </c>
      <c r="P522" s="397"/>
      <c r="Q522" s="397"/>
      <c r="R522" s="397"/>
      <c r="S522" s="398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403">
        <v>4640242180038</v>
      </c>
      <c r="E523" s="398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650" t="s">
        <v>731</v>
      </c>
      <c r="P523" s="397"/>
      <c r="Q523" s="397"/>
      <c r="R523" s="397"/>
      <c r="S523" s="398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403">
        <v>4640242181172</v>
      </c>
      <c r="E524" s="398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6" t="s">
        <v>734</v>
      </c>
      <c r="P524" s="397"/>
      <c r="Q524" s="397"/>
      <c r="R524" s="397"/>
      <c r="S524" s="398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9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20"/>
      <c r="O525" s="422" t="s">
        <v>70</v>
      </c>
      <c r="P525" s="409"/>
      <c r="Q525" s="409"/>
      <c r="R525" s="409"/>
      <c r="S525" s="409"/>
      <c r="T525" s="409"/>
      <c r="U525" s="41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1.6666666666666667</v>
      </c>
      <c r="X525" s="392">
        <f>IFERROR(X516/H516,"0")+IFERROR(X517/H517,"0")+IFERROR(X518/H518,"0")+IFERROR(X519/H519,"0")+IFERROR(X520/H520,"0")+IFERROR(X521/H521,"0")+IFERROR(X522/H522,"0")+IFERROR(X523/H523,"0")+IFERROR(X524/H524,"0")</f>
        <v>2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4.3499999999999997E-2</v>
      </c>
      <c r="Z525" s="393"/>
      <c r="AA525" s="393"/>
    </row>
    <row r="526" spans="1:67" x14ac:dyDescent="0.2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20"/>
      <c r="O526" s="422" t="s">
        <v>70</v>
      </c>
      <c r="P526" s="409"/>
      <c r="Q526" s="409"/>
      <c r="R526" s="409"/>
      <c r="S526" s="409"/>
      <c r="T526" s="409"/>
      <c r="U526" s="410"/>
      <c r="V526" s="37" t="s">
        <v>66</v>
      </c>
      <c r="W526" s="392">
        <f>IFERROR(SUM(W516:W524),"0")</f>
        <v>20</v>
      </c>
      <c r="X526" s="392">
        <f>IFERROR(SUM(X516:X524),"0")</f>
        <v>24</v>
      </c>
      <c r="Y526" s="37"/>
      <c r="Z526" s="393"/>
      <c r="AA526" s="393"/>
    </row>
    <row r="527" spans="1:67" ht="14.25" hidden="1" customHeight="1" x14ac:dyDescent="0.25">
      <c r="A527" s="402" t="s">
        <v>97</v>
      </c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0"/>
      <c r="P527" s="400"/>
      <c r="Q527" s="400"/>
      <c r="R527" s="400"/>
      <c r="S527" s="400"/>
      <c r="T527" s="400"/>
      <c r="U527" s="400"/>
      <c r="V527" s="400"/>
      <c r="W527" s="400"/>
      <c r="X527" s="400"/>
      <c r="Y527" s="400"/>
      <c r="Z527" s="383"/>
      <c r="AA527" s="383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403">
        <v>4640242180526</v>
      </c>
      <c r="E528" s="398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500" t="s">
        <v>737</v>
      </c>
      <c r="P528" s="397"/>
      <c r="Q528" s="397"/>
      <c r="R528" s="397"/>
      <c r="S528" s="398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403">
        <v>4640242180519</v>
      </c>
      <c r="E529" s="398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119</v>
      </c>
      <c r="M529" s="33"/>
      <c r="N529" s="32">
        <v>50</v>
      </c>
      <c r="O529" s="649" t="s">
        <v>740</v>
      </c>
      <c r="P529" s="397"/>
      <c r="Q529" s="397"/>
      <c r="R529" s="397"/>
      <c r="S529" s="398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403">
        <v>4640242180090</v>
      </c>
      <c r="E530" s="398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531" t="s">
        <v>743</v>
      </c>
      <c r="P530" s="397"/>
      <c r="Q530" s="397"/>
      <c r="R530" s="397"/>
      <c r="S530" s="398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403">
        <v>4640242180090</v>
      </c>
      <c r="E531" s="398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504" t="s">
        <v>746</v>
      </c>
      <c r="P531" s="397"/>
      <c r="Q531" s="397"/>
      <c r="R531" s="397"/>
      <c r="S531" s="398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403">
        <v>4640242181363</v>
      </c>
      <c r="E532" s="398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532" t="s">
        <v>749</v>
      </c>
      <c r="P532" s="397"/>
      <c r="Q532" s="397"/>
      <c r="R532" s="397"/>
      <c r="S532" s="398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9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20"/>
      <c r="O533" s="422" t="s">
        <v>70</v>
      </c>
      <c r="P533" s="409"/>
      <c r="Q533" s="409"/>
      <c r="R533" s="409"/>
      <c r="S533" s="409"/>
      <c r="T533" s="409"/>
      <c r="U533" s="41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20"/>
      <c r="O534" s="422" t="s">
        <v>70</v>
      </c>
      <c r="P534" s="409"/>
      <c r="Q534" s="409"/>
      <c r="R534" s="409"/>
      <c r="S534" s="409"/>
      <c r="T534" s="409"/>
      <c r="U534" s="41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402" t="s">
        <v>61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383"/>
      <c r="AA535" s="383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403">
        <v>4640242180816</v>
      </c>
      <c r="E536" s="398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46" t="s">
        <v>752</v>
      </c>
      <c r="P536" s="397"/>
      <c r="Q536" s="397"/>
      <c r="R536" s="397"/>
      <c r="S536" s="398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753</v>
      </c>
      <c r="B537" s="54" t="s">
        <v>754</v>
      </c>
      <c r="C537" s="31">
        <v>4301031244</v>
      </c>
      <c r="D537" s="403">
        <v>4640242180595</v>
      </c>
      <c r="E537" s="398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515" t="s">
        <v>755</v>
      </c>
      <c r="P537" s="397"/>
      <c r="Q537" s="397"/>
      <c r="R537" s="397"/>
      <c r="S537" s="398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403">
        <v>4640242180076</v>
      </c>
      <c r="E538" s="398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635" t="s">
        <v>758</v>
      </c>
      <c r="P538" s="397"/>
      <c r="Q538" s="397"/>
      <c r="R538" s="397"/>
      <c r="S538" s="398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403">
        <v>4640242180908</v>
      </c>
      <c r="E539" s="398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719" t="s">
        <v>761</v>
      </c>
      <c r="P539" s="397"/>
      <c r="Q539" s="397"/>
      <c r="R539" s="397"/>
      <c r="S539" s="398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403">
        <v>4640242180489</v>
      </c>
      <c r="E540" s="398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25" t="s">
        <v>764</v>
      </c>
      <c r="P540" s="397"/>
      <c r="Q540" s="397"/>
      <c r="R540" s="397"/>
      <c r="S540" s="398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419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20"/>
      <c r="O541" s="422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hidden="1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20"/>
      <c r="O542" s="422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hidden="1" customHeight="1" x14ac:dyDescent="0.25">
      <c r="A543" s="402" t="s">
        <v>72</v>
      </c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0"/>
      <c r="P543" s="400"/>
      <c r="Q543" s="400"/>
      <c r="R543" s="400"/>
      <c r="S543" s="400"/>
      <c r="T543" s="400"/>
      <c r="U543" s="400"/>
      <c r="V543" s="400"/>
      <c r="W543" s="400"/>
      <c r="X543" s="400"/>
      <c r="Y543" s="400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403">
        <v>4640242180533</v>
      </c>
      <c r="E544" s="398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119</v>
      </c>
      <c r="M544" s="33"/>
      <c r="N544" s="32">
        <v>40</v>
      </c>
      <c r="O544" s="664" t="s">
        <v>767</v>
      </c>
      <c r="P544" s="397"/>
      <c r="Q544" s="397"/>
      <c r="R544" s="397"/>
      <c r="S544" s="398"/>
      <c r="T544" s="34"/>
      <c r="U544" s="34"/>
      <c r="V544" s="35" t="s">
        <v>66</v>
      </c>
      <c r="W544" s="390">
        <v>550</v>
      </c>
      <c r="X544" s="391">
        <f>IFERROR(IF(W544="",0,CEILING((W544/$H544),1)*$H544),"")</f>
        <v>553.79999999999995</v>
      </c>
      <c r="Y544" s="36">
        <f>IFERROR(IF(X544=0,"",ROUNDUP(X544/H544,0)*0.02175),"")</f>
        <v>1.5442499999999999</v>
      </c>
      <c r="Z544" s="56"/>
      <c r="AA544" s="57"/>
      <c r="AE544" s="64"/>
      <c r="BB544" s="372" t="s">
        <v>1</v>
      </c>
      <c r="BL544" s="64">
        <f>IFERROR(W544*I544/H544,"0")</f>
        <v>589.76923076923083</v>
      </c>
      <c r="BM544" s="64">
        <f>IFERROR(X544*I544/H544,"0")</f>
        <v>593.84399999999994</v>
      </c>
      <c r="BN544" s="64">
        <f>IFERROR(1/J544*(W544/H544),"0")</f>
        <v>1.2591575091575091</v>
      </c>
      <c r="BO544" s="64">
        <f>IFERROR(1/J544*(X544/H544),"0")</f>
        <v>1.2678571428571428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403">
        <v>4640242180106</v>
      </c>
      <c r="E545" s="398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655" t="s">
        <v>770</v>
      </c>
      <c r="P545" s="397"/>
      <c r="Q545" s="397"/>
      <c r="R545" s="397"/>
      <c r="S545" s="398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403">
        <v>4640242180540</v>
      </c>
      <c r="E546" s="398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475" t="s">
        <v>773</v>
      </c>
      <c r="P546" s="397"/>
      <c r="Q546" s="397"/>
      <c r="R546" s="397"/>
      <c r="S546" s="398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403">
        <v>4640242181233</v>
      </c>
      <c r="E547" s="398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505" t="s">
        <v>776</v>
      </c>
      <c r="P547" s="397"/>
      <c r="Q547" s="397"/>
      <c r="R547" s="397"/>
      <c r="S547" s="398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403">
        <v>4640242181226</v>
      </c>
      <c r="E548" s="398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22" t="s">
        <v>779</v>
      </c>
      <c r="P548" s="397"/>
      <c r="Q548" s="397"/>
      <c r="R548" s="397"/>
      <c r="S548" s="398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9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20"/>
      <c r="O549" s="422" t="s">
        <v>70</v>
      </c>
      <c r="P549" s="409"/>
      <c r="Q549" s="409"/>
      <c r="R549" s="409"/>
      <c r="S549" s="409"/>
      <c r="T549" s="409"/>
      <c r="U549" s="410"/>
      <c r="V549" s="37" t="s">
        <v>71</v>
      </c>
      <c r="W549" s="392">
        <f>IFERROR(W544/H544,"0")+IFERROR(W545/H545,"0")+IFERROR(W546/H546,"0")+IFERROR(W547/H547,"0")+IFERROR(W548/H548,"0")</f>
        <v>70.512820512820511</v>
      </c>
      <c r="X549" s="392">
        <f>IFERROR(X544/H544,"0")+IFERROR(X545/H545,"0")+IFERROR(X546/H546,"0")+IFERROR(X547/H547,"0")+IFERROR(X548/H548,"0")</f>
        <v>71</v>
      </c>
      <c r="Y549" s="392">
        <f>IFERROR(IF(Y544="",0,Y544),"0")+IFERROR(IF(Y545="",0,Y545),"0")+IFERROR(IF(Y546="",0,Y546),"0")+IFERROR(IF(Y547="",0,Y547),"0")+IFERROR(IF(Y548="",0,Y548),"0")</f>
        <v>1.5442499999999999</v>
      </c>
      <c r="Z549" s="393"/>
      <c r="AA549" s="393"/>
    </row>
    <row r="550" spans="1:67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20"/>
      <c r="O550" s="422" t="s">
        <v>70</v>
      </c>
      <c r="P550" s="409"/>
      <c r="Q550" s="409"/>
      <c r="R550" s="409"/>
      <c r="S550" s="409"/>
      <c r="T550" s="409"/>
      <c r="U550" s="410"/>
      <c r="V550" s="37" t="s">
        <v>66</v>
      </c>
      <c r="W550" s="392">
        <f>IFERROR(SUM(W544:W548),"0")</f>
        <v>550</v>
      </c>
      <c r="X550" s="392">
        <f>IFERROR(SUM(X544:X548),"0")</f>
        <v>553.79999999999995</v>
      </c>
      <c r="Y550" s="37"/>
      <c r="Z550" s="393"/>
      <c r="AA550" s="393"/>
    </row>
    <row r="551" spans="1:67" ht="14.25" hidden="1" customHeight="1" x14ac:dyDescent="0.25">
      <c r="A551" s="402" t="s">
        <v>206</v>
      </c>
      <c r="B551" s="400"/>
      <c r="C551" s="400"/>
      <c r="D551" s="400"/>
      <c r="E551" s="400"/>
      <c r="F551" s="400"/>
      <c r="G551" s="400"/>
      <c r="H551" s="400"/>
      <c r="I551" s="400"/>
      <c r="J551" s="400"/>
      <c r="K551" s="400"/>
      <c r="L551" s="400"/>
      <c r="M551" s="400"/>
      <c r="N551" s="400"/>
      <c r="O551" s="400"/>
      <c r="P551" s="400"/>
      <c r="Q551" s="400"/>
      <c r="R551" s="400"/>
      <c r="S551" s="400"/>
      <c r="T551" s="400"/>
      <c r="U551" s="400"/>
      <c r="V551" s="400"/>
      <c r="W551" s="400"/>
      <c r="X551" s="400"/>
      <c r="Y551" s="400"/>
      <c r="Z551" s="383"/>
      <c r="AA551" s="383"/>
    </row>
    <row r="552" spans="1:67" ht="27" hidden="1" customHeight="1" x14ac:dyDescent="0.25">
      <c r="A552" s="54" t="s">
        <v>780</v>
      </c>
      <c r="B552" s="54" t="s">
        <v>781</v>
      </c>
      <c r="C552" s="31">
        <v>4301060354</v>
      </c>
      <c r="D552" s="403">
        <v>4640242180120</v>
      </c>
      <c r="E552" s="398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34" t="s">
        <v>782</v>
      </c>
      <c r="P552" s="397"/>
      <c r="Q552" s="397"/>
      <c r="R552" s="397"/>
      <c r="S552" s="398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4301060408</v>
      </c>
      <c r="D553" s="403">
        <v>4640242180120</v>
      </c>
      <c r="E553" s="398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784</v>
      </c>
      <c r="P553" s="397"/>
      <c r="Q553" s="397"/>
      <c r="R553" s="397"/>
      <c r="S553" s="398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4301060355</v>
      </c>
      <c r="D554" s="403">
        <v>4640242180137</v>
      </c>
      <c r="E554" s="398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594" t="s">
        <v>787</v>
      </c>
      <c r="P554" s="397"/>
      <c r="Q554" s="397"/>
      <c r="R554" s="397"/>
      <c r="S554" s="398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4301060407</v>
      </c>
      <c r="D555" s="403">
        <v>4640242180137</v>
      </c>
      <c r="E555" s="398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791" t="s">
        <v>789</v>
      </c>
      <c r="P555" s="397"/>
      <c r="Q555" s="397"/>
      <c r="R555" s="397"/>
      <c r="S555" s="398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9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20"/>
      <c r="O556" s="422" t="s">
        <v>70</v>
      </c>
      <c r="P556" s="409"/>
      <c r="Q556" s="409"/>
      <c r="R556" s="409"/>
      <c r="S556" s="409"/>
      <c r="T556" s="409"/>
      <c r="U556" s="41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20"/>
      <c r="O557" s="422" t="s">
        <v>70</v>
      </c>
      <c r="P557" s="409"/>
      <c r="Q557" s="409"/>
      <c r="R557" s="409"/>
      <c r="S557" s="409"/>
      <c r="T557" s="409"/>
      <c r="U557" s="41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471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72"/>
      <c r="O558" s="458" t="s">
        <v>790</v>
      </c>
      <c r="P558" s="450"/>
      <c r="Q558" s="450"/>
      <c r="R558" s="450"/>
      <c r="S558" s="450"/>
      <c r="T558" s="450"/>
      <c r="U558" s="443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17117.3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17324.759999999998</v>
      </c>
      <c r="Y558" s="37"/>
      <c r="Z558" s="393"/>
      <c r="AA558" s="393"/>
    </row>
    <row r="559" spans="1:67" x14ac:dyDescent="0.2">
      <c r="A559" s="400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72"/>
      <c r="O559" s="458" t="s">
        <v>791</v>
      </c>
      <c r="P559" s="450"/>
      <c r="Q559" s="450"/>
      <c r="R559" s="450"/>
      <c r="S559" s="450"/>
      <c r="T559" s="450"/>
      <c r="U559" s="443"/>
      <c r="V559" s="37" t="s">
        <v>66</v>
      </c>
      <c r="W559" s="392">
        <f>IFERROR(SUM(BL22:BL555),"0")</f>
        <v>18312.912740610871</v>
      </c>
      <c r="X559" s="392">
        <f>IFERROR(SUM(BM22:BM555),"0")</f>
        <v>18532.46200000001</v>
      </c>
      <c r="Y559" s="37"/>
      <c r="Z559" s="393"/>
      <c r="AA559" s="393"/>
    </row>
    <row r="560" spans="1:67" x14ac:dyDescent="0.2">
      <c r="A560" s="400"/>
      <c r="B560" s="400"/>
      <c r="C560" s="400"/>
      <c r="D560" s="400"/>
      <c r="E560" s="400"/>
      <c r="F560" s="400"/>
      <c r="G560" s="400"/>
      <c r="H560" s="400"/>
      <c r="I560" s="400"/>
      <c r="J560" s="400"/>
      <c r="K560" s="400"/>
      <c r="L560" s="400"/>
      <c r="M560" s="400"/>
      <c r="N560" s="472"/>
      <c r="O560" s="458" t="s">
        <v>792</v>
      </c>
      <c r="P560" s="450"/>
      <c r="Q560" s="450"/>
      <c r="R560" s="450"/>
      <c r="S560" s="450"/>
      <c r="T560" s="450"/>
      <c r="U560" s="443"/>
      <c r="V560" s="37" t="s">
        <v>793</v>
      </c>
      <c r="W560" s="38">
        <f>ROUNDUP(SUM(BN22:BN555),0)</f>
        <v>34</v>
      </c>
      <c r="X560" s="38">
        <f>ROUNDUP(SUM(BO22:BO555),0)</f>
        <v>34</v>
      </c>
      <c r="Y560" s="37"/>
      <c r="Z560" s="393"/>
      <c r="AA560" s="393"/>
    </row>
    <row r="561" spans="1:30" x14ac:dyDescent="0.2">
      <c r="A561" s="400"/>
      <c r="B561" s="400"/>
      <c r="C561" s="400"/>
      <c r="D561" s="400"/>
      <c r="E561" s="400"/>
      <c r="F561" s="400"/>
      <c r="G561" s="400"/>
      <c r="H561" s="400"/>
      <c r="I561" s="400"/>
      <c r="J561" s="400"/>
      <c r="K561" s="400"/>
      <c r="L561" s="400"/>
      <c r="M561" s="400"/>
      <c r="N561" s="472"/>
      <c r="O561" s="458" t="s">
        <v>794</v>
      </c>
      <c r="P561" s="450"/>
      <c r="Q561" s="450"/>
      <c r="R561" s="450"/>
      <c r="S561" s="450"/>
      <c r="T561" s="450"/>
      <c r="U561" s="443"/>
      <c r="V561" s="37" t="s">
        <v>66</v>
      </c>
      <c r="W561" s="392">
        <f>GrossWeightTotal+PalletQtyTotal*25</f>
        <v>19162.912740610871</v>
      </c>
      <c r="X561" s="392">
        <f>GrossWeightTotalR+PalletQtyTotalR*25</f>
        <v>19382.46200000001</v>
      </c>
      <c r="Y561" s="37"/>
      <c r="Z561" s="393"/>
      <c r="AA561" s="393"/>
    </row>
    <row r="562" spans="1:30" x14ac:dyDescent="0.2">
      <c r="A562" s="400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72"/>
      <c r="O562" s="458" t="s">
        <v>795</v>
      </c>
      <c r="P562" s="450"/>
      <c r="Q562" s="450"/>
      <c r="R562" s="450"/>
      <c r="S562" s="450"/>
      <c r="T562" s="450"/>
      <c r="U562" s="443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3691.9399500982986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3727</v>
      </c>
      <c r="Y562" s="37"/>
      <c r="Z562" s="393"/>
      <c r="AA562" s="393"/>
    </row>
    <row r="563" spans="1:30" ht="14.25" hidden="1" customHeight="1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72"/>
      <c r="O563" s="458" t="s">
        <v>796</v>
      </c>
      <c r="P563" s="450"/>
      <c r="Q563" s="450"/>
      <c r="R563" s="450"/>
      <c r="S563" s="450"/>
      <c r="T563" s="450"/>
      <c r="U563" s="443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38.907460000000007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30" t="s">
        <v>95</v>
      </c>
      <c r="D565" s="549"/>
      <c r="E565" s="549"/>
      <c r="F565" s="540"/>
      <c r="G565" s="430" t="s">
        <v>228</v>
      </c>
      <c r="H565" s="549"/>
      <c r="I565" s="549"/>
      <c r="J565" s="549"/>
      <c r="K565" s="549"/>
      <c r="L565" s="549"/>
      <c r="M565" s="549"/>
      <c r="N565" s="549"/>
      <c r="O565" s="540"/>
      <c r="P565" s="430" t="s">
        <v>488</v>
      </c>
      <c r="Q565" s="540"/>
      <c r="R565" s="430" t="s">
        <v>566</v>
      </c>
      <c r="S565" s="549"/>
      <c r="T565" s="549"/>
      <c r="U565" s="540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789" t="s">
        <v>799</v>
      </c>
      <c r="B566" s="430" t="s">
        <v>60</v>
      </c>
      <c r="C566" s="430" t="s">
        <v>96</v>
      </c>
      <c r="D566" s="430" t="s">
        <v>104</v>
      </c>
      <c r="E566" s="430" t="s">
        <v>95</v>
      </c>
      <c r="F566" s="430" t="s">
        <v>218</v>
      </c>
      <c r="G566" s="430" t="s">
        <v>229</v>
      </c>
      <c r="H566" s="430" t="s">
        <v>246</v>
      </c>
      <c r="I566" s="430" t="s">
        <v>265</v>
      </c>
      <c r="J566" s="430" t="s">
        <v>338</v>
      </c>
      <c r="K566" s="430" t="s">
        <v>359</v>
      </c>
      <c r="L566" s="430" t="s">
        <v>372</v>
      </c>
      <c r="M566" s="382"/>
      <c r="N566" s="430" t="s">
        <v>458</v>
      </c>
      <c r="O566" s="430" t="s">
        <v>475</v>
      </c>
      <c r="P566" s="430" t="s">
        <v>489</v>
      </c>
      <c r="Q566" s="430" t="s">
        <v>533</v>
      </c>
      <c r="R566" s="430" t="s">
        <v>567</v>
      </c>
      <c r="S566" s="430" t="s">
        <v>614</v>
      </c>
      <c r="T566" s="430" t="s">
        <v>641</v>
      </c>
      <c r="U566" s="430" t="s">
        <v>648</v>
      </c>
      <c r="V566" s="430" t="s">
        <v>657</v>
      </c>
      <c r="W566" s="430" t="s">
        <v>707</v>
      </c>
      <c r="AA566" s="52"/>
      <c r="AD566" s="382"/>
    </row>
    <row r="567" spans="1:30" ht="13.5" customHeight="1" thickBot="1" x14ac:dyDescent="0.25">
      <c r="A567" s="790"/>
      <c r="B567" s="431"/>
      <c r="C567" s="431"/>
      <c r="D567" s="431"/>
      <c r="E567" s="431"/>
      <c r="F567" s="431"/>
      <c r="G567" s="431"/>
      <c r="H567" s="431"/>
      <c r="I567" s="431"/>
      <c r="J567" s="431"/>
      <c r="K567" s="431"/>
      <c r="L567" s="431"/>
      <c r="M567" s="382"/>
      <c r="N567" s="431"/>
      <c r="O567" s="431"/>
      <c r="P567" s="431"/>
      <c r="Q567" s="431"/>
      <c r="R567" s="431"/>
      <c r="S567" s="431"/>
      <c r="T567" s="431"/>
      <c r="U567" s="431"/>
      <c r="V567" s="431"/>
      <c r="W567" s="431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245.70000000000002</v>
      </c>
      <c r="D568" s="46">
        <f>IFERROR(X53*1,"0")+IFERROR(X54*1,"0")+IFERROR(X55*1,"0")+IFERROR(X56*1,"0")</f>
        <v>725.40000000000009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2393.3199999999997</v>
      </c>
      <c r="F568" s="46">
        <f>IFERROR(X130*1,"0")+IFERROR(X131*1,"0")+IFERROR(X132*1,"0")+IFERROR(X133*1,"0")+IFERROR(X134*1,"0")</f>
        <v>852.90000000000009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464.1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2134.1999999999998</v>
      </c>
      <c r="J568" s="46">
        <f>IFERROR(X210*1,"0")+IFERROR(X211*1,"0")+IFERROR(X212*1,"0")+IFERROR(X213*1,"0")+IFERROR(X214*1,"0")+IFERROR(X215*1,"0")+IFERROR(X216*1,"0")+IFERROR(X220*1,"0")+IFERROR(X221*1,"0")+IFERROR(X222*1,"0")</f>
        <v>277.2</v>
      </c>
      <c r="K568" s="46">
        <f>IFERROR(X227*1,"0")+IFERROR(X228*1,"0")+IFERROR(X229*1,"0")+IFERROR(X230*1,"0")+IFERROR(X231*1,"0")+IFERROR(X232*1,"0")</f>
        <v>214.8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804.66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1007.22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5662.4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77.400000000000006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482.46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102</v>
      </c>
      <c r="T568" s="46">
        <f>IFERROR(X457*1,"0")+IFERROR(X458*1,"0")+IFERROR(X459*1,"0")</f>
        <v>49.2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1254.0000000000002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577.79999999999995</v>
      </c>
      <c r="AA568" s="52"/>
      <c r="AD568" s="382"/>
    </row>
  </sheetData>
  <sheetProtection algorithmName="SHA-512" hashValue="w+jxKfGSg6aTia8Mjole9ZRJPnnx/rv94FSMNicpS3PIt3bFJCZIu4xhw5LMDuT9eTghLgvJtvcwhQ8e3y4u5A==" saltValue="fjyPD7uR48H53qNh486cYw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0,00"/>
        <filter val="1 539,00"/>
        <filter val="1 614,00"/>
        <filter val="1 700,00"/>
        <filter val="1,67"/>
        <filter val="10,00"/>
        <filter val="100,00"/>
        <filter val="107,04"/>
        <filter val="109,87"/>
        <filter val="11,25"/>
        <filter val="113,33"/>
        <filter val="12,00"/>
        <filter val="120,00"/>
        <filter val="13,50"/>
        <filter val="133,00"/>
        <filter val="140,00"/>
        <filter val="15,00"/>
        <filter val="150,00"/>
        <filter val="157,50"/>
        <filter val="158,64"/>
        <filter val="16,00"/>
        <filter val="16,67"/>
        <filter val="17 117,30"/>
        <filter val="170,00"/>
        <filter val="175,00"/>
        <filter val="18 312,91"/>
        <filter val="18,94"/>
        <filter val="185,00"/>
        <filter val="19 162,91"/>
        <filter val="19,00"/>
        <filter val="19,05"/>
        <filter val="196,00"/>
        <filter val="2,56"/>
        <filter val="20,00"/>
        <filter val="200,00"/>
        <filter val="204,00"/>
        <filter val="208,57"/>
        <filter val="212,80"/>
        <filter val="216,43"/>
        <filter val="23,81"/>
        <filter val="237,50"/>
        <filter val="240,00"/>
        <filter val="25,00"/>
        <filter val="25,50"/>
        <filter val="250,00"/>
        <filter val="255,00"/>
        <filter val="260,67"/>
        <filter val="270,00"/>
        <filter val="28,00"/>
        <filter val="28,07"/>
        <filter val="285,00"/>
        <filter val="29,70"/>
        <filter val="296,42"/>
        <filter val="3 691,94"/>
        <filter val="3 870,00"/>
        <filter val="30,00"/>
        <filter val="300,00"/>
        <filter val="31,50"/>
        <filter val="315,00"/>
        <filter val="320,00"/>
        <filter val="33,00"/>
        <filter val="34"/>
        <filter val="35,00"/>
        <filter val="350,00"/>
        <filter val="36,00"/>
        <filter val="360,00"/>
        <filter val="368,00"/>
        <filter val="39,60"/>
        <filter val="390,00"/>
        <filter val="4,00"/>
        <filter val="4,63"/>
        <filter val="40,00"/>
        <filter val="400,00"/>
        <filter val="420,00"/>
        <filter val="44,00"/>
        <filter val="449,00"/>
        <filter val="45,60"/>
        <filter val="450,00"/>
        <filter val="458,50"/>
        <filter val="48,00"/>
        <filter val="49,50"/>
        <filter val="5,00"/>
        <filter val="50,00"/>
        <filter val="52,50"/>
        <filter val="525,00"/>
        <filter val="540,00"/>
        <filter val="550,00"/>
        <filter val="6,00"/>
        <filter val="60,00"/>
        <filter val="621,21"/>
        <filter val="65,74"/>
        <filter val="684,50"/>
        <filter val="69,30"/>
        <filter val="7,69"/>
        <filter val="70,00"/>
        <filter val="70,51"/>
        <filter val="715,00"/>
        <filter val="762,00"/>
        <filter val="77,78"/>
        <filter val="78,00"/>
        <filter val="79,24"/>
        <filter val="8,00"/>
        <filter val="8,33"/>
        <filter val="80,00"/>
        <filter val="83,33"/>
        <filter val="84,00"/>
        <filter val="846,00"/>
        <filter val="850,00"/>
        <filter val="87,50"/>
        <filter val="9,76"/>
        <filter val="90,00"/>
        <filter val="93,00"/>
        <filter val="945,00"/>
        <filter val="98,00"/>
      </filters>
    </filterColumn>
  </autoFilter>
  <mergeCells count="1019"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O17:S18"/>
    <mergeCell ref="O222:S222"/>
    <mergeCell ref="O63:S63"/>
    <mergeCell ref="O221:S221"/>
    <mergeCell ref="O286:S286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O520:S520"/>
    <mergeCell ref="O457:S457"/>
    <mergeCell ref="D214:E214"/>
    <mergeCell ref="O471:U471"/>
    <mergeCell ref="D520:E520"/>
    <mergeCell ref="O521:S521"/>
    <mergeCell ref="O446:U446"/>
    <mergeCell ref="O250:U250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R565:U565"/>
    <mergeCell ref="D396:E396"/>
    <mergeCell ref="O534:U534"/>
    <mergeCell ref="O93:S93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D63:E63"/>
    <mergeCell ref="D330:E330"/>
    <mergeCell ref="D27:E27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A556:N557"/>
    <mergeCell ref="D116:E116"/>
    <mergeCell ref="D414:E414"/>
    <mergeCell ref="D352:E352"/>
    <mergeCell ref="D113:E113"/>
    <mergeCell ref="A358:N359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D545:E545"/>
    <mergeCell ref="O519:S519"/>
    <mergeCell ref="D88:E8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D28:E28"/>
    <mergeCell ref="O349:S349"/>
    <mergeCell ref="D98:E98"/>
    <mergeCell ref="O268:S268"/>
    <mergeCell ref="O429:S429"/>
    <mergeCell ref="D93:E93"/>
    <mergeCell ref="D264:E264"/>
    <mergeCell ref="D220:E220"/>
    <mergeCell ref="D391:E391"/>
    <mergeCell ref="O79:S79"/>
    <mergeCell ref="O350:S350"/>
    <mergeCell ref="O144:S144"/>
    <mergeCell ref="O337:S337"/>
    <mergeCell ref="O331:S331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D424:E424"/>
    <mergeCell ref="D286:E286"/>
    <mergeCell ref="O550:U550"/>
    <mergeCell ref="A146:N147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A161:Y161"/>
    <mergeCell ref="D288:E288"/>
    <mergeCell ref="D459:E459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P565:Q565"/>
    <mergeCell ref="A533:N534"/>
    <mergeCell ref="D436:E436"/>
    <mergeCell ref="A170:N171"/>
    <mergeCell ref="A419:N420"/>
    <mergeCell ref="O300:U300"/>
    <mergeCell ref="D222:E222"/>
    <mergeCell ref="O358:U358"/>
    <mergeCell ref="D491:E491"/>
    <mergeCell ref="D176:E176"/>
    <mergeCell ref="O443:S443"/>
    <mergeCell ref="O343:S343"/>
    <mergeCell ref="Q566:Q567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O336:S336"/>
    <mergeCell ref="D384:E384"/>
    <mergeCell ref="D151:E151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803</v>
      </c>
      <c r="D6" s="47" t="s">
        <v>804</v>
      </c>
      <c r="E6" s="47"/>
    </row>
    <row r="7" spans="2:8" x14ac:dyDescent="0.2">
      <c r="B7" s="47" t="s">
        <v>805</v>
      </c>
      <c r="C7" s="47" t="s">
        <v>806</v>
      </c>
      <c r="D7" s="47" t="s">
        <v>807</v>
      </c>
      <c r="E7" s="47"/>
    </row>
    <row r="9" spans="2:8" x14ac:dyDescent="0.2">
      <c r="B9" s="47" t="s">
        <v>808</v>
      </c>
      <c r="C9" s="47" t="s">
        <v>803</v>
      </c>
      <c r="D9" s="47"/>
      <c r="E9" s="47"/>
    </row>
    <row r="11" spans="2:8" x14ac:dyDescent="0.2">
      <c r="B11" s="47" t="s">
        <v>808</v>
      </c>
      <c r="C11" s="47" t="s">
        <v>806</v>
      </c>
      <c r="D11" s="47"/>
      <c r="E11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  <row r="21" spans="2:5" x14ac:dyDescent="0.2">
      <c r="B21" s="47" t="s">
        <v>817</v>
      </c>
      <c r="C21" s="47"/>
      <c r="D21" s="47"/>
      <c r="E21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</sheetData>
  <sheetProtection algorithmName="SHA-512" hashValue="sGtVr8YR1KhsduGKLSzScSh3lpo+TBOUdTdyEmFw+jFRtmb9tjp2qqim6yaWyBM66w59DNwunHhghGUztofICw==" saltValue="TzC40xIPTEIKLSX7h6JN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