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FF1046-D070-4CD9-8E93-6FE8B37A8EE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W493" i="1"/>
  <c r="W492" i="1"/>
  <c r="BN491" i="1"/>
  <c r="BL491" i="1"/>
  <c r="X491" i="1"/>
  <c r="O491" i="1"/>
  <c r="BN490" i="1"/>
  <c r="BL490" i="1"/>
  <c r="X490" i="1"/>
  <c r="X492" i="1" s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N475" i="1"/>
  <c r="BL475" i="1"/>
  <c r="X475" i="1"/>
  <c r="O475" i="1"/>
  <c r="W471" i="1"/>
  <c r="W470" i="1"/>
  <c r="BN469" i="1"/>
  <c r="BL469" i="1"/>
  <c r="X469" i="1"/>
  <c r="W467" i="1"/>
  <c r="W466" i="1"/>
  <c r="BN465" i="1"/>
  <c r="BL465" i="1"/>
  <c r="X465" i="1"/>
  <c r="O465" i="1"/>
  <c r="BN464" i="1"/>
  <c r="BL464" i="1"/>
  <c r="X464" i="1"/>
  <c r="W461" i="1"/>
  <c r="W460" i="1"/>
  <c r="BN459" i="1"/>
  <c r="BL459" i="1"/>
  <c r="X459" i="1"/>
  <c r="O459" i="1"/>
  <c r="BN458" i="1"/>
  <c r="BL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N429" i="1"/>
  <c r="BL429" i="1"/>
  <c r="X429" i="1"/>
  <c r="O429" i="1"/>
  <c r="W426" i="1"/>
  <c r="W425" i="1"/>
  <c r="BN424" i="1"/>
  <c r="BL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W415" i="1"/>
  <c r="BN414" i="1"/>
  <c r="BL414" i="1"/>
  <c r="X414" i="1"/>
  <c r="O414" i="1"/>
  <c r="BN413" i="1"/>
  <c r="BL413" i="1"/>
  <c r="X413" i="1"/>
  <c r="O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W394" i="1"/>
  <c r="W393" i="1"/>
  <c r="BN392" i="1"/>
  <c r="BL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N384" i="1"/>
  <c r="BL384" i="1"/>
  <c r="X384" i="1"/>
  <c r="W382" i="1"/>
  <c r="W381" i="1"/>
  <c r="BN380" i="1"/>
  <c r="BL380" i="1"/>
  <c r="X380" i="1"/>
  <c r="O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W374" i="1"/>
  <c r="W373" i="1"/>
  <c r="BN372" i="1"/>
  <c r="BL372" i="1"/>
  <c r="X372" i="1"/>
  <c r="O372" i="1"/>
  <c r="BN371" i="1"/>
  <c r="BL371" i="1"/>
  <c r="X371" i="1"/>
  <c r="BN370" i="1"/>
  <c r="BL370" i="1"/>
  <c r="X370" i="1"/>
  <c r="O370" i="1"/>
  <c r="BN369" i="1"/>
  <c r="BL369" i="1"/>
  <c r="X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BN356" i="1"/>
  <c r="BL356" i="1"/>
  <c r="X356" i="1"/>
  <c r="O356" i="1"/>
  <c r="W354" i="1"/>
  <c r="W353" i="1"/>
  <c r="BN352" i="1"/>
  <c r="BL352" i="1"/>
  <c r="X352" i="1"/>
  <c r="O352" i="1"/>
  <c r="BN351" i="1"/>
  <c r="BL351" i="1"/>
  <c r="X351" i="1"/>
  <c r="BN350" i="1"/>
  <c r="BL350" i="1"/>
  <c r="X350" i="1"/>
  <c r="O350" i="1"/>
  <c r="BN349" i="1"/>
  <c r="BL349" i="1"/>
  <c r="X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X289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O274" i="1"/>
  <c r="BN273" i="1"/>
  <c r="BL273" i="1"/>
  <c r="X273" i="1"/>
  <c r="W271" i="1"/>
  <c r="W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N263" i="1"/>
  <c r="BL263" i="1"/>
  <c r="X263" i="1"/>
  <c r="O263" i="1"/>
  <c r="BN262" i="1"/>
  <c r="BL262" i="1"/>
  <c r="X262" i="1"/>
  <c r="BO262" i="1" s="1"/>
  <c r="O262" i="1"/>
  <c r="BN261" i="1"/>
  <c r="BL261" i="1"/>
  <c r="X261" i="1"/>
  <c r="O261" i="1"/>
  <c r="BN260" i="1"/>
  <c r="BL260" i="1"/>
  <c r="X260" i="1"/>
  <c r="O260" i="1"/>
  <c r="W258" i="1"/>
  <c r="W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W251" i="1"/>
  <c r="W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O241" i="1"/>
  <c r="BN240" i="1"/>
  <c r="BL240" i="1"/>
  <c r="X240" i="1"/>
  <c r="BO240" i="1" s="1"/>
  <c r="O240" i="1"/>
  <c r="BN239" i="1"/>
  <c r="BL239" i="1"/>
  <c r="X239" i="1"/>
  <c r="BN238" i="1"/>
  <c r="BL238" i="1"/>
  <c r="X238" i="1"/>
  <c r="BN237" i="1"/>
  <c r="BL237" i="1"/>
  <c r="X237" i="1"/>
  <c r="W234" i="1"/>
  <c r="W233" i="1"/>
  <c r="BN232" i="1"/>
  <c r="BL232" i="1"/>
  <c r="X232" i="1"/>
  <c r="BO232" i="1" s="1"/>
  <c r="O232" i="1"/>
  <c r="BN231" i="1"/>
  <c r="BL231" i="1"/>
  <c r="X231" i="1"/>
  <c r="O231" i="1"/>
  <c r="BN230" i="1"/>
  <c r="BL230" i="1"/>
  <c r="X230" i="1"/>
  <c r="BO230" i="1" s="1"/>
  <c r="O230" i="1"/>
  <c r="BN229" i="1"/>
  <c r="BL229" i="1"/>
  <c r="X229" i="1"/>
  <c r="O229" i="1"/>
  <c r="BN228" i="1"/>
  <c r="BL228" i="1"/>
  <c r="X228" i="1"/>
  <c r="BO228" i="1" s="1"/>
  <c r="O228" i="1"/>
  <c r="BO227" i="1"/>
  <c r="BN227" i="1"/>
  <c r="BM227" i="1"/>
  <c r="BL227" i="1"/>
  <c r="Y227" i="1"/>
  <c r="X227" i="1"/>
  <c r="O227" i="1"/>
  <c r="W224" i="1"/>
  <c r="W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O215" i="1"/>
  <c r="BN214" i="1"/>
  <c r="BL214" i="1"/>
  <c r="X214" i="1"/>
  <c r="BO214" i="1" s="1"/>
  <c r="O214" i="1"/>
  <c r="BN213" i="1"/>
  <c r="BL213" i="1"/>
  <c r="X213" i="1"/>
  <c r="O213" i="1"/>
  <c r="BN212" i="1"/>
  <c r="BL212" i="1"/>
  <c r="X212" i="1"/>
  <c r="BO212" i="1" s="1"/>
  <c r="O212" i="1"/>
  <c r="BN211" i="1"/>
  <c r="BL211" i="1"/>
  <c r="X211" i="1"/>
  <c r="BO211" i="1" s="1"/>
  <c r="O211" i="1"/>
  <c r="BN210" i="1"/>
  <c r="BL210" i="1"/>
  <c r="X210" i="1"/>
  <c r="O210" i="1"/>
  <c r="W207" i="1"/>
  <c r="W206" i="1"/>
  <c r="BN205" i="1"/>
  <c r="BL205" i="1"/>
  <c r="X205" i="1"/>
  <c r="BN204" i="1"/>
  <c r="BL204" i="1"/>
  <c r="X204" i="1"/>
  <c r="BN203" i="1"/>
  <c r="BL203" i="1"/>
  <c r="X203" i="1"/>
  <c r="O203" i="1"/>
  <c r="BN202" i="1"/>
  <c r="BL202" i="1"/>
  <c r="X202" i="1"/>
  <c r="O202" i="1"/>
  <c r="W200" i="1"/>
  <c r="W199" i="1"/>
  <c r="BO198" i="1"/>
  <c r="BN198" i="1"/>
  <c r="BM198" i="1"/>
  <c r="BL198" i="1"/>
  <c r="Y198" i="1"/>
  <c r="X198" i="1"/>
  <c r="O198" i="1"/>
  <c r="BN197" i="1"/>
  <c r="BL197" i="1"/>
  <c r="X197" i="1"/>
  <c r="BN196" i="1"/>
  <c r="BL196" i="1"/>
  <c r="X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W182" i="1"/>
  <c r="W181" i="1"/>
  <c r="BN180" i="1"/>
  <c r="BL180" i="1"/>
  <c r="X180" i="1"/>
  <c r="BN179" i="1"/>
  <c r="BL179" i="1"/>
  <c r="X179" i="1"/>
  <c r="O179" i="1"/>
  <c r="BN178" i="1"/>
  <c r="BL178" i="1"/>
  <c r="X178" i="1"/>
  <c r="BO178" i="1" s="1"/>
  <c r="BN177" i="1"/>
  <c r="BL177" i="1"/>
  <c r="X177" i="1"/>
  <c r="BO177" i="1" s="1"/>
  <c r="BN176" i="1"/>
  <c r="BL176" i="1"/>
  <c r="X176" i="1"/>
  <c r="BO176" i="1" s="1"/>
  <c r="O176" i="1"/>
  <c r="BN175" i="1"/>
  <c r="BL175" i="1"/>
  <c r="X175" i="1"/>
  <c r="O175" i="1"/>
  <c r="BN174" i="1"/>
  <c r="BL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O168" i="1"/>
  <c r="W166" i="1"/>
  <c r="X165" i="1"/>
  <c r="W165" i="1"/>
  <c r="BO164" i="1"/>
  <c r="BN164" i="1"/>
  <c r="BM164" i="1"/>
  <c r="BL164" i="1"/>
  <c r="Y164" i="1"/>
  <c r="X164" i="1"/>
  <c r="O164" i="1"/>
  <c r="BN163" i="1"/>
  <c r="BL163" i="1"/>
  <c r="X163" i="1"/>
  <c r="O163" i="1"/>
  <c r="W160" i="1"/>
  <c r="W159" i="1"/>
  <c r="BN158" i="1"/>
  <c r="BL158" i="1"/>
  <c r="X158" i="1"/>
  <c r="O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W147" i="1"/>
  <c r="W146" i="1"/>
  <c r="BN145" i="1"/>
  <c r="BL145" i="1"/>
  <c r="X145" i="1"/>
  <c r="BN144" i="1"/>
  <c r="BL144" i="1"/>
  <c r="X144" i="1"/>
  <c r="O144" i="1"/>
  <c r="BO143" i="1"/>
  <c r="BN143" i="1"/>
  <c r="BM143" i="1"/>
  <c r="BL143" i="1"/>
  <c r="Y143" i="1"/>
  <c r="X143" i="1"/>
  <c r="BO142" i="1"/>
  <c r="BN142" i="1"/>
  <c r="BM142" i="1"/>
  <c r="BL142" i="1"/>
  <c r="Y142" i="1"/>
  <c r="X142" i="1"/>
  <c r="O142" i="1"/>
  <c r="BN141" i="1"/>
  <c r="BL141" i="1"/>
  <c r="X141" i="1"/>
  <c r="BN140" i="1"/>
  <c r="BL140" i="1"/>
  <c r="X140" i="1"/>
  <c r="O140" i="1"/>
  <c r="W136" i="1"/>
  <c r="W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O132" i="1"/>
  <c r="BN131" i="1"/>
  <c r="BL131" i="1"/>
  <c r="X131" i="1"/>
  <c r="O131" i="1"/>
  <c r="BN130" i="1"/>
  <c r="BL130" i="1"/>
  <c r="X130" i="1"/>
  <c r="O130" i="1"/>
  <c r="W127" i="1"/>
  <c r="W126" i="1"/>
  <c r="BN125" i="1"/>
  <c r="BL125" i="1"/>
  <c r="X125" i="1"/>
  <c r="O125" i="1"/>
  <c r="BN124" i="1"/>
  <c r="BL124" i="1"/>
  <c r="X124" i="1"/>
  <c r="BO124" i="1" s="1"/>
  <c r="O124" i="1"/>
  <c r="BN123" i="1"/>
  <c r="BL123" i="1"/>
  <c r="X123" i="1"/>
  <c r="O123" i="1"/>
  <c r="BN122" i="1"/>
  <c r="BL122" i="1"/>
  <c r="X122" i="1"/>
  <c r="O122" i="1"/>
  <c r="BN121" i="1"/>
  <c r="BL121" i="1"/>
  <c r="X121" i="1"/>
  <c r="O121" i="1"/>
  <c r="BO120" i="1"/>
  <c r="BN120" i="1"/>
  <c r="BM120" i="1"/>
  <c r="BL120" i="1"/>
  <c r="Y120" i="1"/>
  <c r="X120" i="1"/>
  <c r="O120" i="1"/>
  <c r="W118" i="1"/>
  <c r="W117" i="1"/>
  <c r="BN116" i="1"/>
  <c r="BL116" i="1"/>
  <c r="X116" i="1"/>
  <c r="O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O112" i="1"/>
  <c r="BN111" i="1"/>
  <c r="BL111" i="1"/>
  <c r="X111" i="1"/>
  <c r="BN110" i="1"/>
  <c r="BL110" i="1"/>
  <c r="X110" i="1"/>
  <c r="O110" i="1"/>
  <c r="BN109" i="1"/>
  <c r="BL109" i="1"/>
  <c r="X109" i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BN105" i="1"/>
  <c r="BL105" i="1"/>
  <c r="X105" i="1"/>
  <c r="O105" i="1"/>
  <c r="BN104" i="1"/>
  <c r="BL104" i="1"/>
  <c r="X104" i="1"/>
  <c r="O104" i="1"/>
  <c r="BO103" i="1"/>
  <c r="BN103" i="1"/>
  <c r="BM103" i="1"/>
  <c r="BL103" i="1"/>
  <c r="Y103" i="1"/>
  <c r="X103" i="1"/>
  <c r="O103" i="1"/>
  <c r="BN102" i="1"/>
  <c r="BL102" i="1"/>
  <c r="X102" i="1"/>
  <c r="O102" i="1"/>
  <c r="W100" i="1"/>
  <c r="W99" i="1"/>
  <c r="BN98" i="1"/>
  <c r="BL98" i="1"/>
  <c r="X98" i="1"/>
  <c r="O98" i="1"/>
  <c r="BN97" i="1"/>
  <c r="BL97" i="1"/>
  <c r="X97" i="1"/>
  <c r="O97" i="1"/>
  <c r="BN96" i="1"/>
  <c r="BL96" i="1"/>
  <c r="X96" i="1"/>
  <c r="O96" i="1"/>
  <c r="BN95" i="1"/>
  <c r="BL95" i="1"/>
  <c r="X95" i="1"/>
  <c r="BO95" i="1" s="1"/>
  <c r="O95" i="1"/>
  <c r="BN94" i="1"/>
  <c r="BL94" i="1"/>
  <c r="X94" i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O88" i="1"/>
  <c r="BN87" i="1"/>
  <c r="BL87" i="1"/>
  <c r="X87" i="1"/>
  <c r="BO87" i="1" s="1"/>
  <c r="O87" i="1"/>
  <c r="BN86" i="1"/>
  <c r="BL86" i="1"/>
  <c r="X86" i="1"/>
  <c r="O86" i="1"/>
  <c r="BO85" i="1"/>
  <c r="BN85" i="1"/>
  <c r="BM85" i="1"/>
  <c r="BL85" i="1"/>
  <c r="Y85" i="1"/>
  <c r="X85" i="1"/>
  <c r="O85" i="1"/>
  <c r="W83" i="1"/>
  <c r="W82" i="1"/>
  <c r="BN81" i="1"/>
  <c r="BL81" i="1"/>
  <c r="X81" i="1"/>
  <c r="BO81" i="1" s="1"/>
  <c r="O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N77" i="1"/>
  <c r="BL77" i="1"/>
  <c r="X77" i="1"/>
  <c r="BO77" i="1" s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N69" i="1"/>
  <c r="BL69" i="1"/>
  <c r="X69" i="1"/>
  <c r="BO69" i="1" s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N65" i="1"/>
  <c r="BL65" i="1"/>
  <c r="X65" i="1"/>
  <c r="BO65" i="1" s="1"/>
  <c r="O65" i="1"/>
  <c r="BN64" i="1"/>
  <c r="BL64" i="1"/>
  <c r="X64" i="1"/>
  <c r="O64" i="1"/>
  <c r="BN63" i="1"/>
  <c r="BL63" i="1"/>
  <c r="X63" i="1"/>
  <c r="BO63" i="1" s="1"/>
  <c r="O63" i="1"/>
  <c r="BN62" i="1"/>
  <c r="BL62" i="1"/>
  <c r="X62" i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O54" i="1"/>
  <c r="BN53" i="1"/>
  <c r="BL53" i="1"/>
  <c r="X53" i="1"/>
  <c r="X57" i="1" s="1"/>
  <c r="O53" i="1"/>
  <c r="W50" i="1"/>
  <c r="W49" i="1"/>
  <c r="BN48" i="1"/>
  <c r="BL48" i="1"/>
  <c r="X48" i="1"/>
  <c r="BO48" i="1" s="1"/>
  <c r="O48" i="1"/>
  <c r="BN47" i="1"/>
  <c r="BL47" i="1"/>
  <c r="X47" i="1"/>
  <c r="O47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O32" i="1"/>
  <c r="BN32" i="1"/>
  <c r="BM32" i="1"/>
  <c r="BL32" i="1"/>
  <c r="Y32" i="1"/>
  <c r="X32" i="1"/>
  <c r="O32" i="1"/>
  <c r="BN31" i="1"/>
  <c r="BL31" i="1"/>
  <c r="X31" i="1"/>
  <c r="O31" i="1"/>
  <c r="BN30" i="1"/>
  <c r="BL30" i="1"/>
  <c r="X30" i="1"/>
  <c r="BO30" i="1" s="1"/>
  <c r="O30" i="1"/>
  <c r="BN29" i="1"/>
  <c r="BL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31" i="1" l="1"/>
  <c r="BM231" i="1"/>
  <c r="Y231" i="1"/>
  <c r="BO238" i="1"/>
  <c r="BM238" i="1"/>
  <c r="Y238" i="1"/>
  <c r="BO247" i="1"/>
  <c r="BM247" i="1"/>
  <c r="Y247" i="1"/>
  <c r="BO269" i="1"/>
  <c r="BM269" i="1"/>
  <c r="Y269" i="1"/>
  <c r="BO288" i="1"/>
  <c r="BM288" i="1"/>
  <c r="Y288" i="1"/>
  <c r="BO293" i="1"/>
  <c r="BM293" i="1"/>
  <c r="Y293" i="1"/>
  <c r="BO329" i="1"/>
  <c r="BM329" i="1"/>
  <c r="Y329" i="1"/>
  <c r="BO331" i="1"/>
  <c r="BM331" i="1"/>
  <c r="Y331" i="1"/>
  <c r="X359" i="1"/>
  <c r="X358" i="1"/>
  <c r="BO356" i="1"/>
  <c r="BM356" i="1"/>
  <c r="Y356" i="1"/>
  <c r="BO379" i="1"/>
  <c r="BM379" i="1"/>
  <c r="Y379" i="1"/>
  <c r="BO402" i="1"/>
  <c r="BM402" i="1"/>
  <c r="Y402" i="1"/>
  <c r="BO429" i="1"/>
  <c r="BM429" i="1"/>
  <c r="Y429" i="1"/>
  <c r="BO481" i="1"/>
  <c r="BM481" i="1"/>
  <c r="Y481" i="1"/>
  <c r="W559" i="1"/>
  <c r="W562" i="1"/>
  <c r="Y28" i="1"/>
  <c r="BM28" i="1"/>
  <c r="Y53" i="1"/>
  <c r="BM53" i="1"/>
  <c r="BO53" i="1"/>
  <c r="Y63" i="1"/>
  <c r="BM63" i="1"/>
  <c r="Y71" i="1"/>
  <c r="BM71" i="1"/>
  <c r="Y79" i="1"/>
  <c r="BM79" i="1"/>
  <c r="Y93" i="1"/>
  <c r="BM93" i="1"/>
  <c r="Y107" i="1"/>
  <c r="BM107" i="1"/>
  <c r="Y114" i="1"/>
  <c r="BM114" i="1"/>
  <c r="Y124" i="1"/>
  <c r="BM124" i="1"/>
  <c r="Y155" i="1"/>
  <c r="BM155" i="1"/>
  <c r="Y176" i="1"/>
  <c r="BM176" i="1"/>
  <c r="Y177" i="1"/>
  <c r="BM177" i="1"/>
  <c r="Y178" i="1"/>
  <c r="BM178" i="1"/>
  <c r="Y185" i="1"/>
  <c r="BM185" i="1"/>
  <c r="Y188" i="1"/>
  <c r="BM188" i="1"/>
  <c r="Y189" i="1"/>
  <c r="BM189" i="1"/>
  <c r="Y211" i="1"/>
  <c r="BM211" i="1"/>
  <c r="BO220" i="1"/>
  <c r="BM220" i="1"/>
  <c r="Y220" i="1"/>
  <c r="BO237" i="1"/>
  <c r="BM237" i="1"/>
  <c r="Y237" i="1"/>
  <c r="BO239" i="1"/>
  <c r="BM239" i="1"/>
  <c r="Y239" i="1"/>
  <c r="BO261" i="1"/>
  <c r="BM261" i="1"/>
  <c r="Y261" i="1"/>
  <c r="BO274" i="1"/>
  <c r="BM274" i="1"/>
  <c r="Y274" i="1"/>
  <c r="BM303" i="1"/>
  <c r="Y303" i="1"/>
  <c r="BO314" i="1"/>
  <c r="BM314" i="1"/>
  <c r="Y314" i="1"/>
  <c r="BO330" i="1"/>
  <c r="BM330" i="1"/>
  <c r="Y330" i="1"/>
  <c r="BO332" i="1"/>
  <c r="BM332" i="1"/>
  <c r="Y332" i="1"/>
  <c r="BO357" i="1"/>
  <c r="BM357" i="1"/>
  <c r="Y357" i="1"/>
  <c r="BO362" i="1"/>
  <c r="BM362" i="1"/>
  <c r="Y362" i="1"/>
  <c r="BO384" i="1"/>
  <c r="BM384" i="1"/>
  <c r="Y384" i="1"/>
  <c r="BO412" i="1"/>
  <c r="BM412" i="1"/>
  <c r="Y412" i="1"/>
  <c r="BO443" i="1"/>
  <c r="BM443" i="1"/>
  <c r="Y443" i="1"/>
  <c r="BO497" i="1"/>
  <c r="BM497" i="1"/>
  <c r="Y497" i="1"/>
  <c r="F9" i="1"/>
  <c r="F10" i="1"/>
  <c r="Y22" i="1"/>
  <c r="BM22" i="1"/>
  <c r="Y30" i="1"/>
  <c r="BM30" i="1"/>
  <c r="Y48" i="1"/>
  <c r="BM48" i="1"/>
  <c r="Y55" i="1"/>
  <c r="BM55" i="1"/>
  <c r="Y56" i="1"/>
  <c r="BM56" i="1"/>
  <c r="Y61" i="1"/>
  <c r="BM61" i="1"/>
  <c r="Y65" i="1"/>
  <c r="BM65" i="1"/>
  <c r="Y69" i="1"/>
  <c r="BM69" i="1"/>
  <c r="Y73" i="1"/>
  <c r="BM73" i="1"/>
  <c r="Y77" i="1"/>
  <c r="BM77" i="1"/>
  <c r="Y81" i="1"/>
  <c r="BM81" i="1"/>
  <c r="Y87" i="1"/>
  <c r="BM87" i="1"/>
  <c r="Y95" i="1"/>
  <c r="BM95" i="1"/>
  <c r="BO97" i="1"/>
  <c r="BM97" i="1"/>
  <c r="Y97" i="1"/>
  <c r="BO109" i="1"/>
  <c r="BM109" i="1"/>
  <c r="Y109" i="1"/>
  <c r="BO116" i="1"/>
  <c r="BM116" i="1"/>
  <c r="Y116" i="1"/>
  <c r="BO131" i="1"/>
  <c r="BM131" i="1"/>
  <c r="Y131" i="1"/>
  <c r="BO157" i="1"/>
  <c r="BM157" i="1"/>
  <c r="Y157" i="1"/>
  <c r="BO191" i="1"/>
  <c r="BM191" i="1"/>
  <c r="Y191" i="1"/>
  <c r="BO213" i="1"/>
  <c r="BM213" i="1"/>
  <c r="Y213" i="1"/>
  <c r="BO229" i="1"/>
  <c r="BM229" i="1"/>
  <c r="Y229" i="1"/>
  <c r="BO245" i="1"/>
  <c r="BM245" i="1"/>
  <c r="Y245" i="1"/>
  <c r="BO255" i="1"/>
  <c r="BM255" i="1"/>
  <c r="Y255" i="1"/>
  <c r="BO267" i="1"/>
  <c r="BM267" i="1"/>
  <c r="Y267" i="1"/>
  <c r="X290" i="1"/>
  <c r="BO286" i="1"/>
  <c r="BM286" i="1"/>
  <c r="Y286" i="1"/>
  <c r="BO299" i="1"/>
  <c r="BM299" i="1"/>
  <c r="Y299" i="1"/>
  <c r="J9" i="1"/>
  <c r="BO105" i="1"/>
  <c r="BM105" i="1"/>
  <c r="Y105" i="1"/>
  <c r="BO112" i="1"/>
  <c r="BM112" i="1"/>
  <c r="Y112" i="1"/>
  <c r="BO122" i="1"/>
  <c r="BM122" i="1"/>
  <c r="Y122" i="1"/>
  <c r="BO153" i="1"/>
  <c r="BM153" i="1"/>
  <c r="Y153" i="1"/>
  <c r="BO174" i="1"/>
  <c r="BM174" i="1"/>
  <c r="Y174" i="1"/>
  <c r="X206" i="1"/>
  <c r="BO202" i="1"/>
  <c r="BM202" i="1"/>
  <c r="Y202" i="1"/>
  <c r="BO222" i="1"/>
  <c r="BM222" i="1"/>
  <c r="Y222" i="1"/>
  <c r="BO241" i="1"/>
  <c r="BM241" i="1"/>
  <c r="Y241" i="1"/>
  <c r="BO249" i="1"/>
  <c r="BM249" i="1"/>
  <c r="Y249" i="1"/>
  <c r="BO263" i="1"/>
  <c r="BM263" i="1"/>
  <c r="Y263" i="1"/>
  <c r="BO276" i="1"/>
  <c r="BM276" i="1"/>
  <c r="Y276" i="1"/>
  <c r="BO295" i="1"/>
  <c r="BM295" i="1"/>
  <c r="Y295" i="1"/>
  <c r="BO338" i="1"/>
  <c r="BM338" i="1"/>
  <c r="Y338" i="1"/>
  <c r="BO349" i="1"/>
  <c r="BM349" i="1"/>
  <c r="Y349" i="1"/>
  <c r="BO364" i="1"/>
  <c r="BM364" i="1"/>
  <c r="Y364" i="1"/>
  <c r="X199" i="1"/>
  <c r="J568" i="1"/>
  <c r="X224" i="1"/>
  <c r="X257" i="1"/>
  <c r="X271" i="1"/>
  <c r="X278" i="1"/>
  <c r="X305" i="1"/>
  <c r="BO303" i="1"/>
  <c r="BO344" i="1"/>
  <c r="BM344" i="1"/>
  <c r="Y344" i="1"/>
  <c r="BO352" i="1"/>
  <c r="BM352" i="1"/>
  <c r="Y352" i="1"/>
  <c r="X374" i="1"/>
  <c r="BO369" i="1"/>
  <c r="BM369" i="1"/>
  <c r="Y369" i="1"/>
  <c r="BO377" i="1"/>
  <c r="BM377" i="1"/>
  <c r="Y377" i="1"/>
  <c r="BO400" i="1"/>
  <c r="BM400" i="1"/>
  <c r="Y400" i="1"/>
  <c r="BO408" i="1"/>
  <c r="BM408" i="1"/>
  <c r="Y408" i="1"/>
  <c r="BO424" i="1"/>
  <c r="BM424" i="1"/>
  <c r="Y424" i="1"/>
  <c r="BO439" i="1"/>
  <c r="BM439" i="1"/>
  <c r="Y439" i="1"/>
  <c r="BO464" i="1"/>
  <c r="BM464" i="1"/>
  <c r="Y464" i="1"/>
  <c r="BO479" i="1"/>
  <c r="BM479" i="1"/>
  <c r="Y479" i="1"/>
  <c r="BO491" i="1"/>
  <c r="BM491" i="1"/>
  <c r="Y491" i="1"/>
  <c r="BO495" i="1"/>
  <c r="BM495" i="1"/>
  <c r="Y495" i="1"/>
  <c r="BO372" i="1"/>
  <c r="BM372" i="1"/>
  <c r="Y372" i="1"/>
  <c r="BO392" i="1"/>
  <c r="BM392" i="1"/>
  <c r="Y392" i="1"/>
  <c r="BO396" i="1"/>
  <c r="BM396" i="1"/>
  <c r="Y396" i="1"/>
  <c r="BO404" i="1"/>
  <c r="BM404" i="1"/>
  <c r="Y404" i="1"/>
  <c r="BO414" i="1"/>
  <c r="BM414" i="1"/>
  <c r="Y414" i="1"/>
  <c r="BO435" i="1"/>
  <c r="BM435" i="1"/>
  <c r="Y435" i="1"/>
  <c r="BO458" i="1"/>
  <c r="BM458" i="1"/>
  <c r="Y458" i="1"/>
  <c r="X471" i="1"/>
  <c r="X470" i="1"/>
  <c r="BO469" i="1"/>
  <c r="BM469" i="1"/>
  <c r="Y469" i="1"/>
  <c r="Y470" i="1" s="1"/>
  <c r="BO475" i="1"/>
  <c r="BM475" i="1"/>
  <c r="Y475" i="1"/>
  <c r="BO483" i="1"/>
  <c r="BM483" i="1"/>
  <c r="Y483" i="1"/>
  <c r="BO499" i="1"/>
  <c r="BM499" i="1"/>
  <c r="Y499" i="1"/>
  <c r="X346" i="1"/>
  <c r="X386" i="1"/>
  <c r="W568" i="1"/>
  <c r="BO29" i="1"/>
  <c r="BM29" i="1"/>
  <c r="Y29" i="1"/>
  <c r="BO33" i="1"/>
  <c r="BM33" i="1"/>
  <c r="Y33" i="1"/>
  <c r="X35" i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C568" i="1"/>
  <c r="X50" i="1"/>
  <c r="BO47" i="1"/>
  <c r="BM47" i="1"/>
  <c r="Y47" i="1"/>
  <c r="Y49" i="1" s="1"/>
  <c r="BO62" i="1"/>
  <c r="BM62" i="1"/>
  <c r="Y62" i="1"/>
  <c r="BO66" i="1"/>
  <c r="BM66" i="1"/>
  <c r="Y66" i="1"/>
  <c r="BO70" i="1"/>
  <c r="BM70" i="1"/>
  <c r="Y70" i="1"/>
  <c r="BO74" i="1"/>
  <c r="BM74" i="1"/>
  <c r="Y74" i="1"/>
  <c r="BO78" i="1"/>
  <c r="BM78" i="1"/>
  <c r="Y78" i="1"/>
  <c r="X82" i="1"/>
  <c r="BO86" i="1"/>
  <c r="BM86" i="1"/>
  <c r="Y86" i="1"/>
  <c r="BO94" i="1"/>
  <c r="BM94" i="1"/>
  <c r="Y94" i="1"/>
  <c r="BO98" i="1"/>
  <c r="BM98" i="1"/>
  <c r="Y98" i="1"/>
  <c r="X100" i="1"/>
  <c r="X118" i="1"/>
  <c r="BO102" i="1"/>
  <c r="BM102" i="1"/>
  <c r="Y102" i="1"/>
  <c r="BO106" i="1"/>
  <c r="BM106" i="1"/>
  <c r="Y106" i="1"/>
  <c r="BO110" i="1"/>
  <c r="BM110" i="1"/>
  <c r="Y110" i="1"/>
  <c r="BO113" i="1"/>
  <c r="BM113" i="1"/>
  <c r="Y113" i="1"/>
  <c r="X117" i="1"/>
  <c r="BO121" i="1"/>
  <c r="BM121" i="1"/>
  <c r="Y121" i="1"/>
  <c r="BO125" i="1"/>
  <c r="BM125" i="1"/>
  <c r="Y125" i="1"/>
  <c r="X127" i="1"/>
  <c r="F568" i="1"/>
  <c r="X135" i="1"/>
  <c r="BO130" i="1"/>
  <c r="BM130" i="1"/>
  <c r="Y130" i="1"/>
  <c r="BO134" i="1"/>
  <c r="BM134" i="1"/>
  <c r="Y134" i="1"/>
  <c r="X136" i="1"/>
  <c r="G568" i="1"/>
  <c r="X146" i="1"/>
  <c r="BO140" i="1"/>
  <c r="BM140" i="1"/>
  <c r="Y140" i="1"/>
  <c r="BO144" i="1"/>
  <c r="BM144" i="1"/>
  <c r="Y144" i="1"/>
  <c r="BO152" i="1"/>
  <c r="BM152" i="1"/>
  <c r="Y152" i="1"/>
  <c r="BO156" i="1"/>
  <c r="BM156" i="1"/>
  <c r="Y156" i="1"/>
  <c r="BO169" i="1"/>
  <c r="BM169" i="1"/>
  <c r="Y169" i="1"/>
  <c r="Y170" i="1" s="1"/>
  <c r="X171" i="1"/>
  <c r="X181" i="1"/>
  <c r="BO173" i="1"/>
  <c r="BM173" i="1"/>
  <c r="Y173" i="1"/>
  <c r="BO179" i="1"/>
  <c r="BM179" i="1"/>
  <c r="Y179" i="1"/>
  <c r="BO186" i="1"/>
  <c r="BM186" i="1"/>
  <c r="Y186" i="1"/>
  <c r="BO190" i="1"/>
  <c r="BM190" i="1"/>
  <c r="Y190" i="1"/>
  <c r="BO194" i="1"/>
  <c r="BM194" i="1"/>
  <c r="Y194" i="1"/>
  <c r="BO196" i="1"/>
  <c r="BM196" i="1"/>
  <c r="Y196" i="1"/>
  <c r="BO203" i="1"/>
  <c r="BM203" i="1"/>
  <c r="Y203" i="1"/>
  <c r="X207" i="1"/>
  <c r="BO205" i="1"/>
  <c r="BM205" i="1"/>
  <c r="Y205" i="1"/>
  <c r="BO23" i="1"/>
  <c r="BM23" i="1"/>
  <c r="Y23" i="1"/>
  <c r="Y24" i="1" s="1"/>
  <c r="X25" i="1"/>
  <c r="X34" i="1"/>
  <c r="BO27" i="1"/>
  <c r="BM27" i="1"/>
  <c r="Y27" i="1"/>
  <c r="BO31" i="1"/>
  <c r="BM31" i="1"/>
  <c r="Y31" i="1"/>
  <c r="X49" i="1"/>
  <c r="BO54" i="1"/>
  <c r="BM54" i="1"/>
  <c r="Y54" i="1"/>
  <c r="BO64" i="1"/>
  <c r="BM64" i="1"/>
  <c r="Y64" i="1"/>
  <c r="BO68" i="1"/>
  <c r="BM68" i="1"/>
  <c r="Y68" i="1"/>
  <c r="BO72" i="1"/>
  <c r="BM72" i="1"/>
  <c r="Y72" i="1"/>
  <c r="BO76" i="1"/>
  <c r="BM76" i="1"/>
  <c r="Y76" i="1"/>
  <c r="BO80" i="1"/>
  <c r="BM80" i="1"/>
  <c r="Y80" i="1"/>
  <c r="X89" i="1"/>
  <c r="BO88" i="1"/>
  <c r="BM88" i="1"/>
  <c r="Y88" i="1"/>
  <c r="X90" i="1"/>
  <c r="X99" i="1"/>
  <c r="BO92" i="1"/>
  <c r="BM92" i="1"/>
  <c r="Y92" i="1"/>
  <c r="BO96" i="1"/>
  <c r="BM96" i="1"/>
  <c r="Y96" i="1"/>
  <c r="BO104" i="1"/>
  <c r="BM104" i="1"/>
  <c r="Y104" i="1"/>
  <c r="BO108" i="1"/>
  <c r="BM108" i="1"/>
  <c r="Y108" i="1"/>
  <c r="BO111" i="1"/>
  <c r="BM111" i="1"/>
  <c r="Y111" i="1"/>
  <c r="BO115" i="1"/>
  <c r="BM115" i="1"/>
  <c r="Y115" i="1"/>
  <c r="X126" i="1"/>
  <c r="BO123" i="1"/>
  <c r="BM123" i="1"/>
  <c r="Y123" i="1"/>
  <c r="BO132" i="1"/>
  <c r="BM132" i="1"/>
  <c r="Y132" i="1"/>
  <c r="BO141" i="1"/>
  <c r="BM141" i="1"/>
  <c r="Y141" i="1"/>
  <c r="BO145" i="1"/>
  <c r="BM145" i="1"/>
  <c r="Y145" i="1"/>
  <c r="X147" i="1"/>
  <c r="H568" i="1"/>
  <c r="X159" i="1"/>
  <c r="BO150" i="1"/>
  <c r="BM150" i="1"/>
  <c r="Y150" i="1"/>
  <c r="BO154" i="1"/>
  <c r="BM154" i="1"/>
  <c r="Y154" i="1"/>
  <c r="BO158" i="1"/>
  <c r="BM158" i="1"/>
  <c r="Y158" i="1"/>
  <c r="X160" i="1"/>
  <c r="X166" i="1"/>
  <c r="BO163" i="1"/>
  <c r="BM163" i="1"/>
  <c r="Y163" i="1"/>
  <c r="Y165" i="1" s="1"/>
  <c r="I568" i="1"/>
  <c r="X170" i="1"/>
  <c r="BO175" i="1"/>
  <c r="BM175" i="1"/>
  <c r="Y175" i="1"/>
  <c r="BO180" i="1"/>
  <c r="BM180" i="1"/>
  <c r="Y180" i="1"/>
  <c r="X182" i="1"/>
  <c r="X200" i="1"/>
  <c r="BO184" i="1"/>
  <c r="BM184" i="1"/>
  <c r="Y184" i="1"/>
  <c r="BO187" i="1"/>
  <c r="BM187" i="1"/>
  <c r="Y187" i="1"/>
  <c r="BO192" i="1"/>
  <c r="BM192" i="1"/>
  <c r="Y192" i="1"/>
  <c r="BO195" i="1"/>
  <c r="BM195" i="1"/>
  <c r="Y195" i="1"/>
  <c r="BO197" i="1"/>
  <c r="BM197" i="1"/>
  <c r="Y197" i="1"/>
  <c r="BO204" i="1"/>
  <c r="BM204" i="1"/>
  <c r="Y204" i="1"/>
  <c r="Y206" i="1" s="1"/>
  <c r="X218" i="1"/>
  <c r="X223" i="1"/>
  <c r="X234" i="1"/>
  <c r="X250" i="1"/>
  <c r="X258" i="1"/>
  <c r="X270" i="1"/>
  <c r="BO275" i="1"/>
  <c r="BM275" i="1"/>
  <c r="Y275" i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BO335" i="1"/>
  <c r="BM335" i="1"/>
  <c r="Y335" i="1"/>
  <c r="BO337" i="1"/>
  <c r="BM337" i="1"/>
  <c r="Y337" i="1"/>
  <c r="BO345" i="1"/>
  <c r="BM345" i="1"/>
  <c r="Y345" i="1"/>
  <c r="X347" i="1"/>
  <c r="BO350" i="1"/>
  <c r="BM350" i="1"/>
  <c r="Y350" i="1"/>
  <c r="X353" i="1"/>
  <c r="BO363" i="1"/>
  <c r="BM363" i="1"/>
  <c r="Y363" i="1"/>
  <c r="BO371" i="1"/>
  <c r="BM371" i="1"/>
  <c r="Y371" i="1"/>
  <c r="BO378" i="1"/>
  <c r="BM378" i="1"/>
  <c r="Y378" i="1"/>
  <c r="BO397" i="1"/>
  <c r="BM397" i="1"/>
  <c r="Y397" i="1"/>
  <c r="BO401" i="1"/>
  <c r="BM401" i="1"/>
  <c r="Y401" i="1"/>
  <c r="BO405" i="1"/>
  <c r="BM405" i="1"/>
  <c r="Y405" i="1"/>
  <c r="X409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H9" i="1"/>
  <c r="B568" i="1"/>
  <c r="W560" i="1"/>
  <c r="W561" i="1" s="1"/>
  <c r="X24" i="1"/>
  <c r="W558" i="1"/>
  <c r="D568" i="1"/>
  <c r="X58" i="1"/>
  <c r="E568" i="1"/>
  <c r="X83" i="1"/>
  <c r="Y210" i="1"/>
  <c r="BM210" i="1"/>
  <c r="BO210" i="1"/>
  <c r="Y212" i="1"/>
  <c r="BM212" i="1"/>
  <c r="Y214" i="1"/>
  <c r="BM214" i="1"/>
  <c r="Y216" i="1"/>
  <c r="BM216" i="1"/>
  <c r="X217" i="1"/>
  <c r="Y221" i="1"/>
  <c r="Y223" i="1" s="1"/>
  <c r="BM221" i="1"/>
  <c r="K568" i="1"/>
  <c r="Y228" i="1"/>
  <c r="BM228" i="1"/>
  <c r="Y230" i="1"/>
  <c r="BM230" i="1"/>
  <c r="Y232" i="1"/>
  <c r="BM232" i="1"/>
  <c r="X233" i="1"/>
  <c r="L568" i="1"/>
  <c r="Y240" i="1"/>
  <c r="BM240" i="1"/>
  <c r="Y242" i="1"/>
  <c r="BM242" i="1"/>
  <c r="Y244" i="1"/>
  <c r="BM244" i="1"/>
  <c r="Y246" i="1"/>
  <c r="BM246" i="1"/>
  <c r="Y248" i="1"/>
  <c r="BM248" i="1"/>
  <c r="X251" i="1"/>
  <c r="Y254" i="1"/>
  <c r="BM254" i="1"/>
  <c r="Y256" i="1"/>
  <c r="BM256" i="1"/>
  <c r="Y260" i="1"/>
  <c r="BM260" i="1"/>
  <c r="BO260" i="1"/>
  <c r="Y262" i="1"/>
  <c r="BM262" i="1"/>
  <c r="Y264" i="1"/>
  <c r="BM264" i="1"/>
  <c r="Y266" i="1"/>
  <c r="BM266" i="1"/>
  <c r="Y268" i="1"/>
  <c r="BM268" i="1"/>
  <c r="Y273" i="1"/>
  <c r="Y277" i="1" s="1"/>
  <c r="BM273" i="1"/>
  <c r="BO273" i="1"/>
  <c r="X277" i="1"/>
  <c r="X284" i="1"/>
  <c r="BO280" i="1"/>
  <c r="BM280" i="1"/>
  <c r="Y280" i="1"/>
  <c r="X283" i="1"/>
  <c r="BO287" i="1"/>
  <c r="BM287" i="1"/>
  <c r="Y287" i="1"/>
  <c r="Y289" i="1" s="1"/>
  <c r="N568" i="1"/>
  <c r="BO296" i="1"/>
  <c r="BM296" i="1"/>
  <c r="Y296" i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BO336" i="1"/>
  <c r="BM336" i="1"/>
  <c r="Y336" i="1"/>
  <c r="X339" i="1"/>
  <c r="BO343" i="1"/>
  <c r="BM343" i="1"/>
  <c r="Y343" i="1"/>
  <c r="Y346" i="1" s="1"/>
  <c r="X354" i="1"/>
  <c r="BO351" i="1"/>
  <c r="BM351" i="1"/>
  <c r="Y351" i="1"/>
  <c r="Y353" i="1" s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X410" i="1"/>
  <c r="BO399" i="1"/>
  <c r="BM399" i="1"/>
  <c r="Y399" i="1"/>
  <c r="BO403" i="1"/>
  <c r="BM403" i="1"/>
  <c r="Y403" i="1"/>
  <c r="BO407" i="1"/>
  <c r="BM407" i="1"/>
  <c r="Y407" i="1"/>
  <c r="X416" i="1"/>
  <c r="X415" i="1"/>
  <c r="BO423" i="1"/>
  <c r="BM423" i="1"/>
  <c r="Y423" i="1"/>
  <c r="Y425" i="1" s="1"/>
  <c r="R568" i="1"/>
  <c r="X301" i="1"/>
  <c r="P568" i="1"/>
  <c r="X340" i="1"/>
  <c r="Q568" i="1"/>
  <c r="X366" i="1"/>
  <c r="X426" i="1"/>
  <c r="X425" i="1"/>
  <c r="BO430" i="1"/>
  <c r="BM430" i="1"/>
  <c r="Y430" i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Y466" i="1" s="1"/>
  <c r="X467" i="1"/>
  <c r="BO476" i="1"/>
  <c r="BM476" i="1"/>
  <c r="Y476" i="1"/>
  <c r="BO480" i="1"/>
  <c r="BM480" i="1"/>
  <c r="Y480" i="1"/>
  <c r="BO484" i="1"/>
  <c r="BM484" i="1"/>
  <c r="Y484" i="1"/>
  <c r="BO496" i="1"/>
  <c r="BM496" i="1"/>
  <c r="Y496" i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501" i="1" l="1"/>
  <c r="Y431" i="1"/>
  <c r="Y339" i="1"/>
  <c r="Y283" i="1"/>
  <c r="Y415" i="1"/>
  <c r="Y99" i="1"/>
  <c r="Y57" i="1"/>
  <c r="Y358" i="1"/>
  <c r="Y250" i="1"/>
  <c r="Y233" i="1"/>
  <c r="Y366" i="1"/>
  <c r="Y34" i="1"/>
  <c r="X560" i="1"/>
  <c r="X559" i="1"/>
  <c r="X561" i="1" s="1"/>
  <c r="Y487" i="1"/>
  <c r="Y409" i="1"/>
  <c r="Y270" i="1"/>
  <c r="Y257" i="1"/>
  <c r="Y300" i="1"/>
  <c r="Y126" i="1"/>
  <c r="Y89" i="1"/>
  <c r="Y82" i="1"/>
  <c r="Y549" i="1"/>
  <c r="Y507" i="1"/>
  <c r="Y440" i="1"/>
  <c r="Y217" i="1"/>
  <c r="X562" i="1"/>
  <c r="Y199" i="1"/>
  <c r="Y159" i="1"/>
  <c r="X558" i="1"/>
  <c r="Y181" i="1"/>
  <c r="Y135" i="1"/>
  <c r="Y117" i="1"/>
  <c r="Y533" i="1"/>
  <c r="Y381" i="1"/>
  <c r="Y460" i="1"/>
  <c r="Y146" i="1"/>
  <c r="Y563" i="1" l="1"/>
</calcChain>
</file>

<file path=xl/sharedStrings.xml><?xml version="1.0" encoding="utf-8"?>
<sst xmlns="http://schemas.openxmlformats.org/spreadsheetml/2006/main" count="2476" uniqueCount="838">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</sst>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8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29" t="s">
        <v>0</v>
      </c>
      <c r="E1" s="530"/>
      <c r="F1" s="530"/>
      <c r="G1" s="12" t="s">
        <v>1</v>
      </c>
      <c r="H1" s="529" t="s">
        <v>2</v>
      </c>
      <c r="I1" s="530"/>
      <c r="J1" s="530"/>
      <c r="K1" s="530"/>
      <c r="L1" s="530"/>
      <c r="M1" s="530"/>
      <c r="N1" s="530"/>
      <c r="O1" s="530"/>
      <c r="P1" s="530"/>
      <c r="Q1" s="792" t="s">
        <v>3</v>
      </c>
      <c r="R1" s="530"/>
      <c r="S1" s="53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57" t="s">
        <v>8</v>
      </c>
      <c r="B5" s="554"/>
      <c r="C5" s="555"/>
      <c r="D5" s="445"/>
      <c r="E5" s="447"/>
      <c r="F5" s="752" t="s">
        <v>9</v>
      </c>
      <c r="G5" s="555"/>
      <c r="H5" s="445" t="s">
        <v>837</v>
      </c>
      <c r="I5" s="446"/>
      <c r="J5" s="446"/>
      <c r="K5" s="446"/>
      <c r="L5" s="447"/>
      <c r="M5" s="58"/>
      <c r="O5" s="24" t="s">
        <v>10</v>
      </c>
      <c r="P5" s="783">
        <v>45473</v>
      </c>
      <c r="Q5" s="575"/>
      <c r="S5" s="652" t="s">
        <v>11</v>
      </c>
      <c r="T5" s="460"/>
      <c r="U5" s="654" t="s">
        <v>12</v>
      </c>
      <c r="V5" s="575"/>
      <c r="AA5" s="51"/>
      <c r="AB5" s="51"/>
      <c r="AC5" s="51"/>
    </row>
    <row r="6" spans="1:30" s="386" customFormat="1" ht="24" customHeight="1" x14ac:dyDescent="0.2">
      <c r="A6" s="557" t="s">
        <v>13</v>
      </c>
      <c r="B6" s="554"/>
      <c r="C6" s="555"/>
      <c r="D6" s="708" t="s">
        <v>14</v>
      </c>
      <c r="E6" s="709"/>
      <c r="F6" s="709"/>
      <c r="G6" s="709"/>
      <c r="H6" s="709"/>
      <c r="I6" s="709"/>
      <c r="J6" s="709"/>
      <c r="K6" s="709"/>
      <c r="L6" s="575"/>
      <c r="M6" s="59"/>
      <c r="O6" s="24" t="s">
        <v>15</v>
      </c>
      <c r="P6" s="428" t="str">
        <f>IF(P5=0," ",CHOOSE(WEEKDAY(P5,2),"Понедельник","Вторник","Среда","Четверг","Пятница","Суббота","Воскресенье"))</f>
        <v>Воскресенье</v>
      </c>
      <c r="Q6" s="395"/>
      <c r="S6" s="459" t="s">
        <v>16</v>
      </c>
      <c r="T6" s="460"/>
      <c r="U6" s="702" t="s">
        <v>17</v>
      </c>
      <c r="V6" s="426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35" t="str">
        <f>IFERROR(VLOOKUP(DeliveryAddress,Table,3,0),1)</f>
        <v>5</v>
      </c>
      <c r="E7" s="636"/>
      <c r="F7" s="636"/>
      <c r="G7" s="636"/>
      <c r="H7" s="636"/>
      <c r="I7" s="636"/>
      <c r="J7" s="636"/>
      <c r="K7" s="636"/>
      <c r="L7" s="589"/>
      <c r="M7" s="60"/>
      <c r="O7" s="24"/>
      <c r="P7" s="42"/>
      <c r="Q7" s="42"/>
      <c r="S7" s="399"/>
      <c r="T7" s="460"/>
      <c r="U7" s="703"/>
      <c r="V7" s="704"/>
      <c r="AA7" s="51"/>
      <c r="AB7" s="51"/>
      <c r="AC7" s="51"/>
    </row>
    <row r="8" spans="1:30" s="386" customFormat="1" ht="25.5" customHeight="1" x14ac:dyDescent="0.2">
      <c r="A8" s="795" t="s">
        <v>18</v>
      </c>
      <c r="B8" s="419"/>
      <c r="C8" s="420"/>
      <c r="D8" s="519"/>
      <c r="E8" s="520"/>
      <c r="F8" s="520"/>
      <c r="G8" s="520"/>
      <c r="H8" s="520"/>
      <c r="I8" s="520"/>
      <c r="J8" s="520"/>
      <c r="K8" s="520"/>
      <c r="L8" s="521"/>
      <c r="M8" s="61"/>
      <c r="O8" s="24" t="s">
        <v>19</v>
      </c>
      <c r="P8" s="588">
        <v>0.41666666666666669</v>
      </c>
      <c r="Q8" s="589"/>
      <c r="S8" s="399"/>
      <c r="T8" s="460"/>
      <c r="U8" s="703"/>
      <c r="V8" s="704"/>
      <c r="AA8" s="51"/>
      <c r="AB8" s="51"/>
      <c r="AC8" s="51"/>
    </row>
    <row r="9" spans="1:30" s="386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69"/>
      <c r="E9" s="411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64"/>
      <c r="Q9" s="565"/>
      <c r="S9" s="399"/>
      <c r="T9" s="460"/>
      <c r="U9" s="705"/>
      <c r="V9" s="706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69"/>
      <c r="E10" s="411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88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9"/>
      <c r="Q10" s="660"/>
      <c r="T10" s="24" t="s">
        <v>22</v>
      </c>
      <c r="U10" s="425" t="s">
        <v>23</v>
      </c>
      <c r="V10" s="426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4"/>
      <c r="Q11" s="575"/>
      <c r="T11" s="24" t="s">
        <v>26</v>
      </c>
      <c r="U11" s="648" t="s">
        <v>27</v>
      </c>
      <c r="V11" s="565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40" t="s">
        <v>28</v>
      </c>
      <c r="B12" s="554"/>
      <c r="C12" s="554"/>
      <c r="D12" s="554"/>
      <c r="E12" s="554"/>
      <c r="F12" s="554"/>
      <c r="G12" s="554"/>
      <c r="H12" s="554"/>
      <c r="I12" s="554"/>
      <c r="J12" s="554"/>
      <c r="K12" s="554"/>
      <c r="L12" s="555"/>
      <c r="M12" s="62"/>
      <c r="O12" s="24" t="s">
        <v>29</v>
      </c>
      <c r="P12" s="588"/>
      <c r="Q12" s="589"/>
      <c r="R12" s="23"/>
      <c r="T12" s="24"/>
      <c r="U12" s="530"/>
      <c r="V12" s="399"/>
      <c r="AA12" s="51"/>
      <c r="AB12" s="51"/>
      <c r="AC12" s="51"/>
    </row>
    <row r="13" spans="1:30" s="386" customFormat="1" ht="23.25" customHeight="1" x14ac:dyDescent="0.2">
      <c r="A13" s="740" t="s">
        <v>30</v>
      </c>
      <c r="B13" s="554"/>
      <c r="C13" s="554"/>
      <c r="D13" s="554"/>
      <c r="E13" s="554"/>
      <c r="F13" s="554"/>
      <c r="G13" s="554"/>
      <c r="H13" s="554"/>
      <c r="I13" s="554"/>
      <c r="J13" s="554"/>
      <c r="K13" s="554"/>
      <c r="L13" s="555"/>
      <c r="M13" s="62"/>
      <c r="N13" s="26"/>
      <c r="O13" s="26" t="s">
        <v>31</v>
      </c>
      <c r="P13" s="648"/>
      <c r="Q13" s="565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40" t="s">
        <v>32</v>
      </c>
      <c r="B14" s="554"/>
      <c r="C14" s="554"/>
      <c r="D14" s="554"/>
      <c r="E14" s="554"/>
      <c r="F14" s="554"/>
      <c r="G14" s="554"/>
      <c r="H14" s="554"/>
      <c r="I14" s="554"/>
      <c r="J14" s="554"/>
      <c r="K14" s="554"/>
      <c r="L14" s="555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5" t="s">
        <v>33</v>
      </c>
      <c r="B15" s="554"/>
      <c r="C15" s="554"/>
      <c r="D15" s="554"/>
      <c r="E15" s="554"/>
      <c r="F15" s="554"/>
      <c r="G15" s="554"/>
      <c r="H15" s="554"/>
      <c r="I15" s="554"/>
      <c r="J15" s="554"/>
      <c r="K15" s="554"/>
      <c r="L15" s="555"/>
      <c r="M15" s="63"/>
      <c r="O15" s="547" t="s">
        <v>34</v>
      </c>
      <c r="P15" s="530"/>
      <c r="Q15" s="530"/>
      <c r="R15" s="530"/>
      <c r="S15" s="53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8"/>
      <c r="P16" s="548"/>
      <c r="Q16" s="548"/>
      <c r="R16" s="548"/>
      <c r="S16" s="54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54" t="s">
        <v>35</v>
      </c>
      <c r="B17" s="454" t="s">
        <v>36</v>
      </c>
      <c r="C17" s="579" t="s">
        <v>37</v>
      </c>
      <c r="D17" s="454" t="s">
        <v>38</v>
      </c>
      <c r="E17" s="481"/>
      <c r="F17" s="454" t="s">
        <v>39</v>
      </c>
      <c r="G17" s="454" t="s">
        <v>40</v>
      </c>
      <c r="H17" s="454" t="s">
        <v>41</v>
      </c>
      <c r="I17" s="454" t="s">
        <v>42</v>
      </c>
      <c r="J17" s="454" t="s">
        <v>43</v>
      </c>
      <c r="K17" s="454" t="s">
        <v>44</v>
      </c>
      <c r="L17" s="454" t="s">
        <v>45</v>
      </c>
      <c r="M17" s="454" t="s">
        <v>46</v>
      </c>
      <c r="N17" s="454" t="s">
        <v>47</v>
      </c>
      <c r="O17" s="454" t="s">
        <v>48</v>
      </c>
      <c r="P17" s="480"/>
      <c r="Q17" s="480"/>
      <c r="R17" s="480"/>
      <c r="S17" s="481"/>
      <c r="T17" s="769" t="s">
        <v>49</v>
      </c>
      <c r="U17" s="555"/>
      <c r="V17" s="454" t="s">
        <v>50</v>
      </c>
      <c r="W17" s="454" t="s">
        <v>51</v>
      </c>
      <c r="X17" s="790" t="s">
        <v>52</v>
      </c>
      <c r="Y17" s="454" t="s">
        <v>53</v>
      </c>
      <c r="Z17" s="499" t="s">
        <v>54</v>
      </c>
      <c r="AA17" s="499" t="s">
        <v>55</v>
      </c>
      <c r="AB17" s="499" t="s">
        <v>56</v>
      </c>
      <c r="AC17" s="500"/>
      <c r="AD17" s="501"/>
      <c r="AE17" s="516"/>
      <c r="BB17" s="767" t="s">
        <v>57</v>
      </c>
    </row>
    <row r="18" spans="1:67" ht="14.25" customHeight="1" x14ac:dyDescent="0.2">
      <c r="A18" s="455"/>
      <c r="B18" s="455"/>
      <c r="C18" s="455"/>
      <c r="D18" s="482"/>
      <c r="E18" s="484"/>
      <c r="F18" s="455"/>
      <c r="G18" s="455"/>
      <c r="H18" s="455"/>
      <c r="I18" s="455"/>
      <c r="J18" s="455"/>
      <c r="K18" s="455"/>
      <c r="L18" s="455"/>
      <c r="M18" s="455"/>
      <c r="N18" s="455"/>
      <c r="O18" s="482"/>
      <c r="P18" s="483"/>
      <c r="Q18" s="483"/>
      <c r="R18" s="483"/>
      <c r="S18" s="484"/>
      <c r="T18" s="387" t="s">
        <v>58</v>
      </c>
      <c r="U18" s="387" t="s">
        <v>59</v>
      </c>
      <c r="V18" s="455"/>
      <c r="W18" s="455"/>
      <c r="X18" s="791"/>
      <c r="Y18" s="455"/>
      <c r="Z18" s="672"/>
      <c r="AA18" s="672"/>
      <c r="AB18" s="502"/>
      <c r="AC18" s="503"/>
      <c r="AD18" s="504"/>
      <c r="AE18" s="517"/>
      <c r="BB18" s="399"/>
    </row>
    <row r="19" spans="1:67" ht="27.75" hidden="1" customHeight="1" x14ac:dyDescent="0.2">
      <c r="A19" s="421" t="s">
        <v>60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8"/>
      <c r="AA19" s="48"/>
    </row>
    <row r="20" spans="1:67" ht="16.5" hidden="1" customHeight="1" x14ac:dyDescent="0.25">
      <c r="A20" s="434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hidden="1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2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hidden="1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hidden="1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3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6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hidden="1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hidden="1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hidden="1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hidden="1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hidden="1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hidden="1" customHeight="1" x14ac:dyDescent="0.2">
      <c r="A44" s="421" t="s">
        <v>95</v>
      </c>
      <c r="B44" s="422"/>
      <c r="C44" s="422"/>
      <c r="D44" s="422"/>
      <c r="E44" s="422"/>
      <c r="F44" s="422"/>
      <c r="G44" s="422"/>
      <c r="H44" s="422"/>
      <c r="I44" s="422"/>
      <c r="J44" s="422"/>
      <c r="K44" s="422"/>
      <c r="L44" s="422"/>
      <c r="M44" s="422"/>
      <c r="N44" s="422"/>
      <c r="O44" s="422"/>
      <c r="P44" s="422"/>
      <c r="Q44" s="422"/>
      <c r="R44" s="422"/>
      <c r="S44" s="422"/>
      <c r="T44" s="422"/>
      <c r="U44" s="422"/>
      <c r="V44" s="422"/>
      <c r="W44" s="422"/>
      <c r="X44" s="422"/>
      <c r="Y44" s="422"/>
      <c r="Z44" s="48"/>
      <c r="AA44" s="48"/>
    </row>
    <row r="45" spans="1:67" ht="16.5" hidden="1" customHeight="1" x14ac:dyDescent="0.25">
      <c r="A45" s="434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hidden="1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0</v>
      </c>
      <c r="X47" s="391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2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0</v>
      </c>
      <c r="X49" s="392">
        <f>IFERROR(X47/H47,"0")+IFERROR(X48/H48,"0")</f>
        <v>0</v>
      </c>
      <c r="Y49" s="392">
        <f>IFERROR(IF(Y47="",0,Y47),"0")+IFERROR(IF(Y48="",0,Y48),"0")</f>
        <v>0</v>
      </c>
      <c r="Z49" s="393"/>
      <c r="AA49" s="393"/>
    </row>
    <row r="50" spans="1:67" hidden="1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0</v>
      </c>
      <c r="X50" s="392">
        <f>IFERROR(SUM(X47:X48),"0")</f>
        <v>0</v>
      </c>
      <c r="Y50" s="37"/>
      <c r="Z50" s="393"/>
      <c r="AA50" s="393"/>
    </row>
    <row r="51" spans="1:67" ht="16.5" hidden="1" customHeight="1" x14ac:dyDescent="0.25">
      <c r="A51" s="434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hidden="1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500</v>
      </c>
      <c r="X53" s="391">
        <f>IFERROR(IF(W53="",0,CEILING((W53/$H53),1)*$H53),"")</f>
        <v>507.6</v>
      </c>
      <c r="Y53" s="36">
        <f>IFERROR(IF(X53=0,"",ROUNDUP(X53/H53,0)*0.02175),"")</f>
        <v>1.0222499999999999</v>
      </c>
      <c r="Z53" s="56"/>
      <c r="AA53" s="57"/>
      <c r="AE53" s="64"/>
      <c r="BB53" s="78" t="s">
        <v>1</v>
      </c>
      <c r="BL53" s="64">
        <f>IFERROR(W53*I53/H53,"0")</f>
        <v>522.22222222222217</v>
      </c>
      <c r="BM53" s="64">
        <f>IFERROR(X53*I53/H53,"0")</f>
        <v>530.16</v>
      </c>
      <c r="BN53" s="64">
        <f>IFERROR(1/J53*(W53/H53),"0")</f>
        <v>0.82671957671957652</v>
      </c>
      <c r="BO53" s="64">
        <f>IFERROR(1/J53*(X53/H53),"0")</f>
        <v>0.83928571428571419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45</v>
      </c>
      <c r="X55" s="391">
        <f>IFERROR(IF(W55="",0,CEILING((W55/$H55),1)*$H55),"")</f>
        <v>45</v>
      </c>
      <c r="Y55" s="36">
        <f>IFERROR(IF(X55=0,"",ROUNDUP(X55/H55,0)*0.00937),"")</f>
        <v>9.3700000000000006E-2</v>
      </c>
      <c r="Z55" s="56"/>
      <c r="AA55" s="57"/>
      <c r="AE55" s="64"/>
      <c r="BB55" s="80" t="s">
        <v>1</v>
      </c>
      <c r="BL55" s="64">
        <f>IFERROR(W55*I55/H55,"0")</f>
        <v>47.400000000000006</v>
      </c>
      <c r="BM55" s="64">
        <f>IFERROR(X55*I55/H55,"0")</f>
        <v>47.400000000000006</v>
      </c>
      <c r="BN55" s="64">
        <f>IFERROR(1/J55*(W55/H55),"0")</f>
        <v>8.3333333333333329E-2</v>
      </c>
      <c r="BO55" s="64">
        <f>IFERROR(1/J55*(X55/H55),"0")</f>
        <v>8.3333333333333329E-2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7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56.296296296296291</v>
      </c>
      <c r="X57" s="392">
        <f>IFERROR(X53/H53,"0")+IFERROR(X54/H54,"0")+IFERROR(X55/H55,"0")+IFERROR(X56/H56,"0")</f>
        <v>57</v>
      </c>
      <c r="Y57" s="392">
        <f>IFERROR(IF(Y53="",0,Y53),"0")+IFERROR(IF(Y54="",0,Y54),"0")+IFERROR(IF(Y55="",0,Y55),"0")+IFERROR(IF(Y56="",0,Y56),"0")</f>
        <v>1.1159499999999998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545</v>
      </c>
      <c r="X58" s="392">
        <f>IFERROR(SUM(X53:X56),"0")</f>
        <v>552.6</v>
      </c>
      <c r="Y58" s="37"/>
      <c r="Z58" s="393"/>
      <c r="AA58" s="393"/>
    </row>
    <row r="59" spans="1:67" ht="16.5" hidden="1" customHeight="1" x14ac:dyDescent="0.25">
      <c r="A59" s="434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hidden="1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3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5"/>
      <c r="T62" s="34"/>
      <c r="U62" s="34"/>
      <c r="V62" s="35" t="s">
        <v>66</v>
      </c>
      <c r="W62" s="390">
        <v>0</v>
      </c>
      <c r="X62" s="391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5"/>
      <c r="T63" s="34"/>
      <c r="U63" s="34"/>
      <c r="V63" s="35" t="s">
        <v>66</v>
      </c>
      <c r="W63" s="390">
        <v>100</v>
      </c>
      <c r="X63" s="391">
        <f t="shared" si="6"/>
        <v>100.8</v>
      </c>
      <c r="Y63" s="36">
        <f t="shared" si="7"/>
        <v>0.19574999999999998</v>
      </c>
      <c r="Z63" s="56"/>
      <c r="AA63" s="57"/>
      <c r="AE63" s="64"/>
      <c r="BB63" s="84" t="s">
        <v>1</v>
      </c>
      <c r="BL63" s="64">
        <f t="shared" si="8"/>
        <v>104.28571428571429</v>
      </c>
      <c r="BM63" s="64">
        <f t="shared" si="9"/>
        <v>105.12</v>
      </c>
      <c r="BN63" s="64">
        <f t="shared" si="10"/>
        <v>0.15943877551020408</v>
      </c>
      <c r="BO63" s="64">
        <f t="shared" si="11"/>
        <v>0.1607142857142857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3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0</v>
      </c>
      <c r="X65" s="391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3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4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5"/>
      <c r="T69" s="34"/>
      <c r="U69" s="34"/>
      <c r="V69" s="35" t="s">
        <v>66</v>
      </c>
      <c r="W69" s="390">
        <v>40</v>
      </c>
      <c r="X69" s="391">
        <f t="shared" si="6"/>
        <v>40</v>
      </c>
      <c r="Y69" s="36">
        <f t="shared" ref="Y69:Y75" si="12">IFERROR(IF(X69=0,"",ROUNDUP(X69/H69,0)*0.00937),"")</f>
        <v>9.3700000000000006E-2</v>
      </c>
      <c r="Z69" s="56"/>
      <c r="AA69" s="57"/>
      <c r="AE69" s="64"/>
      <c r="BB69" s="90" t="s">
        <v>1</v>
      </c>
      <c r="BL69" s="64">
        <f t="shared" si="8"/>
        <v>42.400000000000006</v>
      </c>
      <c r="BM69" s="64">
        <f t="shared" si="9"/>
        <v>42.400000000000006</v>
      </c>
      <c r="BN69" s="64">
        <f t="shared" si="10"/>
        <v>8.3333333333333329E-2</v>
      </c>
      <c r="BO69" s="64">
        <f t="shared" si="11"/>
        <v>8.3333333333333329E-2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5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3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50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45</v>
      </c>
      <c r="X80" s="391">
        <f t="shared" si="6"/>
        <v>45</v>
      </c>
      <c r="Y80" s="36">
        <f>IFERROR(IF(X80=0,"",ROUNDUP(X80/H80,0)*0.00937),"")</f>
        <v>9.3700000000000006E-2</v>
      </c>
      <c r="Z80" s="56"/>
      <c r="AA80" s="57"/>
      <c r="AE80" s="64"/>
      <c r="BB80" s="101" t="s">
        <v>1</v>
      </c>
      <c r="BL80" s="64">
        <f t="shared" si="8"/>
        <v>47.400000000000006</v>
      </c>
      <c r="BM80" s="64">
        <f t="shared" si="9"/>
        <v>47.400000000000006</v>
      </c>
      <c r="BN80" s="64">
        <f t="shared" si="10"/>
        <v>8.3333333333333329E-2</v>
      </c>
      <c r="BO80" s="64">
        <f t="shared" si="11"/>
        <v>8.3333333333333329E-2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28.928571428571431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29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0.38314999999999999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185</v>
      </c>
      <c r="X83" s="392">
        <f>IFERROR(SUM(X61:X81),"0")</f>
        <v>185.8</v>
      </c>
      <c r="Y83" s="37"/>
      <c r="Z83" s="393"/>
      <c r="AA83" s="393"/>
    </row>
    <row r="84" spans="1:67" ht="14.25" hidden="1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0</v>
      </c>
      <c r="X85" s="391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60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5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0</v>
      </c>
      <c r="X89" s="392">
        <f>IFERROR(X85/H85,"0")+IFERROR(X86/H86,"0")+IFERROR(X87/H87,"0")+IFERROR(X88/H88,"0")</f>
        <v>0</v>
      </c>
      <c r="Y89" s="392">
        <f>IFERROR(IF(Y85="",0,Y85),"0")+IFERROR(IF(Y86="",0,Y86),"0")+IFERROR(IF(Y87="",0,Y87),"0")+IFERROR(IF(Y88="",0,Y88),"0")</f>
        <v>0</v>
      </c>
      <c r="Z89" s="393"/>
      <c r="AA89" s="393"/>
    </row>
    <row r="90" spans="1:67" hidden="1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0</v>
      </c>
      <c r="X90" s="392">
        <f>IFERROR(SUM(X85:X88),"0")</f>
        <v>0</v>
      </c>
      <c r="Y90" s="37"/>
      <c r="Z90" s="393"/>
      <c r="AA90" s="393"/>
    </row>
    <row r="91" spans="1:67" ht="14.25" hidden="1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hidden="1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4301031234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2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hidden="1" customHeight="1" x14ac:dyDescent="0.25">
      <c r="A98" s="54" t="s">
        <v>174</v>
      </c>
      <c r="B98" s="54" t="s">
        <v>176</v>
      </c>
      <c r="C98" s="31">
        <v>4301031235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0</v>
      </c>
      <c r="X98" s="391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idden="1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0</v>
      </c>
      <c r="X99" s="392">
        <f>IFERROR(X92/H92,"0")+IFERROR(X93/H93,"0")+IFERROR(X94/H94,"0")+IFERROR(X95/H95,"0")+IFERROR(X96/H96,"0")+IFERROR(X97/H97,"0")+IFERROR(X98/H98,"0")</f>
        <v>0</v>
      </c>
      <c r="Y99" s="392">
        <f>IFERROR(IF(Y92="",0,Y92),"0")+IFERROR(IF(Y93="",0,Y93),"0")+IFERROR(IF(Y94="",0,Y94),"0")+IFERROR(IF(Y95="",0,Y95),"0")+IFERROR(IF(Y96="",0,Y96),"0")+IFERROR(IF(Y97="",0,Y97),"0")+IFERROR(IF(Y98="",0,Y98),"0")</f>
        <v>0</v>
      </c>
      <c r="Z99" s="393"/>
      <c r="AA99" s="393"/>
    </row>
    <row r="100" spans="1:67" hidden="1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0</v>
      </c>
      <c r="X100" s="392">
        <f>IFERROR(SUM(X92:X98),"0")</f>
        <v>0</v>
      </c>
      <c r="Y100" s="37"/>
      <c r="Z100" s="393"/>
      <c r="AA100" s="393"/>
    </row>
    <row r="101" spans="1:67" ht="14.25" hidden="1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hidden="1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50</v>
      </c>
      <c r="X103" s="391">
        <f t="shared" si="18"/>
        <v>50.400000000000006</v>
      </c>
      <c r="Y103" s="36">
        <f>IFERROR(IF(X103=0,"",ROUNDUP(X103/H103,0)*0.02175),"")</f>
        <v>0.1305</v>
      </c>
      <c r="Z103" s="56"/>
      <c r="AA103" s="57"/>
      <c r="AE103" s="64"/>
      <c r="BB103" s="115" t="s">
        <v>1</v>
      </c>
      <c r="BL103" s="64">
        <f t="shared" si="19"/>
        <v>53.357142857142861</v>
      </c>
      <c r="BM103" s="64">
        <f t="shared" si="20"/>
        <v>53.784000000000006</v>
      </c>
      <c r="BN103" s="64">
        <f t="shared" si="21"/>
        <v>0.10629251700680271</v>
      </c>
      <c r="BO103" s="64">
        <f t="shared" si="22"/>
        <v>0.10714285714285714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5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2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22.5</v>
      </c>
      <c r="X108" s="391">
        <f t="shared" si="18"/>
        <v>24.3</v>
      </c>
      <c r="Y108" s="36">
        <f>IFERROR(IF(X108=0,"",ROUNDUP(X108/H108,0)*0.00753),"")</f>
        <v>6.7769999999999997E-2</v>
      </c>
      <c r="Z108" s="56"/>
      <c r="AA108" s="57"/>
      <c r="AE108" s="64"/>
      <c r="BB108" s="120" t="s">
        <v>1</v>
      </c>
      <c r="BL108" s="64">
        <f t="shared" si="19"/>
        <v>24.766666666666666</v>
      </c>
      <c r="BM108" s="64">
        <f t="shared" si="20"/>
        <v>26.747999999999998</v>
      </c>
      <c r="BN108" s="64">
        <f t="shared" si="21"/>
        <v>5.3418803418803409E-2</v>
      </c>
      <c r="BO108" s="64">
        <f t="shared" si="22"/>
        <v>5.7692307692307689E-2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hidden="1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8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0</v>
      </c>
      <c r="X110" s="39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1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5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4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38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14.285714285714285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15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0.19827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72.5</v>
      </c>
      <c r="X118" s="392">
        <f>IFERROR(SUM(X102:X116),"0")</f>
        <v>74.7</v>
      </c>
      <c r="Y118" s="37"/>
      <c r="Z118" s="393"/>
      <c r="AA118" s="393"/>
    </row>
    <row r="119" spans="1:67" ht="14.25" hidden="1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hidden="1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1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0</v>
      </c>
      <c r="X120" s="391">
        <f t="shared" ref="X120:X125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5" si="24">IFERROR(W120*I120/H120,"0")</f>
        <v>0</v>
      </c>
      <c r="BM120" s="64">
        <f t="shared" ref="BM120:BM125" si="25">IFERROR(X120*I120/H120,"0")</f>
        <v>0</v>
      </c>
      <c r="BN120" s="64">
        <f t="shared" ref="BN120:BN125" si="26">IFERROR(1/J120*(W120/H120),"0")</f>
        <v>0</v>
      </c>
      <c r="BO120" s="64">
        <f t="shared" ref="BO120:BO125" si="27">IFERROR(1/J120*(X120/H120),"0")</f>
        <v>0</v>
      </c>
    </row>
    <row r="121" spans="1:67" ht="27" hidden="1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2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hidden="1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hidden="1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0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hidden="1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idden="1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0</v>
      </c>
      <c r="X126" s="392">
        <f>IFERROR(X120/H120,"0")+IFERROR(X121/H121,"0")+IFERROR(X122/H122,"0")+IFERROR(X123/H123,"0")+IFERROR(X124/H124,"0")+IFERROR(X125/H125,"0")</f>
        <v>0</v>
      </c>
      <c r="Y126" s="392">
        <f>IFERROR(IF(Y120="",0,Y120),"0")+IFERROR(IF(Y121="",0,Y121),"0")+IFERROR(IF(Y122="",0,Y122),"0")+IFERROR(IF(Y123="",0,Y123),"0")+IFERROR(IF(Y124="",0,Y124),"0")+IFERROR(IF(Y125="",0,Y125),"0")</f>
        <v>0</v>
      </c>
      <c r="Z126" s="393"/>
      <c r="AA126" s="393"/>
    </row>
    <row r="127" spans="1:67" hidden="1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0</v>
      </c>
      <c r="X127" s="392">
        <f>IFERROR(SUM(X120:X125),"0")</f>
        <v>0</v>
      </c>
      <c r="Y127" s="37"/>
      <c r="Z127" s="393"/>
      <c r="AA127" s="393"/>
    </row>
    <row r="128" spans="1:67" ht="16.5" hidden="1" customHeight="1" x14ac:dyDescent="0.25">
      <c r="A128" s="434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hidden="1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hidden="1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0</v>
      </c>
      <c r="X130" s="391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6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500</v>
      </c>
      <c r="X131" s="391">
        <f>IFERROR(IF(W131="",0,CEILING((W131/$H131),1)*$H131),"")</f>
        <v>504</v>
      </c>
      <c r="Y131" s="36">
        <f>IFERROR(IF(X131=0,"",ROUNDUP(X131/H131,0)*0.02175),"")</f>
        <v>1.3049999999999999</v>
      </c>
      <c r="Z131" s="56"/>
      <c r="AA131" s="57"/>
      <c r="AE131" s="64"/>
      <c r="BB131" s="136" t="s">
        <v>1</v>
      </c>
      <c r="BL131" s="64">
        <f>IFERROR(W131*I131/H131,"0")</f>
        <v>533.21428571428567</v>
      </c>
      <c r="BM131" s="64">
        <f>IFERROR(X131*I131/H131,"0")</f>
        <v>537.48</v>
      </c>
      <c r="BN131" s="64">
        <f>IFERROR(1/J131*(W131/H131),"0")</f>
        <v>1.0629251700680271</v>
      </c>
      <c r="BO131" s="64">
        <f>IFERROR(1/J131*(X131/H131),"0")</f>
        <v>1.0714285714285714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4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225</v>
      </c>
      <c r="X133" s="391">
        <f>IFERROR(IF(W133="",0,CEILING((W133/$H133),1)*$H133),"")</f>
        <v>226.8</v>
      </c>
      <c r="Y133" s="36">
        <f>IFERROR(IF(X133=0,"",ROUNDUP(X133/H133,0)*0.00753),"")</f>
        <v>0.63251999999999997</v>
      </c>
      <c r="Z133" s="56"/>
      <c r="AA133" s="57"/>
      <c r="AE133" s="64"/>
      <c r="BB133" s="138" t="s">
        <v>1</v>
      </c>
      <c r="BL133" s="64">
        <f>IFERROR(W133*I133/H133,"0")</f>
        <v>247.66666666666666</v>
      </c>
      <c r="BM133" s="64">
        <f>IFERROR(X133*I133/H133,"0")</f>
        <v>249.648</v>
      </c>
      <c r="BN133" s="64">
        <f>IFERROR(1/J133*(W133/H133),"0")</f>
        <v>0.53418803418803418</v>
      </c>
      <c r="BO133" s="64">
        <f>IFERROR(1/J133*(X133/H133),"0")</f>
        <v>0.53846153846153844</v>
      </c>
    </row>
    <row r="134" spans="1:67" ht="16.5" hidden="1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4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142.85714285714283</v>
      </c>
      <c r="X135" s="392">
        <f>IFERROR(X130/H130,"0")+IFERROR(X131/H131,"0")+IFERROR(X132/H132,"0")+IFERROR(X133/H133,"0")+IFERROR(X134/H134,"0")</f>
        <v>144</v>
      </c>
      <c r="Y135" s="392">
        <f>IFERROR(IF(Y130="",0,Y130),"0")+IFERROR(IF(Y131="",0,Y131),"0")+IFERROR(IF(Y132="",0,Y132),"0")+IFERROR(IF(Y133="",0,Y133),"0")+IFERROR(IF(Y134="",0,Y134),"0")</f>
        <v>1.9375199999999999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725</v>
      </c>
      <c r="X136" s="392">
        <f>IFERROR(SUM(X130:X134),"0")</f>
        <v>730.8</v>
      </c>
      <c r="Y136" s="37"/>
      <c r="Z136" s="393"/>
      <c r="AA136" s="393"/>
    </row>
    <row r="137" spans="1:67" ht="27.75" hidden="1" customHeight="1" x14ac:dyDescent="0.2">
      <c r="A137" s="421" t="s">
        <v>228</v>
      </c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8"/>
      <c r="AA137" s="48"/>
    </row>
    <row r="138" spans="1:67" ht="16.5" hidden="1" customHeight="1" x14ac:dyDescent="0.25">
      <c r="A138" s="434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hidden="1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hidden="1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hidden="1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4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6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8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hidden="1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14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hidden="1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hidden="1" customHeight="1" x14ac:dyDescent="0.25">
      <c r="A148" s="434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hidden="1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hidden="1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0</v>
      </c>
      <c r="X152" s="391">
        <f t="shared" si="34"/>
        <v>0</v>
      </c>
      <c r="Y152" s="36" t="str">
        <f>IFERROR(IF(X152=0,"",ROUNDUP(X152/H152,0)*0.00753),"")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hidden="1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hidden="1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0</v>
      </c>
      <c r="X159" s="392">
        <f>IFERROR(X150/H150,"0")+IFERROR(X151/H151,"0")+IFERROR(X152/H152,"0")+IFERROR(X153/H153,"0")+IFERROR(X154/H154,"0")+IFERROR(X155/H155,"0")+IFERROR(X156/H156,"0")+IFERROR(X157/H157,"0")+IFERROR(X158/H158,"0")</f>
        <v>0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</v>
      </c>
      <c r="Z159" s="393"/>
      <c r="AA159" s="393"/>
    </row>
    <row r="160" spans="1:67" hidden="1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0</v>
      </c>
      <c r="X160" s="392">
        <f>IFERROR(SUM(X150:X158),"0")</f>
        <v>0</v>
      </c>
      <c r="Y160" s="37"/>
      <c r="Z160" s="393"/>
      <c r="AA160" s="393"/>
    </row>
    <row r="161" spans="1:67" ht="16.5" hidden="1" customHeight="1" x14ac:dyDescent="0.25">
      <c r="A161" s="434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hidden="1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hidden="1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hidden="1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idden="1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hidden="1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hidden="1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hidden="1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hidden="1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hidden="1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hidden="1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hidden="1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0</v>
      </c>
      <c r="X173" s="391">
        <f t="shared" ref="X173:X180" si="39"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ref="BL173:BL180" si="40">IFERROR(W173*I173/H173,"0")</f>
        <v>0</v>
      </c>
      <c r="BM173" s="64">
        <f t="shared" ref="BM173:BM180" si="41">IFERROR(X173*I173/H173,"0")</f>
        <v>0</v>
      </c>
      <c r="BN173" s="64">
        <f t="shared" ref="BN173:BN180" si="42">IFERROR(1/J173*(W173/H173),"0")</f>
        <v>0</v>
      </c>
      <c r="BO173" s="64">
        <f t="shared" ref="BO173:BO180" si="43">IFERROR(1/J173*(X173/H173),"0")</f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0</v>
      </c>
      <c r="X174" s="391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0</v>
      </c>
      <c r="X175" s="391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0</v>
      </c>
      <c r="X176" s="391">
        <f t="shared" si="39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80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hidden="1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2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hidden="1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0</v>
      </c>
      <c r="X181" s="392">
        <f>IFERROR(X173/H173,"0")+IFERROR(X174/H174,"0")+IFERROR(X175/H175,"0")+IFERROR(X176/H176,"0")+IFERROR(X177/H177,"0")+IFERROR(X178/H178,"0")+IFERROR(X179/H179,"0")+IFERROR(X180/H180,"0")</f>
        <v>0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0</v>
      </c>
      <c r="Z181" s="393"/>
      <c r="AA181" s="393"/>
    </row>
    <row r="182" spans="1:67" hidden="1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0</v>
      </c>
      <c r="X182" s="392">
        <f>IFERROR(SUM(X173:X180),"0")</f>
        <v>0</v>
      </c>
      <c r="Y182" s="37"/>
      <c r="Z182" s="393"/>
      <c r="AA182" s="393"/>
    </row>
    <row r="183" spans="1:67" ht="14.25" hidden="1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hidden="1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hidden="1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hidden="1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6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0</v>
      </c>
      <c r="X187" s="391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27" hidden="1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699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150</v>
      </c>
      <c r="X189" s="391">
        <f t="shared" si="44"/>
        <v>156.6</v>
      </c>
      <c r="Y189" s="36">
        <f>IFERROR(IF(X189=0,"",ROUNDUP(X189/H189,0)*0.02175),"")</f>
        <v>0.39149999999999996</v>
      </c>
      <c r="Z189" s="56"/>
      <c r="AA189" s="57"/>
      <c r="AE189" s="64"/>
      <c r="BB189" s="172" t="s">
        <v>1</v>
      </c>
      <c r="BL189" s="64">
        <f t="shared" si="45"/>
        <v>159.72413793103448</v>
      </c>
      <c r="BM189" s="64">
        <f t="shared" si="46"/>
        <v>166.75200000000001</v>
      </c>
      <c r="BN189" s="64">
        <f t="shared" si="47"/>
        <v>0.30788177339901479</v>
      </c>
      <c r="BO189" s="64">
        <f t="shared" si="48"/>
        <v>0.3214285714285714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40</v>
      </c>
      <c r="X190" s="391">
        <f t="shared" si="44"/>
        <v>40.799999999999997</v>
      </c>
      <c r="Y190" s="36">
        <f>IFERROR(IF(X190=0,"",ROUNDUP(X190/H190,0)*0.00753),"")</f>
        <v>0.12801000000000001</v>
      </c>
      <c r="Z190" s="56"/>
      <c r="AA190" s="57"/>
      <c r="AE190" s="64"/>
      <c r="BB190" s="173" t="s">
        <v>1</v>
      </c>
      <c r="BL190" s="64">
        <f t="shared" si="45"/>
        <v>44.533333333333339</v>
      </c>
      <c r="BM190" s="64">
        <f t="shared" si="46"/>
        <v>45.423999999999999</v>
      </c>
      <c r="BN190" s="64">
        <f t="shared" si="47"/>
        <v>0.10683760683760685</v>
      </c>
      <c r="BO190" s="64">
        <f t="shared" si="48"/>
        <v>0.10897435897435898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60</v>
      </c>
      <c r="X192" s="391">
        <f t="shared" si="44"/>
        <v>60</v>
      </c>
      <c r="Y192" s="36">
        <f>IFERROR(IF(X192=0,"",ROUNDUP(X192/H192,0)*0.00753),"")</f>
        <v>0.18825</v>
      </c>
      <c r="Z192" s="56"/>
      <c r="AA192" s="57"/>
      <c r="AE192" s="64"/>
      <c r="BB192" s="175" t="s">
        <v>1</v>
      </c>
      <c r="BL192" s="64">
        <f t="shared" si="45"/>
        <v>65</v>
      </c>
      <c r="BM192" s="64">
        <f t="shared" si="46"/>
        <v>65</v>
      </c>
      <c r="BN192" s="64">
        <f t="shared" si="47"/>
        <v>0.16025641025641024</v>
      </c>
      <c r="BO192" s="64">
        <f t="shared" si="48"/>
        <v>0.16025641025641024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0</v>
      </c>
      <c r="X194" s="391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53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200</v>
      </c>
      <c r="X195" s="391">
        <f t="shared" si="44"/>
        <v>201.6</v>
      </c>
      <c r="Y195" s="36">
        <f>IFERROR(IF(X195=0,"",ROUNDUP(X195/H195,0)*0.00753),"")</f>
        <v>0.63251999999999997</v>
      </c>
      <c r="Z195" s="56"/>
      <c r="AA195" s="57"/>
      <c r="AE195" s="64"/>
      <c r="BB195" s="178" t="s">
        <v>1</v>
      </c>
      <c r="BL195" s="64">
        <f t="shared" si="45"/>
        <v>222.66666666666666</v>
      </c>
      <c r="BM195" s="64">
        <f t="shared" si="46"/>
        <v>224.44800000000001</v>
      </c>
      <c r="BN195" s="64">
        <f t="shared" si="47"/>
        <v>0.53418803418803418</v>
      </c>
      <c r="BO195" s="64">
        <f t="shared" si="48"/>
        <v>0.53846153846153844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4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200</v>
      </c>
      <c r="X196" s="391">
        <f t="shared" si="44"/>
        <v>201.6</v>
      </c>
      <c r="Y196" s="36">
        <f>IFERROR(IF(X196=0,"",ROUNDUP(X196/H196,0)*0.00753),"")</f>
        <v>0.63251999999999997</v>
      </c>
      <c r="Z196" s="56"/>
      <c r="AA196" s="57"/>
      <c r="AE196" s="64"/>
      <c r="BB196" s="179" t="s">
        <v>1</v>
      </c>
      <c r="BL196" s="64">
        <f t="shared" si="45"/>
        <v>222.66666666666666</v>
      </c>
      <c r="BM196" s="64">
        <f t="shared" si="46"/>
        <v>224.44800000000001</v>
      </c>
      <c r="BN196" s="64">
        <f t="shared" si="47"/>
        <v>0.53418803418803418</v>
      </c>
      <c r="BO196" s="64">
        <f t="shared" si="48"/>
        <v>0.53846153846153844</v>
      </c>
    </row>
    <row r="197" spans="1:67" ht="16.5" hidden="1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597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hidden="1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225.57471264367817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228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1.9727999999999999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650</v>
      </c>
      <c r="X200" s="392">
        <f>IFERROR(SUM(X184:X198),"0")</f>
        <v>660.6</v>
      </c>
      <c r="Y200" s="37"/>
      <c r="Z200" s="393"/>
      <c r="AA200" s="393"/>
    </row>
    <row r="201" spans="1:67" ht="14.25" hidden="1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hidden="1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hidden="1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62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0</v>
      </c>
      <c r="X204" s="39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734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0</v>
      </c>
      <c r="X205" s="391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idden="1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0</v>
      </c>
      <c r="X206" s="392">
        <f>IFERROR(X202/H202,"0")+IFERROR(X203/H203,"0")+IFERROR(X204/H204,"0")+IFERROR(X205/H205,"0")</f>
        <v>0</v>
      </c>
      <c r="Y206" s="392">
        <f>IFERROR(IF(Y202="",0,Y202),"0")+IFERROR(IF(Y203="",0,Y203),"0")+IFERROR(IF(Y204="",0,Y204),"0")+IFERROR(IF(Y205="",0,Y205),"0")</f>
        <v>0</v>
      </c>
      <c r="Z206" s="393"/>
      <c r="AA206" s="393"/>
    </row>
    <row r="207" spans="1:67" hidden="1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0</v>
      </c>
      <c r="X207" s="392">
        <f>IFERROR(SUM(X202:X205),"0")</f>
        <v>0</v>
      </c>
      <c r="Y207" s="37"/>
      <c r="Z207" s="393"/>
      <c r="AA207" s="393"/>
    </row>
    <row r="208" spans="1:67" ht="16.5" hidden="1" customHeight="1" x14ac:dyDescent="0.25">
      <c r="A208" s="434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hidden="1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hidden="1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9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hidden="1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hidden="1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hidden="1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hidden="1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9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hidden="1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hidden="1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hidden="1" customHeight="1" x14ac:dyDescent="0.25">
      <c r="A225" s="434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hidden="1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hidden="1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hidden="1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hidden="1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hidden="1" customHeight="1" x14ac:dyDescent="0.25">
      <c r="A235" s="434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hidden="1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hidden="1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36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hidden="1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00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43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49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hidden="1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hidden="1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hidden="1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hidden="1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50</v>
      </c>
      <c r="X253" s="391">
        <f>IFERROR(IF(W253="",0,CEILING((W253/$H253),1)*$H253),"")</f>
        <v>50.400000000000006</v>
      </c>
      <c r="Y253" s="36">
        <f>IFERROR(IF(X253=0,"",ROUNDUP(X253/H253,0)*0.00753),"")</f>
        <v>9.0359999999999996E-2</v>
      </c>
      <c r="Z253" s="56"/>
      <c r="AA253" s="57"/>
      <c r="AE253" s="64"/>
      <c r="BB253" s="215" t="s">
        <v>1</v>
      </c>
      <c r="BL253" s="64">
        <f>IFERROR(W253*I253/H253,"0")</f>
        <v>53.095238095238095</v>
      </c>
      <c r="BM253" s="64">
        <f>IFERROR(X253*I253/H253,"0")</f>
        <v>53.52</v>
      </c>
      <c r="BN253" s="64">
        <f>IFERROR(1/J253*(W253/H253),"0")</f>
        <v>7.6312576312576319E-2</v>
      </c>
      <c r="BO253" s="64">
        <f>IFERROR(1/J253*(X253/H253),"0")</f>
        <v>7.6923076923076927E-2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50</v>
      </c>
      <c r="X254" s="391">
        <f>IFERROR(IF(W254="",0,CEILING((W254/$H254),1)*$H254),"")</f>
        <v>50.400000000000006</v>
      </c>
      <c r="Y254" s="36">
        <f>IFERROR(IF(X254=0,"",ROUNDUP(X254/H254,0)*0.00753),"")</f>
        <v>9.0359999999999996E-2</v>
      </c>
      <c r="Z254" s="56"/>
      <c r="AA254" s="57"/>
      <c r="AE254" s="64"/>
      <c r="BB254" s="216" t="s">
        <v>1</v>
      </c>
      <c r="BL254" s="64">
        <f>IFERROR(W254*I254/H254,"0")</f>
        <v>53.095238095238095</v>
      </c>
      <c r="BM254" s="64">
        <f>IFERROR(X254*I254/H254,"0")</f>
        <v>53.52</v>
      </c>
      <c r="BN254" s="64">
        <f>IFERROR(1/J254*(W254/H254),"0")</f>
        <v>7.6312576312576319E-2</v>
      </c>
      <c r="BO254" s="64">
        <f>IFERROR(1/J254*(X254/H254),"0")</f>
        <v>7.6923076923076927E-2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4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28</v>
      </c>
      <c r="X255" s="391">
        <f>IFERROR(IF(W255="",0,CEILING((W255/$H255),1)*$H255),"")</f>
        <v>29.400000000000002</v>
      </c>
      <c r="Y255" s="36">
        <f>IFERROR(IF(X255=0,"",ROUNDUP(X255/H255,0)*0.00502),"")</f>
        <v>7.0280000000000009E-2</v>
      </c>
      <c r="Z255" s="56"/>
      <c r="AA255" s="57"/>
      <c r="AE255" s="64"/>
      <c r="BB255" s="217" t="s">
        <v>1</v>
      </c>
      <c r="BL255" s="64">
        <f>IFERROR(W255*I255/H255,"0")</f>
        <v>29.733333333333331</v>
      </c>
      <c r="BM255" s="64">
        <f>IFERROR(X255*I255/H255,"0")</f>
        <v>31.22</v>
      </c>
      <c r="BN255" s="64">
        <f>IFERROR(1/J255*(W255/H255),"0")</f>
        <v>5.6980056980056981E-2</v>
      </c>
      <c r="BO255" s="64">
        <f>IFERROR(1/J255*(X255/H255),"0")</f>
        <v>5.9829059829059839E-2</v>
      </c>
    </row>
    <row r="256" spans="1:67" ht="27" hidden="1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37.142857142857139</v>
      </c>
      <c r="X257" s="392">
        <f>IFERROR(X253/H253,"0")+IFERROR(X254/H254,"0")+IFERROR(X255/H255,"0")+IFERROR(X256/H256,"0")</f>
        <v>38</v>
      </c>
      <c r="Y257" s="392">
        <f>IFERROR(IF(Y253="",0,Y253),"0")+IFERROR(IF(Y254="",0,Y254),"0")+IFERROR(IF(Y255="",0,Y255),"0")+IFERROR(IF(Y256="",0,Y256),"0")</f>
        <v>0.251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128</v>
      </c>
      <c r="X258" s="392">
        <f>IFERROR(SUM(X253:X256),"0")</f>
        <v>130.20000000000002</v>
      </c>
      <c r="Y258" s="37"/>
      <c r="Z258" s="393"/>
      <c r="AA258" s="393"/>
    </row>
    <row r="259" spans="1:67" ht="14.25" hidden="1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100</v>
      </c>
      <c r="X260" s="391">
        <f t="shared" ref="X260:X269" si="65">IFERROR(IF(W260="",0,CEILING((W260/$H260),1)*$H260),"")</f>
        <v>101.39999999999999</v>
      </c>
      <c r="Y260" s="36">
        <f>IFERROR(IF(X260=0,"",ROUNDUP(X260/H260,0)*0.02175),"")</f>
        <v>0.28275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107.15384615384616</v>
      </c>
      <c r="BM260" s="64">
        <f t="shared" ref="BM260:BM269" si="67">IFERROR(X260*I260/H260,"0")</f>
        <v>108.65400000000001</v>
      </c>
      <c r="BN260" s="64">
        <f t="shared" ref="BN260:BN269" si="68">IFERROR(1/J260*(W260/H260),"0")</f>
        <v>0.22893772893772893</v>
      </c>
      <c r="BO260" s="64">
        <f t="shared" ref="BO260:BO269" si="69">IFERROR(1/J260*(X260/H260),"0")</f>
        <v>0.23214285714285712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hidden="1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hidden="1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hidden="1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6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12.820512820512821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13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0.28275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100</v>
      </c>
      <c r="X271" s="392">
        <f>IFERROR(SUM(X260:X269),"0")</f>
        <v>101.39999999999999</v>
      </c>
      <c r="Y271" s="37"/>
      <c r="Z271" s="393"/>
      <c r="AA271" s="393"/>
    </row>
    <row r="272" spans="1:67" ht="14.25" hidden="1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hidden="1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8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100</v>
      </c>
      <c r="X274" s="391">
        <f>IFERROR(IF(W274="",0,CEILING((W274/$H274),1)*$H274),"")</f>
        <v>100.80000000000001</v>
      </c>
      <c r="Y274" s="36">
        <f>IFERROR(IF(X274=0,"",ROUNDUP(X274/H274,0)*0.02175),"")</f>
        <v>0.26100000000000001</v>
      </c>
      <c r="Z274" s="56"/>
      <c r="AA274" s="57"/>
      <c r="AE274" s="64"/>
      <c r="BB274" s="230" t="s">
        <v>1</v>
      </c>
      <c r="BL274" s="64">
        <f>IFERROR(W274*I274/H274,"0")</f>
        <v>106.71428571428572</v>
      </c>
      <c r="BM274" s="64">
        <f>IFERROR(X274*I274/H274,"0")</f>
        <v>107.56800000000001</v>
      </c>
      <c r="BN274" s="64">
        <f>IFERROR(1/J274*(W274/H274),"0")</f>
        <v>0.21258503401360543</v>
      </c>
      <c r="BO274" s="64">
        <f>IFERROR(1/J274*(X274/H274),"0")</f>
        <v>0.21428571428571427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500</v>
      </c>
      <c r="X275" s="391">
        <f>IFERROR(IF(W275="",0,CEILING((W275/$H275),1)*$H275),"")</f>
        <v>507</v>
      </c>
      <c r="Y275" s="36">
        <f>IFERROR(IF(X275=0,"",ROUNDUP(X275/H275,0)*0.02175),"")</f>
        <v>1.4137499999999998</v>
      </c>
      <c r="Z275" s="56"/>
      <c r="AA275" s="57"/>
      <c r="AE275" s="64"/>
      <c r="BB275" s="231" t="s">
        <v>1</v>
      </c>
      <c r="BL275" s="64">
        <f>IFERROR(W275*I275/H275,"0")</f>
        <v>536.15384615384619</v>
      </c>
      <c r="BM275" s="64">
        <f>IFERROR(X275*I275/H275,"0")</f>
        <v>543.66000000000008</v>
      </c>
      <c r="BN275" s="64">
        <f>IFERROR(1/J275*(W275/H275),"0")</f>
        <v>1.1446886446886446</v>
      </c>
      <c r="BO275" s="64">
        <f>IFERROR(1/J275*(X275/H275),"0")</f>
        <v>1.1607142857142856</v>
      </c>
    </row>
    <row r="276" spans="1:67" ht="16.5" hidden="1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76.007326007326014</v>
      </c>
      <c r="X277" s="392">
        <f>IFERROR(X273/H273,"0")+IFERROR(X274/H274,"0")+IFERROR(X275/H275,"0")+IFERROR(X276/H276,"0")</f>
        <v>77</v>
      </c>
      <c r="Y277" s="392">
        <f>IFERROR(IF(Y273="",0,Y273),"0")+IFERROR(IF(Y274="",0,Y274),"0")+IFERROR(IF(Y275="",0,Y275),"0")+IFERROR(IF(Y276="",0,Y276),"0")</f>
        <v>1.67475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600</v>
      </c>
      <c r="X278" s="392">
        <f>IFERROR(SUM(X273:X276),"0")</f>
        <v>607.79999999999995</v>
      </c>
      <c r="Y278" s="37"/>
      <c r="Z278" s="393"/>
      <c r="AA278" s="393"/>
    </row>
    <row r="279" spans="1:67" ht="14.25" hidden="1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hidden="1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6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42.5</v>
      </c>
      <c r="X282" s="391">
        <f>IFERROR(IF(W282="",0,CEILING((W282/$H282),1)*$H282),"")</f>
        <v>43.349999999999994</v>
      </c>
      <c r="Y282" s="36">
        <f>IFERROR(IF(X282=0,"",ROUNDUP(X282/H282,0)*0.00753),"")</f>
        <v>0.12801000000000001</v>
      </c>
      <c r="Z282" s="56"/>
      <c r="AA282" s="57"/>
      <c r="AE282" s="64"/>
      <c r="BB282" s="235" t="s">
        <v>1</v>
      </c>
      <c r="BL282" s="64">
        <f>IFERROR(W282*I282/H282,"0")</f>
        <v>48.333333333333336</v>
      </c>
      <c r="BM282" s="64">
        <f>IFERROR(X282*I282/H282,"0")</f>
        <v>49.3</v>
      </c>
      <c r="BN282" s="64">
        <f>IFERROR(1/J282*(W282/H282),"0")</f>
        <v>0.10683760683760685</v>
      </c>
      <c r="BO282" s="64">
        <f>IFERROR(1/J282*(X282/H282),"0")</f>
        <v>0.10897435897435898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16.666666666666668</v>
      </c>
      <c r="X283" s="392">
        <f>IFERROR(X280/H280,"0")+IFERROR(X281/H281,"0")+IFERROR(X282/H282,"0")</f>
        <v>17</v>
      </c>
      <c r="Y283" s="392">
        <f>IFERROR(IF(Y280="",0,Y280),"0")+IFERROR(IF(Y281="",0,Y281),"0")+IFERROR(IF(Y282="",0,Y282),"0")</f>
        <v>0.12801000000000001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42.5</v>
      </c>
      <c r="X284" s="392">
        <f>IFERROR(SUM(X280:X282),"0")</f>
        <v>43.349999999999994</v>
      </c>
      <c r="Y284" s="37"/>
      <c r="Z284" s="393"/>
      <c r="AA284" s="393"/>
    </row>
    <row r="285" spans="1:67" ht="14.25" hidden="1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hidden="1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hidden="1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hidden="1" customHeight="1" x14ac:dyDescent="0.25">
      <c r="A291" s="434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hidden="1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50</v>
      </c>
      <c r="X293" s="391">
        <f t="shared" ref="X293:X299" si="70">IFERROR(IF(W293="",0,CEILING((W293/$H293),1)*$H293),"")</f>
        <v>54</v>
      </c>
      <c r="Y293" s="36">
        <f>IFERROR(IF(X293=0,"",ROUNDUP(X293/H293,0)*0.02175),"")</f>
        <v>0.10874999999999999</v>
      </c>
      <c r="Z293" s="56"/>
      <c r="AA293" s="57"/>
      <c r="AE293" s="64"/>
      <c r="BB293" s="239" t="s">
        <v>1</v>
      </c>
      <c r="BL293" s="64">
        <f t="shared" ref="BL293:BL299" si="71">IFERROR(W293*I293/H293,"0")</f>
        <v>52.222222222222221</v>
      </c>
      <c r="BM293" s="64">
        <f t="shared" ref="BM293:BM299" si="72">IFERROR(X293*I293/H293,"0")</f>
        <v>56.4</v>
      </c>
      <c r="BN293" s="64">
        <f t="shared" ref="BN293:BN299" si="73">IFERROR(1/J293*(W293/H293),"0")</f>
        <v>8.2671957671957674E-2</v>
      </c>
      <c r="BO293" s="64">
        <f t="shared" ref="BO293:BO299" si="74">IFERROR(1/J293*(X293/H293),"0")</f>
        <v>8.9285714285714274E-2</v>
      </c>
    </row>
    <row r="294" spans="1:67" ht="27" hidden="1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5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0</v>
      </c>
      <c r="X295" s="391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6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50</v>
      </c>
      <c r="X296" s="391">
        <f t="shared" si="70"/>
        <v>58</v>
      </c>
      <c r="Y296" s="36">
        <f>IFERROR(IF(X296=0,"",ROUNDUP(X296/H296,0)*0.02175),"")</f>
        <v>0.10874999999999999</v>
      </c>
      <c r="Z296" s="56"/>
      <c r="AA296" s="57"/>
      <c r="AE296" s="64"/>
      <c r="BB296" s="242" t="s">
        <v>1</v>
      </c>
      <c r="BL296" s="64">
        <f t="shared" si="71"/>
        <v>52.068965517241381</v>
      </c>
      <c r="BM296" s="64">
        <f t="shared" si="72"/>
        <v>60.4</v>
      </c>
      <c r="BN296" s="64">
        <f t="shared" si="73"/>
        <v>7.6970443349753698E-2</v>
      </c>
      <c r="BO296" s="64">
        <f t="shared" si="74"/>
        <v>8.9285714285714274E-2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hidden="1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4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8.9399744572158362</v>
      </c>
      <c r="X300" s="392">
        <f>IFERROR(X293/H293,"0")+IFERROR(X294/H294,"0")+IFERROR(X295/H295,"0")+IFERROR(X296/H296,"0")+IFERROR(X297/H297,"0")+IFERROR(X298/H298,"0")+IFERROR(X299/H299,"0")</f>
        <v>10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0.21749999999999997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100</v>
      </c>
      <c r="X301" s="392">
        <f>IFERROR(SUM(X293:X299),"0")</f>
        <v>112</v>
      </c>
      <c r="Y301" s="37"/>
      <c r="Z301" s="393"/>
      <c r="AA301" s="393"/>
    </row>
    <row r="302" spans="1:67" ht="14.25" hidden="1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8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hidden="1" customHeight="1" x14ac:dyDescent="0.25">
      <c r="A307" s="434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hidden="1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hidden="1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hidden="1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hidden="1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1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210</v>
      </c>
      <c r="X314" s="391">
        <f>IFERROR(IF(W314="",0,CEILING((W314/$H314),1)*$H314),"")</f>
        <v>210</v>
      </c>
      <c r="Y314" s="36">
        <f>IFERROR(IF(X314=0,"",ROUNDUP(X314/H314,0)*0.00753),"")</f>
        <v>0.753</v>
      </c>
      <c r="Z314" s="56"/>
      <c r="AA314" s="57"/>
      <c r="AE314" s="64"/>
      <c r="BB314" s="250" t="s">
        <v>1</v>
      </c>
      <c r="BL314" s="64">
        <f>IFERROR(W314*I314/H314,"0")</f>
        <v>237.2</v>
      </c>
      <c r="BM314" s="64">
        <f>IFERROR(X314*I314/H314,"0")</f>
        <v>237.2</v>
      </c>
      <c r="BN314" s="64">
        <f>IFERROR(1/J314*(W314/H314),"0")</f>
        <v>0.64102564102564097</v>
      </c>
      <c r="BO314" s="64">
        <f>IFERROR(1/J314*(X314/H314),"0")</f>
        <v>0.64102564102564097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126</v>
      </c>
      <c r="X315" s="391">
        <f>IFERROR(IF(W315="",0,CEILING((W315/$H315),1)*$H315),"")</f>
        <v>126</v>
      </c>
      <c r="Y315" s="36">
        <f>IFERROR(IF(X315=0,"",ROUNDUP(X315/H315,0)*0.00753),"")</f>
        <v>0.45180000000000003</v>
      </c>
      <c r="Z315" s="56"/>
      <c r="AA315" s="57"/>
      <c r="AE315" s="64"/>
      <c r="BB315" s="251" t="s">
        <v>1</v>
      </c>
      <c r="BL315" s="64">
        <f>IFERROR(W315*I315/H315,"0")</f>
        <v>141.59999999999997</v>
      </c>
      <c r="BM315" s="64">
        <f>IFERROR(X315*I315/H315,"0")</f>
        <v>141.59999999999997</v>
      </c>
      <c r="BN315" s="64">
        <f>IFERROR(1/J315*(W315/H315),"0")</f>
        <v>0.38461538461538458</v>
      </c>
      <c r="BO315" s="64">
        <f>IFERROR(1/J315*(X315/H315),"0")</f>
        <v>0.38461538461538458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160</v>
      </c>
      <c r="X316" s="392">
        <f>IFERROR(X313/H313,"0")+IFERROR(X314/H314,"0")+IFERROR(X315/H315,"0")</f>
        <v>160</v>
      </c>
      <c r="Y316" s="392">
        <f>IFERROR(IF(Y313="",0,Y313),"0")+IFERROR(IF(Y314="",0,Y314),"0")+IFERROR(IF(Y315="",0,Y315),"0")</f>
        <v>1.2048000000000001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336</v>
      </c>
      <c r="X317" s="392">
        <f>IFERROR(SUM(X313:X315),"0")</f>
        <v>336</v>
      </c>
      <c r="Y317" s="37"/>
      <c r="Z317" s="393"/>
      <c r="AA317" s="393"/>
    </row>
    <row r="318" spans="1:67" ht="14.25" hidden="1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hidden="1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hidden="1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hidden="1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hidden="1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hidden="1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hidden="1" customHeight="1" x14ac:dyDescent="0.2">
      <c r="A326" s="421" t="s">
        <v>488</v>
      </c>
      <c r="B326" s="422"/>
      <c r="C326" s="422"/>
      <c r="D326" s="422"/>
      <c r="E326" s="422"/>
      <c r="F326" s="422"/>
      <c r="G326" s="422"/>
      <c r="H326" s="422"/>
      <c r="I326" s="422"/>
      <c r="J326" s="422"/>
      <c r="K326" s="422"/>
      <c r="L326" s="422"/>
      <c r="M326" s="422"/>
      <c r="N326" s="422"/>
      <c r="O326" s="422"/>
      <c r="P326" s="422"/>
      <c r="Q326" s="422"/>
      <c r="R326" s="422"/>
      <c r="S326" s="422"/>
      <c r="T326" s="422"/>
      <c r="U326" s="422"/>
      <c r="V326" s="422"/>
      <c r="W326" s="422"/>
      <c r="X326" s="422"/>
      <c r="Y326" s="422"/>
      <c r="Z326" s="48"/>
      <c r="AA326" s="48"/>
    </row>
    <row r="327" spans="1:67" ht="16.5" hidden="1" customHeight="1" x14ac:dyDescent="0.25">
      <c r="A327" s="434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hidden="1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hidden="1" customHeight="1" x14ac:dyDescent="0.25">
      <c r="A329" s="54" t="s">
        <v>490</v>
      </c>
      <c r="B329" s="54" t="s">
        <v>491</v>
      </c>
      <c r="C329" s="31">
        <v>4301011943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8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0</v>
      </c>
      <c r="X329" s="391">
        <f t="shared" ref="X329:X338" si="75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ref="BL329:BL338" si="76">IFERROR(W329*I329/H329,"0")</f>
        <v>0</v>
      </c>
      <c r="BM329" s="64">
        <f t="shared" ref="BM329:BM338" si="77">IFERROR(X329*I329/H329,"0")</f>
        <v>0</v>
      </c>
      <c r="BN329" s="64">
        <f t="shared" ref="BN329:BN338" si="78">IFERROR(1/J329*(W329/H329),"0")</f>
        <v>0</v>
      </c>
      <c r="BO329" s="64">
        <f t="shared" ref="BO329:BO338" si="79">IFERROR(1/J329*(X329/H329),"0")</f>
        <v>0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598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1000</v>
      </c>
      <c r="X330" s="391">
        <f t="shared" si="75"/>
        <v>1005</v>
      </c>
      <c r="Y330" s="36">
        <f>IFERROR(IF(X330=0,"",ROUNDUP(X330/H330,0)*0.02175),"")</f>
        <v>1.4572499999999999</v>
      </c>
      <c r="Z330" s="56"/>
      <c r="AA330" s="57"/>
      <c r="AE330" s="64"/>
      <c r="BB330" s="255" t="s">
        <v>1</v>
      </c>
      <c r="BL330" s="64">
        <f t="shared" si="76"/>
        <v>1032</v>
      </c>
      <c r="BM330" s="64">
        <f t="shared" si="77"/>
        <v>1037.1600000000001</v>
      </c>
      <c r="BN330" s="64">
        <f t="shared" si="78"/>
        <v>1.3888888888888888</v>
      </c>
      <c r="BO330" s="64">
        <f t="shared" si="79"/>
        <v>1.3958333333333333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44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0</v>
      </c>
      <c r="X331" s="391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50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500</v>
      </c>
      <c r="X332" s="391">
        <f t="shared" si="75"/>
        <v>510</v>
      </c>
      <c r="Y332" s="36">
        <f>IFERROR(IF(X332=0,"",ROUNDUP(X332/H332,0)*0.02175),"")</f>
        <v>0.73949999999999994</v>
      </c>
      <c r="Z332" s="56"/>
      <c r="AA332" s="57"/>
      <c r="AE332" s="64"/>
      <c r="BB332" s="257" t="s">
        <v>1</v>
      </c>
      <c r="BL332" s="64">
        <f t="shared" si="76"/>
        <v>516</v>
      </c>
      <c r="BM332" s="64">
        <f t="shared" si="77"/>
        <v>526.32000000000005</v>
      </c>
      <c r="BN332" s="64">
        <f t="shared" si="78"/>
        <v>0.69444444444444442</v>
      </c>
      <c r="BO332" s="64">
        <f t="shared" si="79"/>
        <v>0.70833333333333326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0</v>
      </c>
      <c r="X333" s="391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500</v>
      </c>
      <c r="X334" s="391">
        <f t="shared" si="75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9" t="s">
        <v>1</v>
      </c>
      <c r="BL334" s="64">
        <f t="shared" si="76"/>
        <v>516</v>
      </c>
      <c r="BM334" s="64">
        <f t="shared" si="77"/>
        <v>526.32000000000005</v>
      </c>
      <c r="BN334" s="64">
        <f t="shared" si="78"/>
        <v>0.69444444444444442</v>
      </c>
      <c r="BO334" s="64">
        <f t="shared" si="79"/>
        <v>0.70833333333333326</v>
      </c>
    </row>
    <row r="335" spans="1:67" ht="37.5" hidden="1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5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35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50</v>
      </c>
      <c r="X336" s="391">
        <f t="shared" si="75"/>
        <v>50</v>
      </c>
      <c r="Y336" s="36">
        <f>IFERROR(IF(X336=0,"",ROUNDUP(X336/H336,0)*0.00937),"")</f>
        <v>9.3700000000000006E-2</v>
      </c>
      <c r="Z336" s="56"/>
      <c r="AA336" s="57"/>
      <c r="AE336" s="64"/>
      <c r="BB336" s="261" t="s">
        <v>1</v>
      </c>
      <c r="BL336" s="64">
        <f t="shared" si="76"/>
        <v>52.1</v>
      </c>
      <c r="BM336" s="64">
        <f t="shared" si="77"/>
        <v>52.1</v>
      </c>
      <c r="BN336" s="64">
        <f t="shared" si="78"/>
        <v>8.3333333333333329E-2</v>
      </c>
      <c r="BO336" s="64">
        <f t="shared" si="79"/>
        <v>8.3333333333333329E-2</v>
      </c>
    </row>
    <row r="337" spans="1:67" ht="27" hidden="1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43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40</v>
      </c>
      <c r="X338" s="391">
        <f t="shared" si="75"/>
        <v>40</v>
      </c>
      <c r="Y338" s="36">
        <f>IFERROR(IF(X338=0,"",ROUNDUP(X338/H338,0)*0.00937),"")</f>
        <v>9.3700000000000006E-2</v>
      </c>
      <c r="Z338" s="56"/>
      <c r="AA338" s="57"/>
      <c r="AE338" s="64"/>
      <c r="BB338" s="263" t="s">
        <v>1</v>
      </c>
      <c r="BL338" s="64">
        <f t="shared" si="76"/>
        <v>42.400000000000006</v>
      </c>
      <c r="BM338" s="64">
        <f t="shared" si="77"/>
        <v>42.400000000000006</v>
      </c>
      <c r="BN338" s="64">
        <f t="shared" si="78"/>
        <v>8.3333333333333329E-2</v>
      </c>
      <c r="BO338" s="64">
        <f t="shared" si="79"/>
        <v>8.3333333333333329E-2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153.33333333333334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155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3.12365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2090</v>
      </c>
      <c r="X340" s="392">
        <f>IFERROR(SUM(X329:X338),"0")</f>
        <v>2115</v>
      </c>
      <c r="Y340" s="37"/>
      <c r="Z340" s="393"/>
      <c r="AA340" s="393"/>
    </row>
    <row r="341" spans="1:67" ht="14.25" hidden="1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500</v>
      </c>
      <c r="X342" s="391">
        <f>IFERROR(IF(W342="",0,CEILING((W342/$H342),1)*$H342),"")</f>
        <v>510</v>
      </c>
      <c r="Y342" s="36">
        <f>IFERROR(IF(X342=0,"",ROUNDUP(X342/H342,0)*0.02175),"")</f>
        <v>0.73949999999999994</v>
      </c>
      <c r="Z342" s="56"/>
      <c r="AA342" s="57"/>
      <c r="AE342" s="64"/>
      <c r="BB342" s="264" t="s">
        <v>1</v>
      </c>
      <c r="BL342" s="64">
        <f>IFERROR(W342*I342/H342,"0")</f>
        <v>516</v>
      </c>
      <c r="BM342" s="64">
        <f>IFERROR(X342*I342/H342,"0")</f>
        <v>526.32000000000005</v>
      </c>
      <c r="BN342" s="64">
        <f>IFERROR(1/J342*(W342/H342),"0")</f>
        <v>0.69444444444444442</v>
      </c>
      <c r="BO342" s="64">
        <f>IFERROR(1/J342*(X342/H342),"0")</f>
        <v>0.70833333333333326</v>
      </c>
    </row>
    <row r="343" spans="1:67" ht="16.5" hidden="1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8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40</v>
      </c>
      <c r="X344" s="391">
        <f>IFERROR(IF(W344="",0,CEILING((W344/$H344),1)*$H344),"")</f>
        <v>40</v>
      </c>
      <c r="Y344" s="36">
        <f>IFERROR(IF(X344=0,"",ROUNDUP(X344/H344,0)*0.00937),"")</f>
        <v>9.3700000000000006E-2</v>
      </c>
      <c r="Z344" s="56"/>
      <c r="AA344" s="57"/>
      <c r="AE344" s="64"/>
      <c r="BB344" s="266" t="s">
        <v>1</v>
      </c>
      <c r="BL344" s="64">
        <f>IFERROR(W344*I344/H344,"0")</f>
        <v>42.400000000000006</v>
      </c>
      <c r="BM344" s="64">
        <f>IFERROR(X344*I344/H344,"0")</f>
        <v>42.400000000000006</v>
      </c>
      <c r="BN344" s="64">
        <f>IFERROR(1/J344*(W344/H344),"0")</f>
        <v>8.3333333333333329E-2</v>
      </c>
      <c r="BO344" s="64">
        <f>IFERROR(1/J344*(X344/H344),"0")</f>
        <v>8.3333333333333329E-2</v>
      </c>
    </row>
    <row r="345" spans="1:67" ht="27" hidden="1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43.333333333333336</v>
      </c>
      <c r="X346" s="392">
        <f>IFERROR(X342/H342,"0")+IFERROR(X343/H343,"0")+IFERROR(X344/H344,"0")+IFERROR(X345/H345,"0")</f>
        <v>44</v>
      </c>
      <c r="Y346" s="392">
        <f>IFERROR(IF(Y342="",0,Y342),"0")+IFERROR(IF(Y343="",0,Y343),"0")+IFERROR(IF(Y344="",0,Y344),"0")+IFERROR(IF(Y345="",0,Y345),"0")</f>
        <v>0.83319999999999994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540</v>
      </c>
      <c r="X347" s="392">
        <f>IFERROR(SUM(X342:X345),"0")</f>
        <v>550</v>
      </c>
      <c r="Y347" s="37"/>
      <c r="Z347" s="393"/>
      <c r="AA347" s="393"/>
    </row>
    <row r="348" spans="1:67" ht="14.25" hidden="1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hidden="1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49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4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7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hidden="1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hidden="1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200</v>
      </c>
      <c r="X356" s="391">
        <f>IFERROR(IF(W356="",0,CEILING((W356/$H356),1)*$H356),"")</f>
        <v>202.79999999999998</v>
      </c>
      <c r="Y356" s="36">
        <f>IFERROR(IF(X356=0,"",ROUNDUP(X356/H356,0)*0.02175),"")</f>
        <v>0.5655</v>
      </c>
      <c r="Z356" s="56"/>
      <c r="AA356" s="57"/>
      <c r="AE356" s="64"/>
      <c r="BB356" s="272" t="s">
        <v>1</v>
      </c>
      <c r="BL356" s="64">
        <f>IFERROR(W356*I356/H356,"0")</f>
        <v>214.46153846153848</v>
      </c>
      <c r="BM356" s="64">
        <f>IFERROR(X356*I356/H356,"0")</f>
        <v>217.464</v>
      </c>
      <c r="BN356" s="64">
        <f>IFERROR(1/J356*(W356/H356),"0")</f>
        <v>0.45787545787545786</v>
      </c>
      <c r="BO356" s="64">
        <f>IFERROR(1/J356*(X356/H356),"0")</f>
        <v>0.46428571428571425</v>
      </c>
    </row>
    <row r="357" spans="1:67" ht="16.5" hidden="1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56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25.641025641025642</v>
      </c>
      <c r="X358" s="392">
        <f>IFERROR(X356/H356,"0")+IFERROR(X357/H357,"0")</f>
        <v>26</v>
      </c>
      <c r="Y358" s="392">
        <f>IFERROR(IF(Y356="",0,Y356),"0")+IFERROR(IF(Y357="",0,Y357),"0")</f>
        <v>0.5655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200</v>
      </c>
      <c r="X359" s="392">
        <f>IFERROR(SUM(X356:X357),"0")</f>
        <v>202.79999999999998</v>
      </c>
      <c r="Y359" s="37"/>
      <c r="Z359" s="393"/>
      <c r="AA359" s="393"/>
    </row>
    <row r="360" spans="1:67" ht="16.5" hidden="1" customHeight="1" x14ac:dyDescent="0.25">
      <c r="A360" s="434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hidden="1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hidden="1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2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7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idden="1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hidden="1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hidden="1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hidden="1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1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33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hidden="1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9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500</v>
      </c>
      <c r="X377" s="391">
        <f>IFERROR(IF(W377="",0,CEILING((W377/$H377),1)*$H377),"")</f>
        <v>507</v>
      </c>
      <c r="Y377" s="36">
        <f>IFERROR(IF(X377=0,"",ROUNDUP(X377/H377,0)*0.02175),"")</f>
        <v>1.4137499999999998</v>
      </c>
      <c r="Z377" s="56"/>
      <c r="AA377" s="57"/>
      <c r="AE377" s="64"/>
      <c r="BB377" s="283" t="s">
        <v>1</v>
      </c>
      <c r="BL377" s="64">
        <f>IFERROR(W377*I377/H377,"0")</f>
        <v>536.15384615384619</v>
      </c>
      <c r="BM377" s="64">
        <f>IFERROR(X377*I377/H377,"0")</f>
        <v>543.66000000000008</v>
      </c>
      <c r="BN377" s="64">
        <f>IFERROR(1/J377*(W377/H377),"0")</f>
        <v>1.1446886446886446</v>
      </c>
      <c r="BO377" s="64">
        <f>IFERROR(1/J377*(X377/H377),"0")</f>
        <v>1.1607142857142856</v>
      </c>
    </row>
    <row r="378" spans="1:67" ht="27" hidden="1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120</v>
      </c>
      <c r="X379" s="391">
        <f>IFERROR(IF(W379="",0,CEILING((W379/$H379),1)*$H379),"")</f>
        <v>120</v>
      </c>
      <c r="Y379" s="36">
        <f>IFERROR(IF(X379=0,"",ROUNDUP(X379/H379,0)*0.00753),"")</f>
        <v>0.3765</v>
      </c>
      <c r="Z379" s="56"/>
      <c r="AA379" s="57"/>
      <c r="AE379" s="64"/>
      <c r="BB379" s="285" t="s">
        <v>1</v>
      </c>
      <c r="BL379" s="64">
        <f>IFERROR(W379*I379/H379,"0")</f>
        <v>134.20000000000002</v>
      </c>
      <c r="BM379" s="64">
        <f>IFERROR(X379*I379/H379,"0")</f>
        <v>134.20000000000002</v>
      </c>
      <c r="BN379" s="64">
        <f>IFERROR(1/J379*(W379/H379),"0")</f>
        <v>0.32051282051282048</v>
      </c>
      <c r="BO379" s="64">
        <f>IFERROR(1/J379*(X379/H379),"0")</f>
        <v>0.32051282051282048</v>
      </c>
    </row>
    <row r="380" spans="1:67" ht="27" hidden="1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114.1025641025641</v>
      </c>
      <c r="X381" s="392">
        <f>IFERROR(X376/H376,"0")+IFERROR(X377/H377,"0")+IFERROR(X378/H378,"0")+IFERROR(X379/H379,"0")+IFERROR(X380/H380,"0")</f>
        <v>115</v>
      </c>
      <c r="Y381" s="392">
        <f>IFERROR(IF(Y376="",0,Y376),"0")+IFERROR(IF(Y377="",0,Y377),"0")+IFERROR(IF(Y378="",0,Y378),"0")+IFERROR(IF(Y379="",0,Y379),"0")+IFERROR(IF(Y380="",0,Y380),"0")</f>
        <v>1.7902499999999999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620</v>
      </c>
      <c r="X382" s="392">
        <f>IFERROR(SUM(X376:X380),"0")</f>
        <v>627</v>
      </c>
      <c r="Y382" s="37"/>
      <c r="Z382" s="393"/>
      <c r="AA382" s="393"/>
    </row>
    <row r="383" spans="1:67" ht="14.25" hidden="1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hidden="1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9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5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hidden="1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hidden="1" customHeight="1" x14ac:dyDescent="0.2">
      <c r="A388" s="421" t="s">
        <v>566</v>
      </c>
      <c r="B388" s="422"/>
      <c r="C388" s="422"/>
      <c r="D388" s="422"/>
      <c r="E388" s="422"/>
      <c r="F388" s="422"/>
      <c r="G388" s="422"/>
      <c r="H388" s="422"/>
      <c r="I388" s="422"/>
      <c r="J388" s="422"/>
      <c r="K388" s="422"/>
      <c r="L388" s="422"/>
      <c r="M388" s="422"/>
      <c r="N388" s="422"/>
      <c r="O388" s="422"/>
      <c r="P388" s="422"/>
      <c r="Q388" s="422"/>
      <c r="R388" s="422"/>
      <c r="S388" s="422"/>
      <c r="T388" s="422"/>
      <c r="U388" s="422"/>
      <c r="V388" s="422"/>
      <c r="W388" s="422"/>
      <c r="X388" s="422"/>
      <c r="Y388" s="422"/>
      <c r="Z388" s="48"/>
      <c r="AA388" s="48"/>
    </row>
    <row r="389" spans="1:67" ht="16.5" hidden="1" customHeight="1" x14ac:dyDescent="0.25">
      <c r="A389" s="434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hidden="1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hidden="1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5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hidden="1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hidden="1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hidden="1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hidden="1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100</v>
      </c>
      <c r="X398" s="391">
        <f t="shared" si="80"/>
        <v>100.80000000000001</v>
      </c>
      <c r="Y398" s="36">
        <f>IFERROR(IF(X398=0,"",ROUNDUP(X398/H398,0)*0.00753),"")</f>
        <v>0.18071999999999999</v>
      </c>
      <c r="Z398" s="56"/>
      <c r="AA398" s="57"/>
      <c r="AE398" s="64"/>
      <c r="BB398" s="293" t="s">
        <v>1</v>
      </c>
      <c r="BL398" s="64">
        <f t="shared" si="81"/>
        <v>105.47619047619047</v>
      </c>
      <c r="BM398" s="64">
        <f t="shared" si="82"/>
        <v>106.32000000000001</v>
      </c>
      <c r="BN398" s="64">
        <f t="shared" si="83"/>
        <v>0.15262515262515264</v>
      </c>
      <c r="BO398" s="64">
        <f t="shared" si="84"/>
        <v>0.15384615384615385</v>
      </c>
    </row>
    <row r="399" spans="1:67" ht="37.5" hidden="1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hidden="1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hidden="1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hidden="1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23.80952380952381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24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0.18071999999999999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100</v>
      </c>
      <c r="X410" s="392">
        <f>IFERROR(SUM(X396:X408),"0")</f>
        <v>100.80000000000001</v>
      </c>
      <c r="Y410" s="37"/>
      <c r="Z410" s="393"/>
      <c r="AA410" s="393"/>
    </row>
    <row r="411" spans="1:67" ht="14.25" hidden="1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hidden="1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47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hidden="1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hidden="1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hidden="1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hidden="1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hidden="1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hidden="1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73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59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hidden="1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hidden="1" customHeight="1" x14ac:dyDescent="0.25">
      <c r="A427" s="434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hidden="1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hidden="1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hidden="1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hidden="1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hidden="1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50</v>
      </c>
      <c r="X434" s="391">
        <f t="shared" ref="X434:X439" si="86">IFERROR(IF(W434="",0,CEILING((W434/$H434),1)*$H434),"")</f>
        <v>50.400000000000006</v>
      </c>
      <c r="Y434" s="36">
        <f>IFERROR(IF(X434=0,"",ROUNDUP(X434/H434,0)*0.00753),"")</f>
        <v>9.0359999999999996E-2</v>
      </c>
      <c r="Z434" s="56"/>
      <c r="AA434" s="57"/>
      <c r="AE434" s="64"/>
      <c r="BB434" s="313" t="s">
        <v>1</v>
      </c>
      <c r="BL434" s="64">
        <f t="shared" ref="BL434:BL439" si="87">IFERROR(W434*I434/H434,"0")</f>
        <v>52.738095238095234</v>
      </c>
      <c r="BM434" s="64">
        <f t="shared" ref="BM434:BM439" si="88">IFERROR(X434*I434/H434,"0")</f>
        <v>53.160000000000004</v>
      </c>
      <c r="BN434" s="64">
        <f t="shared" ref="BN434:BN439" si="89">IFERROR(1/J434*(W434/H434),"0")</f>
        <v>7.6312576312576319E-2</v>
      </c>
      <c r="BO434" s="64">
        <f t="shared" ref="BO434:BO439" si="90">IFERROR(1/J434*(X434/H434),"0")</f>
        <v>7.6923076923076927E-2</v>
      </c>
    </row>
    <row r="435" spans="1:67" ht="27" hidden="1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1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hidden="1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11.904761904761905</v>
      </c>
      <c r="X440" s="392">
        <f>IFERROR(X434/H434,"0")+IFERROR(X435/H435,"0")+IFERROR(X436/H436,"0")+IFERROR(X437/H437,"0")+IFERROR(X438/H438,"0")+IFERROR(X439/H439,"0")</f>
        <v>12</v>
      </c>
      <c r="Y440" s="392">
        <f>IFERROR(IF(Y434="",0,Y434),"0")+IFERROR(IF(Y435="",0,Y435),"0")+IFERROR(IF(Y436="",0,Y436),"0")+IFERROR(IF(Y437="",0,Y437),"0")+IFERROR(IF(Y438="",0,Y438),"0")+IFERROR(IF(Y439="",0,Y439),"0")</f>
        <v>9.0359999999999996E-2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50</v>
      </c>
      <c r="X441" s="392">
        <f>IFERROR(SUM(X434:X439),"0")</f>
        <v>50.400000000000006</v>
      </c>
      <c r="Y441" s="37"/>
      <c r="Z441" s="393"/>
      <c r="AA441" s="393"/>
    </row>
    <row r="442" spans="1:67" ht="14.25" hidden="1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hidden="1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hidden="1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7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idden="1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hidden="1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hidden="1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hidden="1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idden="1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hidden="1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hidden="1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hidden="1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4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idden="1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hidden="1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hidden="1" customHeight="1" x14ac:dyDescent="0.25">
      <c r="A455" s="434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hidden="1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hidden="1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3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hidden="1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hidden="1" customHeight="1" x14ac:dyDescent="0.25">
      <c r="A462" s="434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hidden="1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hidden="1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7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hidden="1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hidden="1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hidden="1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hidden="1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605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hidden="1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hidden="1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hidden="1" customHeight="1" x14ac:dyDescent="0.2">
      <c r="A472" s="421" t="s">
        <v>657</v>
      </c>
      <c r="B472" s="422"/>
      <c r="C472" s="422"/>
      <c r="D472" s="422"/>
      <c r="E472" s="422"/>
      <c r="F472" s="422"/>
      <c r="G472" s="422"/>
      <c r="H472" s="422"/>
      <c r="I472" s="422"/>
      <c r="J472" s="422"/>
      <c r="K472" s="422"/>
      <c r="L472" s="422"/>
      <c r="M472" s="422"/>
      <c r="N472" s="422"/>
      <c r="O472" s="422"/>
      <c r="P472" s="422"/>
      <c r="Q472" s="422"/>
      <c r="R472" s="422"/>
      <c r="S472" s="422"/>
      <c r="T472" s="422"/>
      <c r="U472" s="422"/>
      <c r="V472" s="422"/>
      <c r="W472" s="422"/>
      <c r="X472" s="422"/>
      <c r="Y472" s="422"/>
      <c r="Z472" s="48"/>
      <c r="AA472" s="48"/>
    </row>
    <row r="473" spans="1:67" ht="16.5" hidden="1" customHeight="1" x14ac:dyDescent="0.25">
      <c r="A473" s="434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hidden="1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150</v>
      </c>
      <c r="X475" s="391">
        <f t="shared" ref="X475:X486" si="91">IFERROR(IF(W475="",0,CEILING((W475/$H475),1)*$H475),"")</f>
        <v>153.12</v>
      </c>
      <c r="Y475" s="36">
        <f t="shared" ref="Y475:Y481" si="92">IFERROR(IF(X475=0,"",ROUNDUP(X475/H475,0)*0.01196),"")</f>
        <v>0.34683999999999998</v>
      </c>
      <c r="Z475" s="56"/>
      <c r="AA475" s="57"/>
      <c r="AE475" s="64"/>
      <c r="BB475" s="329" t="s">
        <v>1</v>
      </c>
      <c r="BL475" s="64">
        <f t="shared" ref="BL475:BL486" si="93">IFERROR(W475*I475/H475,"0")</f>
        <v>160.22727272727272</v>
      </c>
      <c r="BM475" s="64">
        <f t="shared" ref="BM475:BM486" si="94">IFERROR(X475*I475/H475,"0")</f>
        <v>163.56</v>
      </c>
      <c r="BN475" s="64">
        <f t="shared" ref="BN475:BN486" si="95">IFERROR(1/J475*(W475/H475),"0")</f>
        <v>0.27316433566433568</v>
      </c>
      <c r="BO475" s="64">
        <f t="shared" ref="BO475:BO486" si="96">IFERROR(1/J475*(X475/H475),"0")</f>
        <v>0.27884615384615385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9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7500</v>
      </c>
      <c r="X476" s="391">
        <f t="shared" si="91"/>
        <v>7502.88</v>
      </c>
      <c r="Y476" s="36">
        <f t="shared" si="92"/>
        <v>16.995159999999998</v>
      </c>
      <c r="Z476" s="56"/>
      <c r="AA476" s="57"/>
      <c r="AE476" s="64"/>
      <c r="BB476" s="330" t="s">
        <v>1</v>
      </c>
      <c r="BL476" s="64">
        <f t="shared" si="93"/>
        <v>8011.363636363636</v>
      </c>
      <c r="BM476" s="64">
        <f t="shared" si="94"/>
        <v>8014.4399999999987</v>
      </c>
      <c r="BN476" s="64">
        <f t="shared" si="95"/>
        <v>13.658216783216785</v>
      </c>
      <c r="BO476" s="64">
        <f t="shared" si="96"/>
        <v>13.66346153846154</v>
      </c>
    </row>
    <row r="477" spans="1:67" ht="27" hidden="1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500</v>
      </c>
      <c r="X478" s="391">
        <f t="shared" si="91"/>
        <v>501.6</v>
      </c>
      <c r="Y478" s="36">
        <f t="shared" si="92"/>
        <v>1.1362000000000001</v>
      </c>
      <c r="Z478" s="56"/>
      <c r="AA478" s="57"/>
      <c r="AE478" s="64"/>
      <c r="BB478" s="332" t="s">
        <v>1</v>
      </c>
      <c r="BL478" s="64">
        <f t="shared" si="93"/>
        <v>534.09090909090912</v>
      </c>
      <c r="BM478" s="64">
        <f t="shared" si="94"/>
        <v>535.79999999999995</v>
      </c>
      <c r="BN478" s="64">
        <f t="shared" si="95"/>
        <v>0.91054778554778548</v>
      </c>
      <c r="BO478" s="64">
        <f t="shared" si="96"/>
        <v>0.91346153846153855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500</v>
      </c>
      <c r="X480" s="391">
        <f t="shared" si="91"/>
        <v>501.6</v>
      </c>
      <c r="Y480" s="36">
        <f t="shared" si="92"/>
        <v>1.1362000000000001</v>
      </c>
      <c r="Z480" s="56"/>
      <c r="AA480" s="57"/>
      <c r="AE480" s="64"/>
      <c r="BB480" s="334" t="s">
        <v>1</v>
      </c>
      <c r="BL480" s="64">
        <f t="shared" si="93"/>
        <v>534.09090909090912</v>
      </c>
      <c r="BM480" s="64">
        <f t="shared" si="94"/>
        <v>535.79999999999995</v>
      </c>
      <c r="BN480" s="64">
        <f t="shared" si="95"/>
        <v>0.91054778554778548</v>
      </c>
      <c r="BO480" s="64">
        <f t="shared" si="96"/>
        <v>0.91346153846153855</v>
      </c>
    </row>
    <row r="481" spans="1:67" ht="16.5" hidden="1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hidden="1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0</v>
      </c>
      <c r="X485" s="391">
        <f t="shared" si="91"/>
        <v>0</v>
      </c>
      <c r="Y485" s="36" t="str">
        <f>IFERROR(IF(X485=0,"",ROUNDUP(X485/H485,0)*0.00753),"")</f>
        <v/>
      </c>
      <c r="Z485" s="56"/>
      <c r="AA485" s="57"/>
      <c r="AE485" s="64"/>
      <c r="BB485" s="339" t="s">
        <v>1</v>
      </c>
      <c r="BL485" s="64">
        <f t="shared" si="93"/>
        <v>0</v>
      </c>
      <c r="BM485" s="64">
        <f t="shared" si="94"/>
        <v>0</v>
      </c>
      <c r="BN485" s="64">
        <f t="shared" si="95"/>
        <v>0</v>
      </c>
      <c r="BO485" s="64">
        <f t="shared" si="96"/>
        <v>0</v>
      </c>
    </row>
    <row r="486" spans="1:67" ht="27" hidden="1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8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1638.257575757576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1640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19.614399999999996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8650</v>
      </c>
      <c r="X488" s="392">
        <f>IFERROR(SUM(X475:X486),"0")</f>
        <v>8659.2000000000007</v>
      </c>
      <c r="Y488" s="37"/>
      <c r="Z488" s="393"/>
      <c r="AA488" s="393"/>
    </row>
    <row r="489" spans="1:67" ht="14.25" hidden="1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500</v>
      </c>
      <c r="X490" s="391">
        <f>IFERROR(IF(W490="",0,CEILING((W490/$H490),1)*$H490),"")</f>
        <v>501.6</v>
      </c>
      <c r="Y490" s="36">
        <f>IFERROR(IF(X490=0,"",ROUNDUP(X490/H490,0)*0.01196),"")</f>
        <v>1.1362000000000001</v>
      </c>
      <c r="Z490" s="56"/>
      <c r="AA490" s="57"/>
      <c r="AE490" s="64"/>
      <c r="BB490" s="341" t="s">
        <v>1</v>
      </c>
      <c r="BL490" s="64">
        <f>IFERROR(W490*I490/H490,"0")</f>
        <v>534.09090909090912</v>
      </c>
      <c r="BM490" s="64">
        <f>IFERROR(X490*I490/H490,"0")</f>
        <v>535.79999999999995</v>
      </c>
      <c r="BN490" s="64">
        <f>IFERROR(1/J490*(W490/H490),"0")</f>
        <v>0.91054778554778548</v>
      </c>
      <c r="BO490" s="64">
        <f>IFERROR(1/J490*(X490/H490),"0")</f>
        <v>0.91346153846153855</v>
      </c>
    </row>
    <row r="491" spans="1:67" ht="16.5" hidden="1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94.696969696969688</v>
      </c>
      <c r="X492" s="392">
        <f>IFERROR(X490/H490,"0")+IFERROR(X491/H491,"0")</f>
        <v>95</v>
      </c>
      <c r="Y492" s="392">
        <f>IFERROR(IF(Y490="",0,Y490),"0")+IFERROR(IF(Y491="",0,Y491),"0")</f>
        <v>1.1362000000000001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500</v>
      </c>
      <c r="X493" s="392">
        <f>IFERROR(SUM(X490:X491),"0")</f>
        <v>501.6</v>
      </c>
      <c r="Y493" s="37"/>
      <c r="Z493" s="393"/>
      <c r="AA493" s="393"/>
    </row>
    <row r="494" spans="1:67" ht="14.25" hidden="1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5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200</v>
      </c>
      <c r="X495" s="391">
        <f t="shared" ref="X495:X500" si="97">IFERROR(IF(W495="",0,CEILING((W495/$H495),1)*$H495),"")</f>
        <v>200.64000000000001</v>
      </c>
      <c r="Y495" s="36">
        <f>IFERROR(IF(X495=0,"",ROUNDUP(X495/H495,0)*0.01196),"")</f>
        <v>0.45448</v>
      </c>
      <c r="Z495" s="56"/>
      <c r="AA495" s="57"/>
      <c r="AE495" s="64"/>
      <c r="BB495" s="343" t="s">
        <v>1</v>
      </c>
      <c r="BL495" s="64">
        <f t="shared" ref="BL495:BL500" si="98">IFERROR(W495*I495/H495,"0")</f>
        <v>213.63636363636363</v>
      </c>
      <c r="BM495" s="64">
        <f t="shared" ref="BM495:BM500" si="99">IFERROR(X495*I495/H495,"0")</f>
        <v>214.32</v>
      </c>
      <c r="BN495" s="64">
        <f t="shared" ref="BN495:BN500" si="100">IFERROR(1/J495*(W495/H495),"0")</f>
        <v>0.36421911421911418</v>
      </c>
      <c r="BO495" s="64">
        <f t="shared" ref="BO495:BO500" si="101">IFERROR(1/J495*(X495/H495),"0")</f>
        <v>0.36538461538461542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200</v>
      </c>
      <c r="X496" s="391">
        <f t="shared" si="97"/>
        <v>200.64000000000001</v>
      </c>
      <c r="Y496" s="36">
        <f>IFERROR(IF(X496=0,"",ROUNDUP(X496/H496,0)*0.01196),"")</f>
        <v>0.45448</v>
      </c>
      <c r="Z496" s="56"/>
      <c r="AA496" s="57"/>
      <c r="AE496" s="64"/>
      <c r="BB496" s="344" t="s">
        <v>1</v>
      </c>
      <c r="BL496" s="64">
        <f t="shared" si="98"/>
        <v>213.63636363636363</v>
      </c>
      <c r="BM496" s="64">
        <f t="shared" si="99"/>
        <v>214.32</v>
      </c>
      <c r="BN496" s="64">
        <f t="shared" si="100"/>
        <v>0.36421911421911418</v>
      </c>
      <c r="BO496" s="64">
        <f t="shared" si="101"/>
        <v>0.36538461538461542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500</v>
      </c>
      <c r="X497" s="391">
        <f t="shared" si="97"/>
        <v>501.6</v>
      </c>
      <c r="Y497" s="36">
        <f>IFERROR(IF(X497=0,"",ROUNDUP(X497/H497,0)*0.01196),"")</f>
        <v>1.1362000000000001</v>
      </c>
      <c r="Z497" s="56"/>
      <c r="AA497" s="57"/>
      <c r="AE497" s="64"/>
      <c r="BB497" s="345" t="s">
        <v>1</v>
      </c>
      <c r="BL497" s="64">
        <f t="shared" si="98"/>
        <v>534.09090909090912</v>
      </c>
      <c r="BM497" s="64">
        <f t="shared" si="99"/>
        <v>535.79999999999995</v>
      </c>
      <c r="BN497" s="64">
        <f t="shared" si="100"/>
        <v>0.91054778554778548</v>
      </c>
      <c r="BO497" s="64">
        <f t="shared" si="101"/>
        <v>0.91346153846153855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hidden="1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hidden="1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170.45454545454544</v>
      </c>
      <c r="X501" s="392">
        <f>IFERROR(X495/H495,"0")+IFERROR(X496/H496,"0")+IFERROR(X497/H497,"0")+IFERROR(X498/H498,"0")+IFERROR(X499/H499,"0")+IFERROR(X500/H500,"0")</f>
        <v>171</v>
      </c>
      <c r="Y501" s="392">
        <f>IFERROR(IF(Y495="",0,Y495),"0")+IFERROR(IF(Y496="",0,Y496),"0")+IFERROR(IF(Y497="",0,Y497),"0")+IFERROR(IF(Y498="",0,Y498),"0")+IFERROR(IF(Y499="",0,Y499),"0")+IFERROR(IF(Y500="",0,Y500),"0")</f>
        <v>2.0451600000000001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900</v>
      </c>
      <c r="X502" s="392">
        <f>IFERROR(SUM(X495:X500),"0")</f>
        <v>902.88000000000011</v>
      </c>
      <c r="Y502" s="37"/>
      <c r="Z502" s="393"/>
      <c r="AA502" s="393"/>
    </row>
    <row r="503" spans="1:67" ht="14.25" hidden="1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hidden="1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hidden="1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hidden="1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hidden="1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hidden="1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hidden="1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idden="1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hidden="1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hidden="1" customHeight="1" x14ac:dyDescent="0.2">
      <c r="A513" s="421" t="s">
        <v>706</v>
      </c>
      <c r="B513" s="422"/>
      <c r="C513" s="422"/>
      <c r="D513" s="422"/>
      <c r="E513" s="422"/>
      <c r="F513" s="422"/>
      <c r="G513" s="422"/>
      <c r="H513" s="422"/>
      <c r="I513" s="422"/>
      <c r="J513" s="422"/>
      <c r="K513" s="422"/>
      <c r="L513" s="422"/>
      <c r="M513" s="422"/>
      <c r="N513" s="422"/>
      <c r="O513" s="422"/>
      <c r="P513" s="422"/>
      <c r="Q513" s="422"/>
      <c r="R513" s="422"/>
      <c r="S513" s="422"/>
      <c r="T513" s="422"/>
      <c r="U513" s="422"/>
      <c r="V513" s="422"/>
      <c r="W513" s="422"/>
      <c r="X513" s="422"/>
      <c r="Y513" s="422"/>
      <c r="Z513" s="48"/>
      <c r="AA513" s="48"/>
    </row>
    <row r="514" spans="1:67" ht="16.5" hidden="1" customHeight="1" x14ac:dyDescent="0.25">
      <c r="A514" s="434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hidden="1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hidden="1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3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hidden="1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52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52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8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6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91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3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hidden="1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85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hidden="1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1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hidden="1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hidden="1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hidden="1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hidden="1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1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hidden="1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584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3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6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5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idden="1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hidden="1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hidden="1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hidden="1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1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698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2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13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606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idden="1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hidden="1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hidden="1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560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50</v>
      </c>
      <c r="X544" s="391">
        <f>IFERROR(IF(W544="",0,CEILING((W544/$H544),1)*$H544),"")</f>
        <v>54.6</v>
      </c>
      <c r="Y544" s="36">
        <f>IFERROR(IF(X544=0,"",ROUNDUP(X544/H544,0)*0.02175),"")</f>
        <v>0.15225</v>
      </c>
      <c r="Z544" s="56"/>
      <c r="AA544" s="57"/>
      <c r="AE544" s="64"/>
      <c r="BB544" s="372" t="s">
        <v>1</v>
      </c>
      <c r="BL544" s="64">
        <f>IFERROR(W544*I544/H544,"0")</f>
        <v>53.61538461538462</v>
      </c>
      <c r="BM544" s="64">
        <f>IFERROR(X544*I544/H544,"0")</f>
        <v>58.548000000000009</v>
      </c>
      <c r="BN544" s="64">
        <f>IFERROR(1/J544*(W544/H544),"0")</f>
        <v>0.11446886446886446</v>
      </c>
      <c r="BO544" s="64">
        <f>IFERROR(1/J544*(X544/H544),"0")</f>
        <v>0.125</v>
      </c>
    </row>
    <row r="545" spans="1:67" ht="27" hidden="1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73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8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17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603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6.4102564102564106</v>
      </c>
      <c r="X549" s="392">
        <f>IFERROR(X544/H544,"0")+IFERROR(X545/H545,"0")+IFERROR(X546/H546,"0")+IFERROR(X547/H547,"0")+IFERROR(X548/H548,"0")</f>
        <v>7</v>
      </c>
      <c r="Y549" s="392">
        <f>IFERROR(IF(Y544="",0,Y544),"0")+IFERROR(IF(Y545="",0,Y545),"0")+IFERROR(IF(Y546="",0,Y546),"0")+IFERROR(IF(Y547="",0,Y547),"0")+IFERROR(IF(Y548="",0,Y548),"0")</f>
        <v>0.15225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50</v>
      </c>
      <c r="X550" s="392">
        <f>IFERROR(SUM(X544:X548),"0")</f>
        <v>54.6</v>
      </c>
      <c r="Y550" s="37"/>
      <c r="Z550" s="393"/>
      <c r="AA550" s="393"/>
    </row>
    <row r="551" spans="1:67" ht="14.25" hidden="1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hidden="1" customHeight="1" x14ac:dyDescent="0.25">
      <c r="A552" s="54" t="s">
        <v>780</v>
      </c>
      <c r="B552" s="54" t="s">
        <v>781</v>
      </c>
      <c r="C552" s="31">
        <v>4301060408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780</v>
      </c>
      <c r="B553" s="54" t="s">
        <v>783</v>
      </c>
      <c r="C553" s="31">
        <v>4301060354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2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785</v>
      </c>
      <c r="B554" s="54" t="s">
        <v>786</v>
      </c>
      <c r="C554" s="31">
        <v>4301060407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4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785</v>
      </c>
      <c r="B555" s="54" t="s">
        <v>788</v>
      </c>
      <c r="C555" s="31">
        <v>4301060355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idden="1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hidden="1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57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60"/>
      <c r="O558" s="553" t="s">
        <v>790</v>
      </c>
      <c r="P558" s="554"/>
      <c r="Q558" s="554"/>
      <c r="R558" s="554"/>
      <c r="S558" s="554"/>
      <c r="T558" s="554"/>
      <c r="U558" s="555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17184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17299.53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60"/>
      <c r="O559" s="553" t="s">
        <v>791</v>
      </c>
      <c r="P559" s="554"/>
      <c r="Q559" s="554"/>
      <c r="R559" s="554"/>
      <c r="S559" s="554"/>
      <c r="T559" s="554"/>
      <c r="U559" s="555"/>
      <c r="V559" s="37" t="s">
        <v>66</v>
      </c>
      <c r="W559" s="392">
        <f>IFERROR(SUM(BL22:BL555),"0")</f>
        <v>18303.446139301308</v>
      </c>
      <c r="X559" s="392">
        <f>IFERROR(SUM(BM22:BM555),"0")</f>
        <v>18425.465999999993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60"/>
      <c r="O560" s="553" t="s">
        <v>792</v>
      </c>
      <c r="P560" s="554"/>
      <c r="Q560" s="554"/>
      <c r="R560" s="554"/>
      <c r="S560" s="554"/>
      <c r="T560" s="554"/>
      <c r="U560" s="555"/>
      <c r="V560" s="37" t="s">
        <v>793</v>
      </c>
      <c r="W560" s="38">
        <f>ROUNDUP(SUM(BN22:BN555),0)</f>
        <v>33</v>
      </c>
      <c r="X560" s="38">
        <f>ROUNDUP(SUM(BO22:BO555),0)</f>
        <v>33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60"/>
      <c r="O561" s="553" t="s">
        <v>794</v>
      </c>
      <c r="P561" s="554"/>
      <c r="Q561" s="554"/>
      <c r="R561" s="554"/>
      <c r="S561" s="554"/>
      <c r="T561" s="554"/>
      <c r="U561" s="555"/>
      <c r="V561" s="37" t="s">
        <v>66</v>
      </c>
      <c r="W561" s="392">
        <f>GrossWeightTotal+PalletQtyTotal*25</f>
        <v>19128.446139301308</v>
      </c>
      <c r="X561" s="392">
        <f>GrossWeightTotalR+PalletQtyTotalR*25</f>
        <v>19250.465999999993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60"/>
      <c r="O562" s="553" t="s">
        <v>795</v>
      </c>
      <c r="P562" s="554"/>
      <c r="Q562" s="554"/>
      <c r="R562" s="554"/>
      <c r="S562" s="554"/>
      <c r="T562" s="554"/>
      <c r="U562" s="555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3061.4636640498711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3077</v>
      </c>
      <c r="Y562" s="37"/>
      <c r="Z562" s="393"/>
      <c r="AA562" s="393"/>
    </row>
    <row r="563" spans="1:30" ht="14.25" hidden="1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60"/>
      <c r="O563" s="553" t="s">
        <v>796</v>
      </c>
      <c r="P563" s="554"/>
      <c r="Q563" s="554"/>
      <c r="R563" s="554"/>
      <c r="S563" s="554"/>
      <c r="T563" s="554"/>
      <c r="U563" s="555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38.89819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50"/>
      <c r="E565" s="550"/>
      <c r="F565" s="551"/>
      <c r="G565" s="401" t="s">
        <v>228</v>
      </c>
      <c r="H565" s="550"/>
      <c r="I565" s="550"/>
      <c r="J565" s="550"/>
      <c r="K565" s="550"/>
      <c r="L565" s="550"/>
      <c r="M565" s="550"/>
      <c r="N565" s="550"/>
      <c r="O565" s="551"/>
      <c r="P565" s="401" t="s">
        <v>488</v>
      </c>
      <c r="Q565" s="551"/>
      <c r="R565" s="401" t="s">
        <v>566</v>
      </c>
      <c r="S565" s="550"/>
      <c r="T565" s="550"/>
      <c r="U565" s="551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0</v>
      </c>
      <c r="D568" s="46">
        <f>IFERROR(X53*1,"0")+IFERROR(X54*1,"0")+IFERROR(X55*1,"0")+IFERROR(X56*1,"0")</f>
        <v>552.6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260.5</v>
      </c>
      <c r="F568" s="46">
        <f>IFERROR(X130*1,"0")+IFERROR(X131*1,"0")+IFERROR(X132*1,"0")+IFERROR(X133*1,"0")+IFERROR(X134*1,"0")</f>
        <v>730.8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0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660.6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882.75000000000011</v>
      </c>
      <c r="M568" s="382"/>
      <c r="N568" s="46">
        <f>IFERROR(X293*1,"0")+IFERROR(X294*1,"0")+IFERROR(X295*1,"0")+IFERROR(X296*1,"0")+IFERROR(X297*1,"0")+IFERROR(X298*1,"0")+IFERROR(X299*1,"0")+IFERROR(X303*1,"0")+IFERROR(X304*1,"0")</f>
        <v>112</v>
      </c>
      <c r="O568" s="46">
        <f>IFERROR(X309*1,"0")+IFERROR(X313*1,"0")+IFERROR(X314*1,"0")+IFERROR(X315*1,"0")+IFERROR(X319*1,"0")+IFERROR(X323*1,"0")</f>
        <v>336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2867.8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627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100.80000000000001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50.400000000000006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10063.68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54.6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56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638,26"/>
        <filter val="100,00"/>
        <filter val="11,90"/>
        <filter val="114,10"/>
        <filter val="12,82"/>
        <filter val="120,00"/>
        <filter val="126,00"/>
        <filter val="128,00"/>
        <filter val="14,29"/>
        <filter val="142,86"/>
        <filter val="150,00"/>
        <filter val="153,33"/>
        <filter val="16,67"/>
        <filter val="160,00"/>
        <filter val="17 184,00"/>
        <filter val="170,45"/>
        <filter val="18 303,45"/>
        <filter val="185,00"/>
        <filter val="19 128,45"/>
        <filter val="2 090,00"/>
        <filter val="200,00"/>
        <filter val="210,00"/>
        <filter val="22,50"/>
        <filter val="225,00"/>
        <filter val="225,57"/>
        <filter val="23,81"/>
        <filter val="25,64"/>
        <filter val="28,00"/>
        <filter val="28,93"/>
        <filter val="3 061,46"/>
        <filter val="33"/>
        <filter val="336,00"/>
        <filter val="37,14"/>
        <filter val="40,00"/>
        <filter val="42,50"/>
        <filter val="43,33"/>
        <filter val="45,00"/>
        <filter val="50,00"/>
        <filter val="500,00"/>
        <filter val="540,00"/>
        <filter val="545,00"/>
        <filter val="56,30"/>
        <filter val="6,41"/>
        <filter val="60,00"/>
        <filter val="600,00"/>
        <filter val="620,00"/>
        <filter val="650,00"/>
        <filter val="7 500,00"/>
        <filter val="72,50"/>
        <filter val="725,00"/>
        <filter val="76,01"/>
        <filter val="8 650,00"/>
        <filter val="8,94"/>
        <filter val="900,00"/>
        <filter val="94,70"/>
      </filters>
    </filterColumn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M17:M18"/>
    <mergeCell ref="O177:S177"/>
    <mergeCell ref="A225:Y225"/>
    <mergeCell ref="O248:S248"/>
    <mergeCell ref="O475:S475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A13:L13"/>
    <mergeCell ref="O133:S133"/>
    <mergeCell ref="A119:Y119"/>
    <mergeCell ref="O542:U542"/>
    <mergeCell ref="A235:Y235"/>
    <mergeCell ref="D247:E247"/>
    <mergeCell ref="A38:N39"/>
    <mergeCell ref="O422:S422"/>
    <mergeCell ref="D398:E398"/>
    <mergeCell ref="O205:S205"/>
    <mergeCell ref="O336:S336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A541:N542"/>
    <mergeCell ref="O164:S164"/>
    <mergeCell ref="O297:S297"/>
    <mergeCell ref="O335:S335"/>
    <mergeCell ref="A162:Y162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D22:E22"/>
    <mergeCell ref="O100:U1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G17:G18"/>
    <mergeCell ref="D314:E314"/>
    <mergeCell ref="D155:E155"/>
    <mergeCell ref="A223:N224"/>
    <mergeCell ref="O358:U358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P10:Q10"/>
    <mergeCell ref="O33:S33"/>
    <mergeCell ref="O204:S204"/>
    <mergeCell ref="A361:Y361"/>
    <mergeCell ref="O269:S269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49:U549"/>
    <mergeCell ref="D156:E156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P13:Q13"/>
    <mergeCell ref="D56:E56"/>
    <mergeCell ref="D193:E193"/>
    <mergeCell ref="O200:U200"/>
    <mergeCell ref="A442:Y442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O325:U325"/>
    <mergeCell ref="D103:E103"/>
    <mergeCell ref="D180:E180"/>
    <mergeCell ref="O529:S529"/>
    <mergeCell ref="O523:S523"/>
    <mergeCell ref="O487:U487"/>
    <mergeCell ref="D523:E523"/>
    <mergeCell ref="O82:U82"/>
    <mergeCell ref="D365:E365"/>
    <mergeCell ref="D536:E536"/>
    <mergeCell ref="D79:E79"/>
    <mergeCell ref="O89:U89"/>
    <mergeCell ref="D144:E144"/>
    <mergeCell ref="D106:E106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68:S68"/>
    <mergeCell ref="O239:S239"/>
    <mergeCell ref="A393:N394"/>
    <mergeCell ref="O182:U1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218:U218"/>
    <mergeCell ref="D378:E378"/>
    <mergeCell ref="O81:S81"/>
    <mergeCell ref="D98:E98"/>
    <mergeCell ref="O268:S268"/>
    <mergeCell ref="O429:S429"/>
    <mergeCell ref="D93:E93"/>
    <mergeCell ref="D264:E264"/>
    <mergeCell ref="D220:E220"/>
    <mergeCell ref="D391:E391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2024-06-28T10:38:25Z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