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DC08F2-9309-483A-B5A0-94E5772D5C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O413" i="1"/>
  <c r="BN413" i="1"/>
  <c r="BM413" i="1"/>
  <c r="BL413" i="1"/>
  <c r="Y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BO406" i="1" s="1"/>
  <c r="O406" i="1"/>
  <c r="BN405" i="1"/>
  <c r="BL405" i="1"/>
  <c r="X405" i="1"/>
  <c r="O405" i="1"/>
  <c r="BN404" i="1"/>
  <c r="BL404" i="1"/>
  <c r="X404" i="1"/>
  <c r="BO404" i="1" s="1"/>
  <c r="O404" i="1"/>
  <c r="BO403" i="1"/>
  <c r="BN403" i="1"/>
  <c r="BM403" i="1"/>
  <c r="BL403" i="1"/>
  <c r="Y403" i="1"/>
  <c r="X403" i="1"/>
  <c r="O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W393" i="1"/>
  <c r="W392" i="1"/>
  <c r="BN391" i="1"/>
  <c r="BL391" i="1"/>
  <c r="X391" i="1"/>
  <c r="O391" i="1"/>
  <c r="BN390" i="1"/>
  <c r="BL390" i="1"/>
  <c r="X390" i="1"/>
  <c r="X392" i="1" s="1"/>
  <c r="O390" i="1"/>
  <c r="W386" i="1"/>
  <c r="W385" i="1"/>
  <c r="BN384" i="1"/>
  <c r="BL384" i="1"/>
  <c r="X384" i="1"/>
  <c r="BO384" i="1" s="1"/>
  <c r="BN383" i="1"/>
  <c r="BL383" i="1"/>
  <c r="X383" i="1"/>
  <c r="O383" i="1"/>
  <c r="W381" i="1"/>
  <c r="W380" i="1"/>
  <c r="BN379" i="1"/>
  <c r="BL379" i="1"/>
  <c r="X379" i="1"/>
  <c r="BO379" i="1" s="1"/>
  <c r="O379" i="1"/>
  <c r="BN378" i="1"/>
  <c r="BL378" i="1"/>
  <c r="X378" i="1"/>
  <c r="O378" i="1"/>
  <c r="BN377" i="1"/>
  <c r="BL377" i="1"/>
  <c r="X377" i="1"/>
  <c r="X381" i="1" s="1"/>
  <c r="O377" i="1"/>
  <c r="BO376" i="1"/>
  <c r="BN376" i="1"/>
  <c r="BM376" i="1"/>
  <c r="BL376" i="1"/>
  <c r="Y376" i="1"/>
  <c r="X376" i="1"/>
  <c r="BO375" i="1"/>
  <c r="BN375" i="1"/>
  <c r="BM375" i="1"/>
  <c r="BL375" i="1"/>
  <c r="Y375" i="1"/>
  <c r="X375" i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O369" i="1" s="1"/>
  <c r="BN368" i="1"/>
  <c r="BL368" i="1"/>
  <c r="X368" i="1"/>
  <c r="O368" i="1"/>
  <c r="W366" i="1"/>
  <c r="W365" i="1"/>
  <c r="BN364" i="1"/>
  <c r="BL364" i="1"/>
  <c r="X364" i="1"/>
  <c r="BO364" i="1" s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W354" i="1"/>
  <c r="W353" i="1"/>
  <c r="BN352" i="1"/>
  <c r="BL352" i="1"/>
  <c r="X352" i="1"/>
  <c r="BO352" i="1" s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BO338" i="1" s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BO329" i="1" s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O314" i="1"/>
  <c r="BN314" i="1"/>
  <c r="BM314" i="1"/>
  <c r="BL314" i="1"/>
  <c r="Y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X304" i="1" s="1"/>
  <c r="O302" i="1"/>
  <c r="W300" i="1"/>
  <c r="W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N287" i="1"/>
  <c r="BL287" i="1"/>
  <c r="X287" i="1"/>
  <c r="O287" i="1"/>
  <c r="BN286" i="1"/>
  <c r="BL286" i="1"/>
  <c r="X286" i="1"/>
  <c r="O286" i="1"/>
  <c r="BN285" i="1"/>
  <c r="BL285" i="1"/>
  <c r="X285" i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BO236" i="1"/>
  <c r="BN236" i="1"/>
  <c r="BM236" i="1"/>
  <c r="BL236" i="1"/>
  <c r="Y236" i="1"/>
  <c r="X236" i="1"/>
  <c r="W233" i="1"/>
  <c r="W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O220" i="1" s="1"/>
  <c r="BN219" i="1"/>
  <c r="BL219" i="1"/>
  <c r="X219" i="1"/>
  <c r="O219" i="1"/>
  <c r="W217" i="1"/>
  <c r="W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X206" i="1" s="1"/>
  <c r="O202" i="1"/>
  <c r="BO201" i="1"/>
  <c r="BN201" i="1"/>
  <c r="BM201" i="1"/>
  <c r="BL201" i="1"/>
  <c r="Y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I566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O139" i="1"/>
  <c r="W135" i="1"/>
  <c r="W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BN119" i="1"/>
  <c r="BL119" i="1"/>
  <c r="X119" i="1"/>
  <c r="O119" i="1"/>
  <c r="W117" i="1"/>
  <c r="W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6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89" i="1" s="1"/>
  <c r="O85" i="1"/>
  <c r="BO84" i="1"/>
  <c r="BN84" i="1"/>
  <c r="BM84" i="1"/>
  <c r="BL84" i="1"/>
  <c r="Y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O29" i="1"/>
  <c r="BN28" i="1"/>
  <c r="BL28" i="1"/>
  <c r="X28" i="1"/>
  <c r="O28" i="1"/>
  <c r="BN27" i="1"/>
  <c r="BL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BL22" i="1"/>
  <c r="W557" i="1" s="1"/>
  <c r="X22" i="1"/>
  <c r="O22" i="1"/>
  <c r="H10" i="1"/>
  <c r="A9" i="1"/>
  <c r="A10" i="1" s="1"/>
  <c r="D7" i="1"/>
  <c r="P6" i="1"/>
  <c r="O2" i="1"/>
  <c r="BO29" i="1" l="1"/>
  <c r="BM29" i="1"/>
  <c r="Y29" i="1"/>
  <c r="BO62" i="1"/>
  <c r="BM62" i="1"/>
  <c r="Y62" i="1"/>
  <c r="BO78" i="1"/>
  <c r="BM78" i="1"/>
  <c r="Y78" i="1"/>
  <c r="BO104" i="1"/>
  <c r="BM104" i="1"/>
  <c r="Y104" i="1"/>
  <c r="BO130" i="1"/>
  <c r="BM130" i="1"/>
  <c r="Y130" i="1"/>
  <c r="BO167" i="1"/>
  <c r="BM167" i="1"/>
  <c r="Y167" i="1"/>
  <c r="BO226" i="1"/>
  <c r="BM226" i="1"/>
  <c r="Y226" i="1"/>
  <c r="BO252" i="1"/>
  <c r="BM252" i="1"/>
  <c r="Y252" i="1"/>
  <c r="BO286" i="1"/>
  <c r="BM286" i="1"/>
  <c r="Y286" i="1"/>
  <c r="BO345" i="1"/>
  <c r="BM345" i="1"/>
  <c r="Y345" i="1"/>
  <c r="BO399" i="1"/>
  <c r="BM399" i="1"/>
  <c r="Y399" i="1"/>
  <c r="BO423" i="1"/>
  <c r="BM423" i="1"/>
  <c r="Y423" i="1"/>
  <c r="BO479" i="1"/>
  <c r="BM479" i="1"/>
  <c r="Y479" i="1"/>
  <c r="BO54" i="1"/>
  <c r="BM54" i="1"/>
  <c r="Y54" i="1"/>
  <c r="BO70" i="1"/>
  <c r="BM70" i="1"/>
  <c r="Y70" i="1"/>
  <c r="BO92" i="1"/>
  <c r="BM92" i="1"/>
  <c r="Y92" i="1"/>
  <c r="BO115" i="1"/>
  <c r="BM115" i="1"/>
  <c r="Y115" i="1"/>
  <c r="H566" i="1"/>
  <c r="BO152" i="1"/>
  <c r="BM152" i="1"/>
  <c r="Y152" i="1"/>
  <c r="J566" i="1"/>
  <c r="BO212" i="1"/>
  <c r="BM212" i="1"/>
  <c r="Y212" i="1"/>
  <c r="BO242" i="1"/>
  <c r="BM242" i="1"/>
  <c r="Y242" i="1"/>
  <c r="BO264" i="1"/>
  <c r="BM264" i="1"/>
  <c r="Y264" i="1"/>
  <c r="BO303" i="1"/>
  <c r="BM303" i="1"/>
  <c r="Y303" i="1"/>
  <c r="BO356" i="1"/>
  <c r="BM356" i="1"/>
  <c r="Y356" i="1"/>
  <c r="BO407" i="1"/>
  <c r="BM407" i="1"/>
  <c r="Y407" i="1"/>
  <c r="BO436" i="1"/>
  <c r="BM436" i="1"/>
  <c r="Y436" i="1"/>
  <c r="BO495" i="1"/>
  <c r="BM495" i="1"/>
  <c r="Y495" i="1"/>
  <c r="B566" i="1"/>
  <c r="W558" i="1"/>
  <c r="W559" i="1" s="1"/>
  <c r="X125" i="1"/>
  <c r="X170" i="1"/>
  <c r="X181" i="1"/>
  <c r="X257" i="1"/>
  <c r="X359" i="1"/>
  <c r="BO192" i="1"/>
  <c r="BM192" i="1"/>
  <c r="Y192" i="1"/>
  <c r="BO210" i="1"/>
  <c r="BM210" i="1"/>
  <c r="Y210" i="1"/>
  <c r="BO221" i="1"/>
  <c r="BM221" i="1"/>
  <c r="Y221" i="1"/>
  <c r="BO240" i="1"/>
  <c r="BM240" i="1"/>
  <c r="Y240" i="1"/>
  <c r="BO248" i="1"/>
  <c r="BM248" i="1"/>
  <c r="Y248" i="1"/>
  <c r="BO262" i="1"/>
  <c r="BM262" i="1"/>
  <c r="Y262" i="1"/>
  <c r="BO274" i="1"/>
  <c r="BM274" i="1"/>
  <c r="Y274" i="1"/>
  <c r="BO280" i="1"/>
  <c r="BM280" i="1"/>
  <c r="Y280" i="1"/>
  <c r="BO297" i="1"/>
  <c r="BM297" i="1"/>
  <c r="Y297" i="1"/>
  <c r="X320" i="1"/>
  <c r="X319" i="1"/>
  <c r="BO318" i="1"/>
  <c r="BM318" i="1"/>
  <c r="Y318" i="1"/>
  <c r="Y319" i="1" s="1"/>
  <c r="X324" i="1"/>
  <c r="X323" i="1"/>
  <c r="BO322" i="1"/>
  <c r="BM322" i="1"/>
  <c r="Y322" i="1"/>
  <c r="Y323" i="1" s="1"/>
  <c r="BO343" i="1"/>
  <c r="BM343" i="1"/>
  <c r="Y343" i="1"/>
  <c r="BO350" i="1"/>
  <c r="BM350" i="1"/>
  <c r="Y350" i="1"/>
  <c r="BO370" i="1"/>
  <c r="BM370" i="1"/>
  <c r="Y370" i="1"/>
  <c r="BO378" i="1"/>
  <c r="BM378" i="1"/>
  <c r="Y378" i="1"/>
  <c r="BO397" i="1"/>
  <c r="BM397" i="1"/>
  <c r="Y397" i="1"/>
  <c r="BO405" i="1"/>
  <c r="BM405" i="1"/>
  <c r="Y405" i="1"/>
  <c r="X419" i="1"/>
  <c r="X418" i="1"/>
  <c r="BO417" i="1"/>
  <c r="BM417" i="1"/>
  <c r="Y417" i="1"/>
  <c r="Y418" i="1" s="1"/>
  <c r="X425" i="1"/>
  <c r="BO421" i="1"/>
  <c r="BM421" i="1"/>
  <c r="Y421" i="1"/>
  <c r="X424" i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X50" i="1"/>
  <c r="D566" i="1"/>
  <c r="E566" i="1"/>
  <c r="Y64" i="1"/>
  <c r="BM64" i="1"/>
  <c r="Y68" i="1"/>
  <c r="BM68" i="1"/>
  <c r="Y72" i="1"/>
  <c r="BM72" i="1"/>
  <c r="Y76" i="1"/>
  <c r="BM76" i="1"/>
  <c r="Y80" i="1"/>
  <c r="BM80" i="1"/>
  <c r="X88" i="1"/>
  <c r="Y86" i="1"/>
  <c r="BM86" i="1"/>
  <c r="X99" i="1"/>
  <c r="Y94" i="1"/>
  <c r="BM94" i="1"/>
  <c r="Y102" i="1"/>
  <c r="BM102" i="1"/>
  <c r="Y106" i="1"/>
  <c r="BM106" i="1"/>
  <c r="Y113" i="1"/>
  <c r="BM113" i="1"/>
  <c r="Y119" i="1"/>
  <c r="BM119" i="1"/>
  <c r="BO119" i="1"/>
  <c r="X126" i="1"/>
  <c r="Y123" i="1"/>
  <c r="BM123" i="1"/>
  <c r="F566" i="1"/>
  <c r="Y132" i="1"/>
  <c r="BM132" i="1"/>
  <c r="G566" i="1"/>
  <c r="Y150" i="1"/>
  <c r="BM150" i="1"/>
  <c r="Y154" i="1"/>
  <c r="BM154" i="1"/>
  <c r="Y163" i="1"/>
  <c r="BM163" i="1"/>
  <c r="X169" i="1"/>
  <c r="Y173" i="1"/>
  <c r="BM173" i="1"/>
  <c r="X198" i="1"/>
  <c r="BO187" i="1"/>
  <c r="BM187" i="1"/>
  <c r="BO188" i="1"/>
  <c r="BM188" i="1"/>
  <c r="Y188" i="1"/>
  <c r="BO197" i="1"/>
  <c r="BM197" i="1"/>
  <c r="Y197" i="1"/>
  <c r="BO214" i="1"/>
  <c r="BM214" i="1"/>
  <c r="Y214" i="1"/>
  <c r="BO228" i="1"/>
  <c r="BM228" i="1"/>
  <c r="Y228" i="1"/>
  <c r="BO244" i="1"/>
  <c r="BM244" i="1"/>
  <c r="Y244" i="1"/>
  <c r="BO254" i="1"/>
  <c r="BM254" i="1"/>
  <c r="Y254" i="1"/>
  <c r="BO267" i="1"/>
  <c r="BM267" i="1"/>
  <c r="Y267" i="1"/>
  <c r="BO279" i="1"/>
  <c r="BM279" i="1"/>
  <c r="Y279" i="1"/>
  <c r="BO293" i="1"/>
  <c r="BM293" i="1"/>
  <c r="Y293" i="1"/>
  <c r="X309" i="1"/>
  <c r="BO308" i="1"/>
  <c r="BM308" i="1"/>
  <c r="Y308" i="1"/>
  <c r="Y309" i="1" s="1"/>
  <c r="X316" i="1"/>
  <c r="BO312" i="1"/>
  <c r="BM312" i="1"/>
  <c r="Y312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205" i="1"/>
  <c r="X222" i="1"/>
  <c r="X233" i="1"/>
  <c r="X256" i="1"/>
  <c r="X269" i="1"/>
  <c r="X289" i="1"/>
  <c r="X315" i="1"/>
  <c r="X353" i="1"/>
  <c r="BO349" i="1"/>
  <c r="BM349" i="1"/>
  <c r="Y349" i="1"/>
  <c r="R566" i="1"/>
  <c r="BO363" i="1"/>
  <c r="BM363" i="1"/>
  <c r="Y363" i="1"/>
  <c r="BO371" i="1"/>
  <c r="BM371" i="1"/>
  <c r="Y371" i="1"/>
  <c r="BO391" i="1"/>
  <c r="BM391" i="1"/>
  <c r="Y391" i="1"/>
  <c r="BO401" i="1"/>
  <c r="BM401" i="1"/>
  <c r="Y401" i="1"/>
  <c r="X415" i="1"/>
  <c r="BO411" i="1"/>
  <c r="BM411" i="1"/>
  <c r="Y411" i="1"/>
  <c r="X439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Q566" i="1"/>
  <c r="X354" i="1"/>
  <c r="X358" i="1"/>
  <c r="X372" i="1"/>
  <c r="X380" i="1"/>
  <c r="X386" i="1"/>
  <c r="X408" i="1"/>
  <c r="X414" i="1"/>
  <c r="X444" i="1"/>
  <c r="X566" i="1"/>
  <c r="F9" i="1"/>
  <c r="J9" i="1"/>
  <c r="F10" i="1"/>
  <c r="Y22" i="1"/>
  <c r="Y24" i="1" s="1"/>
  <c r="BM22" i="1"/>
  <c r="BO22" i="1"/>
  <c r="W560" i="1"/>
  <c r="X25" i="1"/>
  <c r="Y28" i="1"/>
  <c r="BM28" i="1"/>
  <c r="BO28" i="1"/>
  <c r="Y30" i="1"/>
  <c r="BM30" i="1"/>
  <c r="Y32" i="1"/>
  <c r="BM32" i="1"/>
  <c r="C566" i="1"/>
  <c r="Y48" i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BM120" i="1"/>
  <c r="BO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Y169" i="1" s="1"/>
  <c r="BM168" i="1"/>
  <c r="BO168" i="1"/>
  <c r="Y172" i="1"/>
  <c r="BM172" i="1"/>
  <c r="BO172" i="1"/>
  <c r="Y174" i="1"/>
  <c r="BM174" i="1"/>
  <c r="Y178" i="1"/>
  <c r="BM178" i="1"/>
  <c r="Y179" i="1"/>
  <c r="BM179" i="1"/>
  <c r="X180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X199" i="1"/>
  <c r="Y202" i="1"/>
  <c r="BM202" i="1"/>
  <c r="BO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X223" i="1"/>
  <c r="Y227" i="1"/>
  <c r="BM227" i="1"/>
  <c r="Y229" i="1"/>
  <c r="BM229" i="1"/>
  <c r="Y231" i="1"/>
  <c r="BM231" i="1"/>
  <c r="X232" i="1"/>
  <c r="N566" i="1"/>
  <c r="L566" i="1"/>
  <c r="Y239" i="1"/>
  <c r="BM239" i="1"/>
  <c r="Y241" i="1"/>
  <c r="BM241" i="1"/>
  <c r="Y243" i="1"/>
  <c r="BM243" i="1"/>
  <c r="Y245" i="1"/>
  <c r="BM245" i="1"/>
  <c r="Y247" i="1"/>
  <c r="BM247" i="1"/>
  <c r="X250" i="1"/>
  <c r="Y253" i="1"/>
  <c r="BM253" i="1"/>
  <c r="BO253" i="1"/>
  <c r="Y255" i="1"/>
  <c r="BM255" i="1"/>
  <c r="Y259" i="1"/>
  <c r="BM259" i="1"/>
  <c r="BO259" i="1"/>
  <c r="Y261" i="1"/>
  <c r="BM261" i="1"/>
  <c r="Y263" i="1"/>
  <c r="BM263" i="1"/>
  <c r="Y265" i="1"/>
  <c r="BM265" i="1"/>
  <c r="BO266" i="1"/>
  <c r="BM266" i="1"/>
  <c r="Y266" i="1"/>
  <c r="BO273" i="1"/>
  <c r="BM273" i="1"/>
  <c r="Y273" i="1"/>
  <c r="X282" i="1"/>
  <c r="BO287" i="1"/>
  <c r="BM287" i="1"/>
  <c r="Y287" i="1"/>
  <c r="O566" i="1"/>
  <c r="X300" i="1"/>
  <c r="X299" i="1"/>
  <c r="BO292" i="1"/>
  <c r="BM292" i="1"/>
  <c r="Y292" i="1"/>
  <c r="H9" i="1"/>
  <c r="X24" i="1"/>
  <c r="X58" i="1"/>
  <c r="X81" i="1"/>
  <c r="X135" i="1"/>
  <c r="X146" i="1"/>
  <c r="X159" i="1"/>
  <c r="X164" i="1"/>
  <c r="X217" i="1"/>
  <c r="X249" i="1"/>
  <c r="BO268" i="1"/>
  <c r="BM268" i="1"/>
  <c r="Y268" i="1"/>
  <c r="X270" i="1"/>
  <c r="X276" i="1"/>
  <c r="BO272" i="1"/>
  <c r="BM272" i="1"/>
  <c r="Y272" i="1"/>
  <c r="BO275" i="1"/>
  <c r="BM275" i="1"/>
  <c r="Y275" i="1"/>
  <c r="X277" i="1"/>
  <c r="BO281" i="1"/>
  <c r="BM281" i="1"/>
  <c r="Y281" i="1"/>
  <c r="X283" i="1"/>
  <c r="X288" i="1"/>
  <c r="BO285" i="1"/>
  <c r="BM285" i="1"/>
  <c r="Y285" i="1"/>
  <c r="Y288" i="1" s="1"/>
  <c r="BO294" i="1"/>
  <c r="BM294" i="1"/>
  <c r="Y294" i="1"/>
  <c r="Y296" i="1"/>
  <c r="BM296" i="1"/>
  <c r="Y298" i="1"/>
  <c r="BM298" i="1"/>
  <c r="Y302" i="1"/>
  <c r="Y304" i="1" s="1"/>
  <c r="BM302" i="1"/>
  <c r="BO302" i="1"/>
  <c r="X305" i="1"/>
  <c r="P566" i="1"/>
  <c r="X310" i="1"/>
  <c r="Y313" i="1"/>
  <c r="Y315" i="1" s="1"/>
  <c r="BM313" i="1"/>
  <c r="BO313" i="1"/>
  <c r="Y328" i="1"/>
  <c r="BM328" i="1"/>
  <c r="BO328" i="1"/>
  <c r="Y329" i="1"/>
  <c r="BM329" i="1"/>
  <c r="Y330" i="1"/>
  <c r="BM330" i="1"/>
  <c r="Y331" i="1"/>
  <c r="BM331" i="1"/>
  <c r="Y332" i="1"/>
  <c r="BM332" i="1"/>
  <c r="Y338" i="1"/>
  <c r="BM338" i="1"/>
  <c r="X339" i="1"/>
  <c r="Y342" i="1"/>
  <c r="BM342" i="1"/>
  <c r="BO342" i="1"/>
  <c r="Y344" i="1"/>
  <c r="BM344" i="1"/>
  <c r="X347" i="1"/>
  <c r="Y351" i="1"/>
  <c r="BM351" i="1"/>
  <c r="BO351" i="1"/>
  <c r="Y352" i="1"/>
  <c r="BM352" i="1"/>
  <c r="Y357" i="1"/>
  <c r="Y358" i="1" s="1"/>
  <c r="BM357" i="1"/>
  <c r="BO357" i="1"/>
  <c r="Y362" i="1"/>
  <c r="BM362" i="1"/>
  <c r="BO362" i="1"/>
  <c r="Y364" i="1"/>
  <c r="BM364" i="1"/>
  <c r="X365" i="1"/>
  <c r="Y368" i="1"/>
  <c r="BM368" i="1"/>
  <c r="BO368" i="1"/>
  <c r="Y369" i="1"/>
  <c r="BM369" i="1"/>
  <c r="X373" i="1"/>
  <c r="Y377" i="1"/>
  <c r="BM377" i="1"/>
  <c r="BO377" i="1"/>
  <c r="Y379" i="1"/>
  <c r="BM379" i="1"/>
  <c r="Y383" i="1"/>
  <c r="Y385" i="1" s="1"/>
  <c r="BM383" i="1"/>
  <c r="BO383" i="1"/>
  <c r="Y384" i="1"/>
  <c r="BM384" i="1"/>
  <c r="X385" i="1"/>
  <c r="Y390" i="1"/>
  <c r="Y392" i="1" s="1"/>
  <c r="BM390" i="1"/>
  <c r="BO390" i="1"/>
  <c r="X393" i="1"/>
  <c r="Y396" i="1"/>
  <c r="BM396" i="1"/>
  <c r="Y398" i="1"/>
  <c r="BM398" i="1"/>
  <c r="Y400" i="1"/>
  <c r="BM400" i="1"/>
  <c r="Y402" i="1"/>
  <c r="BM402" i="1"/>
  <c r="Y404" i="1"/>
  <c r="BM404" i="1"/>
  <c r="Y406" i="1"/>
  <c r="BM406" i="1"/>
  <c r="X409" i="1"/>
  <c r="Y412" i="1"/>
  <c r="BM412" i="1"/>
  <c r="BO412" i="1"/>
  <c r="Y424" i="1"/>
  <c r="BO422" i="1"/>
  <c r="BM422" i="1"/>
  <c r="Y422" i="1"/>
  <c r="BO435" i="1"/>
  <c r="BM435" i="1"/>
  <c r="Y435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BO476" i="1"/>
  <c r="BM476" i="1"/>
  <c r="Y476" i="1"/>
  <c r="BO480" i="1"/>
  <c r="BM480" i="1"/>
  <c r="Y480" i="1"/>
  <c r="S566" i="1"/>
  <c r="X340" i="1"/>
  <c r="X366" i="1"/>
  <c r="BO429" i="1"/>
  <c r="BM429" i="1"/>
  <c r="Y429" i="1"/>
  <c r="Y430" i="1" s="1"/>
  <c r="X431" i="1"/>
  <c r="X440" i="1"/>
  <c r="BO433" i="1"/>
  <c r="BM433" i="1"/>
  <c r="Y433" i="1"/>
  <c r="Y439" i="1" s="1"/>
  <c r="BO437" i="1"/>
  <c r="BM437" i="1"/>
  <c r="Y437" i="1"/>
  <c r="BO458" i="1"/>
  <c r="BM458" i="1"/>
  <c r="Y458" i="1"/>
  <c r="X460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414" i="1" l="1"/>
  <c r="Y282" i="1"/>
  <c r="Y256" i="1"/>
  <c r="Y222" i="1"/>
  <c r="Y216" i="1"/>
  <c r="Y158" i="1"/>
  <c r="Y145" i="1"/>
  <c r="Y134" i="1"/>
  <c r="Y88" i="1"/>
  <c r="Y81" i="1"/>
  <c r="Y57" i="1"/>
  <c r="Y49" i="1"/>
  <c r="Y34" i="1"/>
  <c r="Y499" i="1"/>
  <c r="Y485" i="1"/>
  <c r="Y380" i="1"/>
  <c r="Y353" i="1"/>
  <c r="Y276" i="1"/>
  <c r="Y249" i="1"/>
  <c r="Y205" i="1"/>
  <c r="Y125" i="1"/>
  <c r="Y408" i="1"/>
  <c r="Y232" i="1"/>
  <c r="Y505" i="1"/>
  <c r="Y531" i="1"/>
  <c r="Y459" i="1"/>
  <c r="Y372" i="1"/>
  <c r="Y365" i="1"/>
  <c r="Y346" i="1"/>
  <c r="Y339" i="1"/>
  <c r="Y299" i="1"/>
  <c r="Y269" i="1"/>
  <c r="Y198" i="1"/>
  <c r="Y180" i="1"/>
  <c r="Y116" i="1"/>
  <c r="Y98" i="1"/>
  <c r="X556" i="1"/>
  <c r="X558" i="1"/>
  <c r="Y547" i="1"/>
  <c r="X560" i="1"/>
  <c r="X557" i="1"/>
  <c r="X559" i="1" l="1"/>
  <c r="Y561" i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<sst xmlns="http://schemas.openxmlformats.org/spreadsheetml/2006/main" count="2458" uniqueCount="830">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</sst>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1" t="s">
        <v>8</v>
      </c>
      <c r="B5" s="552"/>
      <c r="C5" s="553"/>
      <c r="D5" s="429"/>
      <c r="E5" s="431"/>
      <c r="F5" s="737" t="s">
        <v>9</v>
      </c>
      <c r="G5" s="553"/>
      <c r="H5" s="429" t="s">
        <v>829</v>
      </c>
      <c r="I5" s="430"/>
      <c r="J5" s="430"/>
      <c r="K5" s="430"/>
      <c r="L5" s="431"/>
      <c r="M5" s="58"/>
      <c r="O5" s="24" t="s">
        <v>10</v>
      </c>
      <c r="P5" s="770">
        <v>45473</v>
      </c>
      <c r="Q5" s="572"/>
      <c r="S5" s="655" t="s">
        <v>11</v>
      </c>
      <c r="T5" s="445"/>
      <c r="U5" s="656" t="s">
        <v>12</v>
      </c>
      <c r="V5" s="572"/>
      <c r="AA5" s="51"/>
      <c r="AB5" s="51"/>
      <c r="AC5" s="51"/>
    </row>
    <row r="6" spans="1:30" s="381" customFormat="1" ht="24" customHeight="1" x14ac:dyDescent="0.2">
      <c r="A6" s="551" t="s">
        <v>13</v>
      </c>
      <c r="B6" s="552"/>
      <c r="C6" s="553"/>
      <c r="D6" s="700" t="s">
        <v>14</v>
      </c>
      <c r="E6" s="701"/>
      <c r="F6" s="701"/>
      <c r="G6" s="701"/>
      <c r="H6" s="701"/>
      <c r="I6" s="701"/>
      <c r="J6" s="701"/>
      <c r="K6" s="701"/>
      <c r="L6" s="572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Воскресенье</v>
      </c>
      <c r="Q6" s="396"/>
      <c r="S6" s="444" t="s">
        <v>16</v>
      </c>
      <c r="T6" s="445"/>
      <c r="U6" s="693" t="s">
        <v>17</v>
      </c>
      <c r="V6" s="45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65"/>
      <c r="M7" s="60"/>
      <c r="O7" s="24"/>
      <c r="P7" s="42"/>
      <c r="Q7" s="42"/>
      <c r="S7" s="401"/>
      <c r="T7" s="445"/>
      <c r="U7" s="694"/>
      <c r="V7" s="695"/>
      <c r="AA7" s="51"/>
      <c r="AB7" s="51"/>
      <c r="AC7" s="51"/>
    </row>
    <row r="8" spans="1:30" s="381" customFormat="1" ht="25.5" customHeight="1" x14ac:dyDescent="0.2">
      <c r="A8" s="785" t="s">
        <v>18</v>
      </c>
      <c r="B8" s="404"/>
      <c r="C8" s="405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64">
        <v>0.45833333333333331</v>
      </c>
      <c r="Q8" s="565"/>
      <c r="S8" s="401"/>
      <c r="T8" s="445"/>
      <c r="U8" s="694"/>
      <c r="V8" s="695"/>
      <c r="AA8" s="51"/>
      <c r="AB8" s="51"/>
      <c r="AC8" s="51"/>
    </row>
    <row r="9" spans="1:30" s="38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78"/>
      <c r="E9" s="393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79"/>
      <c r="O9" s="26" t="s">
        <v>20</v>
      </c>
      <c r="P9" s="560"/>
      <c r="Q9" s="561"/>
      <c r="S9" s="401"/>
      <c r="T9" s="445"/>
      <c r="U9" s="696"/>
      <c r="V9" s="69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78"/>
      <c r="E10" s="393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78" t="str">
        <f>IFERROR(VLOOKUP($D$10,Proxy,2,FALSE),"")</f>
        <v/>
      </c>
      <c r="I10" s="401"/>
      <c r="J10" s="401"/>
      <c r="K10" s="401"/>
      <c r="L10" s="401"/>
      <c r="M10" s="380"/>
      <c r="O10" s="26" t="s">
        <v>21</v>
      </c>
      <c r="P10" s="662"/>
      <c r="Q10" s="663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41" t="s">
        <v>27</v>
      </c>
      <c r="V11" s="56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52"/>
      <c r="C12" s="552"/>
      <c r="D12" s="552"/>
      <c r="E12" s="552"/>
      <c r="F12" s="552"/>
      <c r="G12" s="552"/>
      <c r="H12" s="552"/>
      <c r="I12" s="552"/>
      <c r="J12" s="552"/>
      <c r="K12" s="552"/>
      <c r="L12" s="553"/>
      <c r="M12" s="62"/>
      <c r="O12" s="24" t="s">
        <v>29</v>
      </c>
      <c r="P12" s="564"/>
      <c r="Q12" s="565"/>
      <c r="R12" s="23"/>
      <c r="T12" s="24"/>
      <c r="U12" s="517"/>
      <c r="V12" s="401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3"/>
      <c r="M13" s="62"/>
      <c r="N13" s="26"/>
      <c r="O13" s="26" t="s">
        <v>31</v>
      </c>
      <c r="P13" s="641"/>
      <c r="Q13" s="56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5" t="s">
        <v>33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3"/>
      <c r="M15" s="63"/>
      <c r="O15" s="544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9" t="s">
        <v>35</v>
      </c>
      <c r="B17" s="409" t="s">
        <v>36</v>
      </c>
      <c r="C17" s="576" t="s">
        <v>37</v>
      </c>
      <c r="D17" s="409" t="s">
        <v>38</v>
      </c>
      <c r="E17" s="474"/>
      <c r="F17" s="409" t="s">
        <v>39</v>
      </c>
      <c r="G17" s="409" t="s">
        <v>40</v>
      </c>
      <c r="H17" s="409" t="s">
        <v>41</v>
      </c>
      <c r="I17" s="409" t="s">
        <v>42</v>
      </c>
      <c r="J17" s="409" t="s">
        <v>43</v>
      </c>
      <c r="K17" s="409" t="s">
        <v>44</v>
      </c>
      <c r="L17" s="409" t="s">
        <v>45</v>
      </c>
      <c r="M17" s="409" t="s">
        <v>46</v>
      </c>
      <c r="N17" s="409" t="s">
        <v>47</v>
      </c>
      <c r="O17" s="409" t="s">
        <v>48</v>
      </c>
      <c r="P17" s="473"/>
      <c r="Q17" s="473"/>
      <c r="R17" s="473"/>
      <c r="S17" s="474"/>
      <c r="T17" s="760" t="s">
        <v>49</v>
      </c>
      <c r="U17" s="553"/>
      <c r="V17" s="409" t="s">
        <v>50</v>
      </c>
      <c r="W17" s="409" t="s">
        <v>51</v>
      </c>
      <c r="X17" s="786" t="s">
        <v>52</v>
      </c>
      <c r="Y17" s="409" t="s">
        <v>53</v>
      </c>
      <c r="Z17" s="489" t="s">
        <v>54</v>
      </c>
      <c r="AA17" s="489" t="s">
        <v>55</v>
      </c>
      <c r="AB17" s="489" t="s">
        <v>56</v>
      </c>
      <c r="AC17" s="490"/>
      <c r="AD17" s="491"/>
      <c r="AE17" s="506"/>
      <c r="BB17" s="759" t="s">
        <v>57</v>
      </c>
    </row>
    <row r="18" spans="1:67" ht="14.25" customHeight="1" x14ac:dyDescent="0.2">
      <c r="A18" s="410"/>
      <c r="B18" s="410"/>
      <c r="C18" s="410"/>
      <c r="D18" s="475"/>
      <c r="E18" s="477"/>
      <c r="F18" s="410"/>
      <c r="G18" s="410"/>
      <c r="H18" s="410"/>
      <c r="I18" s="410"/>
      <c r="J18" s="410"/>
      <c r="K18" s="410"/>
      <c r="L18" s="410"/>
      <c r="M18" s="410"/>
      <c r="N18" s="410"/>
      <c r="O18" s="475"/>
      <c r="P18" s="476"/>
      <c r="Q18" s="476"/>
      <c r="R18" s="476"/>
      <c r="S18" s="477"/>
      <c r="T18" s="382" t="s">
        <v>58</v>
      </c>
      <c r="U18" s="382" t="s">
        <v>59</v>
      </c>
      <c r="V18" s="410"/>
      <c r="W18" s="410"/>
      <c r="X18" s="787"/>
      <c r="Y18" s="410"/>
      <c r="Z18" s="668"/>
      <c r="AA18" s="668"/>
      <c r="AB18" s="492"/>
      <c r="AC18" s="493"/>
      <c r="AD18" s="494"/>
      <c r="AE18" s="507"/>
      <c r="BB18" s="401"/>
    </row>
    <row r="19" spans="1:67" ht="27.75" hidden="1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hidden="1" customHeight="1" x14ac:dyDescent="0.25">
      <c r="A20" s="407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83"/>
      <c r="AA20" s="383"/>
    </row>
    <row r="21" spans="1:67" ht="14.25" hidden="1" customHeight="1" x14ac:dyDescent="0.25">
      <c r="A21" s="400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39"/>
      <c r="O24" s="403" t="s">
        <v>70</v>
      </c>
      <c r="P24" s="404"/>
      <c r="Q24" s="404"/>
      <c r="R24" s="404"/>
      <c r="S24" s="404"/>
      <c r="T24" s="404"/>
      <c r="U24" s="40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39"/>
      <c r="O25" s="403" t="s">
        <v>70</v>
      </c>
      <c r="P25" s="404"/>
      <c r="Q25" s="404"/>
      <c r="R25" s="404"/>
      <c r="S25" s="404"/>
      <c r="T25" s="404"/>
      <c r="U25" s="40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0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38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39"/>
      <c r="O34" s="403" t="s">
        <v>70</v>
      </c>
      <c r="P34" s="404"/>
      <c r="Q34" s="404"/>
      <c r="R34" s="404"/>
      <c r="S34" s="404"/>
      <c r="T34" s="404"/>
      <c r="U34" s="40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39"/>
      <c r="O35" s="403" t="s">
        <v>70</v>
      </c>
      <c r="P35" s="404"/>
      <c r="Q35" s="404"/>
      <c r="R35" s="404"/>
      <c r="S35" s="404"/>
      <c r="T35" s="404"/>
      <c r="U35" s="40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0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38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39"/>
      <c r="O38" s="403" t="s">
        <v>70</v>
      </c>
      <c r="P38" s="404"/>
      <c r="Q38" s="404"/>
      <c r="R38" s="404"/>
      <c r="S38" s="404"/>
      <c r="T38" s="404"/>
      <c r="U38" s="40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39"/>
      <c r="O39" s="403" t="s">
        <v>70</v>
      </c>
      <c r="P39" s="404"/>
      <c r="Q39" s="404"/>
      <c r="R39" s="404"/>
      <c r="S39" s="404"/>
      <c r="T39" s="404"/>
      <c r="U39" s="40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0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38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39"/>
      <c r="O42" s="403" t="s">
        <v>70</v>
      </c>
      <c r="P42" s="404"/>
      <c r="Q42" s="404"/>
      <c r="R42" s="404"/>
      <c r="S42" s="404"/>
      <c r="T42" s="404"/>
      <c r="U42" s="40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39"/>
      <c r="O43" s="403" t="s">
        <v>70</v>
      </c>
      <c r="P43" s="404"/>
      <c r="Q43" s="404"/>
      <c r="R43" s="404"/>
      <c r="S43" s="404"/>
      <c r="T43" s="404"/>
      <c r="U43" s="40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hidden="1" customHeight="1" x14ac:dyDescent="0.25">
      <c r="A45" s="407" t="s">
        <v>96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383"/>
      <c r="AA45" s="383"/>
    </row>
    <row r="46" spans="1:67" ht="14.25" hidden="1" customHeight="1" x14ac:dyDescent="0.25">
      <c r="A46" s="400" t="s">
        <v>97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384"/>
      <c r="AA46" s="384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38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39"/>
      <c r="O49" s="403" t="s">
        <v>70</v>
      </c>
      <c r="P49" s="404"/>
      <c r="Q49" s="404"/>
      <c r="R49" s="404"/>
      <c r="S49" s="404"/>
      <c r="T49" s="404"/>
      <c r="U49" s="405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39"/>
      <c r="O50" s="403" t="s">
        <v>70</v>
      </c>
      <c r="P50" s="404"/>
      <c r="Q50" s="404"/>
      <c r="R50" s="404"/>
      <c r="S50" s="404"/>
      <c r="T50" s="404"/>
      <c r="U50" s="405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07" t="s">
        <v>104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383"/>
      <c r="AA51" s="383"/>
    </row>
    <row r="52" spans="1:67" ht="14.25" hidden="1" customHeight="1" x14ac:dyDescent="0.25">
      <c r="A52" s="400" t="s">
        <v>105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88">
        <v>1000</v>
      </c>
      <c r="X53" s="389">
        <f>IFERROR(IF(W53="",0,CEILING((W53/$H53),1)*$H53),"")</f>
        <v>1004.4000000000001</v>
      </c>
      <c r="Y53" s="36">
        <f>IFERROR(IF(X53=0,"",ROUNDUP(X53/H53,0)*0.02175),"")</f>
        <v>2.0227499999999998</v>
      </c>
      <c r="Z53" s="56"/>
      <c r="AA53" s="57"/>
      <c r="AE53" s="64"/>
      <c r="BB53" s="78" t="s">
        <v>1</v>
      </c>
      <c r="BL53" s="64">
        <f>IFERROR(W53*I53/H53,"0")</f>
        <v>1044.4444444444443</v>
      </c>
      <c r="BM53" s="64">
        <f>IFERROR(X53*I53/H53,"0")</f>
        <v>1049.04</v>
      </c>
      <c r="BN53" s="64">
        <f>IFERROR(1/J53*(W53/H53),"0")</f>
        <v>1.653439153439153</v>
      </c>
      <c r="BO53" s="64">
        <f>IFERROR(1/J53*(X53/H53),"0")</f>
        <v>1.6607142857142856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8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39"/>
      <c r="O57" s="403" t="s">
        <v>70</v>
      </c>
      <c r="P57" s="404"/>
      <c r="Q57" s="404"/>
      <c r="R57" s="404"/>
      <c r="S57" s="404"/>
      <c r="T57" s="404"/>
      <c r="U57" s="405"/>
      <c r="V57" s="37" t="s">
        <v>71</v>
      </c>
      <c r="W57" s="390">
        <f>IFERROR(W53/H53,"0")+IFERROR(W54/H54,"0")+IFERROR(W55/H55,"0")+IFERROR(W56/H56,"0")</f>
        <v>92.592592592592581</v>
      </c>
      <c r="X57" s="390">
        <f>IFERROR(X53/H53,"0")+IFERROR(X54/H54,"0")+IFERROR(X55/H55,"0")+IFERROR(X56/H56,"0")</f>
        <v>93</v>
      </c>
      <c r="Y57" s="390">
        <f>IFERROR(IF(Y53="",0,Y53),"0")+IFERROR(IF(Y54="",0,Y54),"0")+IFERROR(IF(Y55="",0,Y55),"0")+IFERROR(IF(Y56="",0,Y56),"0")</f>
        <v>2.0227499999999998</v>
      </c>
      <c r="Z57" s="391"/>
      <c r="AA57" s="391"/>
    </row>
    <row r="58" spans="1:67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39"/>
      <c r="O58" s="403" t="s">
        <v>70</v>
      </c>
      <c r="P58" s="404"/>
      <c r="Q58" s="404"/>
      <c r="R58" s="404"/>
      <c r="S58" s="404"/>
      <c r="T58" s="404"/>
      <c r="U58" s="405"/>
      <c r="V58" s="37" t="s">
        <v>66</v>
      </c>
      <c r="W58" s="390">
        <f>IFERROR(SUM(W53:W56),"0")</f>
        <v>1000</v>
      </c>
      <c r="X58" s="390">
        <f>IFERROR(SUM(X53:X56),"0")</f>
        <v>1004.4000000000001</v>
      </c>
      <c r="Y58" s="37"/>
      <c r="Z58" s="391"/>
      <c r="AA58" s="391"/>
    </row>
    <row r="59" spans="1:67" ht="16.5" hidden="1" customHeight="1" x14ac:dyDescent="0.25">
      <c r="A59" s="407" t="s">
        <v>95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383"/>
      <c r="AA59" s="383"/>
    </row>
    <row r="60" spans="1:67" ht="14.25" hidden="1" customHeight="1" x14ac:dyDescent="0.25">
      <c r="A60" s="400" t="s">
        <v>105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8">
        <v>4607091385670</v>
      </c>
      <c r="E62" s="396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8">
        <v>4607091385670</v>
      </c>
      <c r="E63" s="396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88">
        <v>600</v>
      </c>
      <c r="X63" s="389">
        <f t="shared" si="6"/>
        <v>604.79999999999995</v>
      </c>
      <c r="Y63" s="36">
        <f t="shared" si="7"/>
        <v>1.1744999999999999</v>
      </c>
      <c r="Z63" s="56"/>
      <c r="AA63" s="57"/>
      <c r="AE63" s="64"/>
      <c r="BB63" s="84" t="s">
        <v>1</v>
      </c>
      <c r="BL63" s="64">
        <f t="shared" si="8"/>
        <v>625.71428571428578</v>
      </c>
      <c r="BM63" s="64">
        <f t="shared" si="9"/>
        <v>630.72</v>
      </c>
      <c r="BN63" s="64">
        <f t="shared" si="10"/>
        <v>0.95663265306122458</v>
      </c>
      <c r="BO63" s="64">
        <f t="shared" si="11"/>
        <v>0.96428571428571419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6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6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8">
        <v>4607091385687</v>
      </c>
      <c r="E69" s="396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8">
        <v>4680115882539</v>
      </c>
      <c r="E70" s="396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6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6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8">
        <v>4680115882577</v>
      </c>
      <c r="E75" s="396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8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6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6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6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6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6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39"/>
      <c r="O81" s="403" t="s">
        <v>70</v>
      </c>
      <c r="P81" s="404"/>
      <c r="Q81" s="404"/>
      <c r="R81" s="404"/>
      <c r="S81" s="404"/>
      <c r="T81" s="404"/>
      <c r="U81" s="405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53.571428571428577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54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1.1744999999999999</v>
      </c>
      <c r="Z81" s="391"/>
      <c r="AA81" s="391"/>
    </row>
    <row r="82" spans="1:67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39"/>
      <c r="O82" s="403" t="s">
        <v>70</v>
      </c>
      <c r="P82" s="404"/>
      <c r="Q82" s="404"/>
      <c r="R82" s="404"/>
      <c r="S82" s="404"/>
      <c r="T82" s="404"/>
      <c r="U82" s="405"/>
      <c r="V82" s="37" t="s">
        <v>66</v>
      </c>
      <c r="W82" s="390">
        <f>IFERROR(SUM(W61:W80),"0")</f>
        <v>600</v>
      </c>
      <c r="X82" s="390">
        <f>IFERROR(SUM(X61:X80),"0")</f>
        <v>604.79999999999995</v>
      </c>
      <c r="Y82" s="37"/>
      <c r="Z82" s="391"/>
      <c r="AA82" s="391"/>
    </row>
    <row r="83" spans="1:67" ht="14.25" hidden="1" customHeight="1" x14ac:dyDescent="0.25">
      <c r="A83" s="400" t="s">
        <v>97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6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6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6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6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6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38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39"/>
      <c r="O88" s="403" t="s">
        <v>70</v>
      </c>
      <c r="P88" s="404"/>
      <c r="Q88" s="404"/>
      <c r="R88" s="404"/>
      <c r="S88" s="404"/>
      <c r="T88" s="404"/>
      <c r="U88" s="405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39"/>
      <c r="O89" s="403" t="s">
        <v>70</v>
      </c>
      <c r="P89" s="404"/>
      <c r="Q89" s="404"/>
      <c r="R89" s="404"/>
      <c r="S89" s="404"/>
      <c r="T89" s="404"/>
      <c r="U89" s="405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0" t="s">
        <v>61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6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6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6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6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6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6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6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3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39"/>
      <c r="O98" s="403" t="s">
        <v>70</v>
      </c>
      <c r="P98" s="404"/>
      <c r="Q98" s="404"/>
      <c r="R98" s="404"/>
      <c r="S98" s="404"/>
      <c r="T98" s="404"/>
      <c r="U98" s="405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39"/>
      <c r="O99" s="403" t="s">
        <v>70</v>
      </c>
      <c r="P99" s="404"/>
      <c r="Q99" s="404"/>
      <c r="R99" s="404"/>
      <c r="S99" s="404"/>
      <c r="T99" s="404"/>
      <c r="U99" s="405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0" t="s">
        <v>72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8">
        <v>4607091386967</v>
      </c>
      <c r="E101" s="396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6"/>
      <c r="T101" s="34"/>
      <c r="U101" s="34"/>
      <c r="V101" s="35" t="s">
        <v>66</v>
      </c>
      <c r="W101" s="388">
        <v>650</v>
      </c>
      <c r="X101" s="389">
        <f t="shared" ref="X101:X115" si="18">IFERROR(IF(W101="",0,CEILING((W101/$H101),1)*$H101),"")</f>
        <v>655.20000000000005</v>
      </c>
      <c r="Y101" s="36">
        <f>IFERROR(IF(X101=0,"",ROUNDUP(X101/H101,0)*0.02175),"")</f>
        <v>1.6964999999999999</v>
      </c>
      <c r="Z101" s="56"/>
      <c r="AA101" s="57"/>
      <c r="AE101" s="64"/>
      <c r="BB101" s="113" t="s">
        <v>1</v>
      </c>
      <c r="BL101" s="64">
        <f t="shared" ref="BL101:BL115" si="19">IFERROR(W101*I101/H101,"0")</f>
        <v>693.64285714285711</v>
      </c>
      <c r="BM101" s="64">
        <f t="shared" ref="BM101:BM115" si="20">IFERROR(X101*I101/H101,"0")</f>
        <v>699.19200000000001</v>
      </c>
      <c r="BN101" s="64">
        <f t="shared" ref="BN101:BN115" si="21">IFERROR(1/J101*(W101/H101),"0")</f>
        <v>1.3818027210884354</v>
      </c>
      <c r="BO101" s="64">
        <f t="shared" ref="BO101:BO115" si="22">IFERROR(1/J101*(X101/H101),"0")</f>
        <v>1.3928571428571428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8">
        <v>4607091386967</v>
      </c>
      <c r="E102" s="396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398">
        <v>4607091385304</v>
      </c>
      <c r="E103" s="396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8">
        <v>4607091386264</v>
      </c>
      <c r="E104" s="396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8">
        <v>4680115882584</v>
      </c>
      <c r="E105" s="396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8">
        <v>4680115882584</v>
      </c>
      <c r="E106" s="396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8">
        <v>4607091385731</v>
      </c>
      <c r="E107" s="396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6"/>
      <c r="T107" s="34"/>
      <c r="U107" s="34"/>
      <c r="V107" s="35" t="s">
        <v>66</v>
      </c>
      <c r="W107" s="388">
        <v>157.5</v>
      </c>
      <c r="X107" s="389">
        <f t="shared" si="18"/>
        <v>159.30000000000001</v>
      </c>
      <c r="Y107" s="36">
        <f>IFERROR(IF(X107=0,"",ROUNDUP(X107/H107,0)*0.00753),"")</f>
        <v>0.44427</v>
      </c>
      <c r="Z107" s="56"/>
      <c r="AA107" s="57"/>
      <c r="AE107" s="64"/>
      <c r="BB107" s="119" t="s">
        <v>1</v>
      </c>
      <c r="BL107" s="64">
        <f t="shared" si="19"/>
        <v>173.36666666666665</v>
      </c>
      <c r="BM107" s="64">
        <f t="shared" si="20"/>
        <v>175.34800000000001</v>
      </c>
      <c r="BN107" s="64">
        <f t="shared" si="21"/>
        <v>0.37393162393162388</v>
      </c>
      <c r="BO107" s="64">
        <f t="shared" si="22"/>
        <v>0.37820512820512819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8">
        <v>4680115880214</v>
      </c>
      <c r="E108" s="396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8">
        <v>4680115880894</v>
      </c>
      <c r="E109" s="396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8">
        <v>4680115885233</v>
      </c>
      <c r="E110" s="396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5"/>
      <c r="Q110" s="395"/>
      <c r="R110" s="395"/>
      <c r="S110" s="396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8">
        <v>4680115884915</v>
      </c>
      <c r="E111" s="396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6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8">
        <v>4607091385427</v>
      </c>
      <c r="E112" s="396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8">
        <v>4680115882645</v>
      </c>
      <c r="E113" s="396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8">
        <v>4680115884311</v>
      </c>
      <c r="E114" s="396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8">
        <v>4680115884403</v>
      </c>
      <c r="E115" s="396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8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39"/>
      <c r="O116" s="403" t="s">
        <v>70</v>
      </c>
      <c r="P116" s="404"/>
      <c r="Q116" s="404"/>
      <c r="R116" s="404"/>
      <c r="S116" s="404"/>
      <c r="T116" s="404"/>
      <c r="U116" s="405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135.71428571428572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137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2.1407699999999998</v>
      </c>
      <c r="Z116" s="391"/>
      <c r="AA116" s="391"/>
    </row>
    <row r="117" spans="1:67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39"/>
      <c r="O117" s="403" t="s">
        <v>70</v>
      </c>
      <c r="P117" s="404"/>
      <c r="Q117" s="404"/>
      <c r="R117" s="404"/>
      <c r="S117" s="404"/>
      <c r="T117" s="404"/>
      <c r="U117" s="405"/>
      <c r="V117" s="37" t="s">
        <v>66</v>
      </c>
      <c r="W117" s="390">
        <f>IFERROR(SUM(W101:W115),"0")</f>
        <v>807.5</v>
      </c>
      <c r="X117" s="390">
        <f>IFERROR(SUM(X101:X115),"0")</f>
        <v>814.5</v>
      </c>
      <c r="Y117" s="37"/>
      <c r="Z117" s="391"/>
      <c r="AA117" s="391"/>
    </row>
    <row r="118" spans="1:67" ht="14.25" hidden="1" customHeight="1" x14ac:dyDescent="0.25">
      <c r="A118" s="400" t="s">
        <v>204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384"/>
      <c r="AA118" s="384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398">
        <v>4607091383065</v>
      </c>
      <c r="E119" s="396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6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8">
        <v>4680115881532</v>
      </c>
      <c r="E120" s="396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6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398">
        <v>4680115881532</v>
      </c>
      <c r="E121" s="396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8">
        <v>4680115882652</v>
      </c>
      <c r="E122" s="396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8">
        <v>4680115880238</v>
      </c>
      <c r="E123" s="396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6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8">
        <v>4680115881464</v>
      </c>
      <c r="E124" s="396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6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38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39"/>
      <c r="O125" s="403" t="s">
        <v>70</v>
      </c>
      <c r="P125" s="404"/>
      <c r="Q125" s="404"/>
      <c r="R125" s="404"/>
      <c r="S125" s="404"/>
      <c r="T125" s="404"/>
      <c r="U125" s="405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39"/>
      <c r="O126" s="403" t="s">
        <v>70</v>
      </c>
      <c r="P126" s="404"/>
      <c r="Q126" s="404"/>
      <c r="R126" s="404"/>
      <c r="S126" s="404"/>
      <c r="T126" s="404"/>
      <c r="U126" s="405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7" t="s">
        <v>216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383"/>
      <c r="AA127" s="383"/>
    </row>
    <row r="128" spans="1:67" ht="14.25" hidden="1" customHeight="1" x14ac:dyDescent="0.25">
      <c r="A128" s="400" t="s">
        <v>72</v>
      </c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384"/>
      <c r="AA128" s="384"/>
    </row>
    <row r="129" spans="1:67" ht="27" hidden="1" customHeight="1" x14ac:dyDescent="0.25">
      <c r="A129" s="54" t="s">
        <v>217</v>
      </c>
      <c r="B129" s="54" t="s">
        <v>218</v>
      </c>
      <c r="C129" s="31">
        <v>4301051612</v>
      </c>
      <c r="D129" s="398">
        <v>4607091385168</v>
      </c>
      <c r="E129" s="396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6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8">
        <v>4607091385168</v>
      </c>
      <c r="E130" s="396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8">
        <v>4607091383256</v>
      </c>
      <c r="E131" s="396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4301051358</v>
      </c>
      <c r="D132" s="398">
        <v>4607091385748</v>
      </c>
      <c r="E132" s="396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8">
        <v>4680115884533</v>
      </c>
      <c r="E133" s="396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idden="1" x14ac:dyDescent="0.2">
      <c r="A134" s="438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39"/>
      <c r="O134" s="403" t="s">
        <v>70</v>
      </c>
      <c r="P134" s="404"/>
      <c r="Q134" s="404"/>
      <c r="R134" s="404"/>
      <c r="S134" s="404"/>
      <c r="T134" s="404"/>
      <c r="U134" s="405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hidden="1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39"/>
      <c r="O135" s="403" t="s">
        <v>70</v>
      </c>
      <c r="P135" s="404"/>
      <c r="Q135" s="404"/>
      <c r="R135" s="404"/>
      <c r="S135" s="404"/>
      <c r="T135" s="404"/>
      <c r="U135" s="405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hidden="1" customHeight="1" x14ac:dyDescent="0.2">
      <c r="A136" s="427" t="s">
        <v>226</v>
      </c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428"/>
      <c r="T136" s="428"/>
      <c r="U136" s="428"/>
      <c r="V136" s="428"/>
      <c r="W136" s="428"/>
      <c r="X136" s="428"/>
      <c r="Y136" s="428"/>
      <c r="Z136" s="48"/>
      <c r="AA136" s="48"/>
    </row>
    <row r="137" spans="1:67" ht="16.5" hidden="1" customHeight="1" x14ac:dyDescent="0.25">
      <c r="A137" s="407" t="s">
        <v>227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383"/>
      <c r="AA137" s="383"/>
    </row>
    <row r="138" spans="1:67" ht="14.25" hidden="1" customHeight="1" x14ac:dyDescent="0.25">
      <c r="A138" s="400" t="s">
        <v>105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8">
        <v>4607091383423</v>
      </c>
      <c r="E139" s="396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6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8">
        <v>4680115885707</v>
      </c>
      <c r="E140" s="396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7" t="s">
        <v>232</v>
      </c>
      <c r="P140" s="395"/>
      <c r="Q140" s="395"/>
      <c r="R140" s="395"/>
      <c r="S140" s="396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8">
        <v>4680115885660</v>
      </c>
      <c r="E141" s="396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1" t="s">
        <v>235</v>
      </c>
      <c r="P141" s="395"/>
      <c r="Q141" s="395"/>
      <c r="R141" s="395"/>
      <c r="S141" s="396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8">
        <v>4607091381405</v>
      </c>
      <c r="E142" s="396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8">
        <v>4680115885691</v>
      </c>
      <c r="E143" s="396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718" t="s">
        <v>241</v>
      </c>
      <c r="P143" s="395"/>
      <c r="Q143" s="395"/>
      <c r="R143" s="395"/>
      <c r="S143" s="396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8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38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39"/>
      <c r="O145" s="403" t="s">
        <v>70</v>
      </c>
      <c r="P145" s="404"/>
      <c r="Q145" s="404"/>
      <c r="R145" s="404"/>
      <c r="S145" s="404"/>
      <c r="T145" s="404"/>
      <c r="U145" s="405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39"/>
      <c r="O146" s="403" t="s">
        <v>70</v>
      </c>
      <c r="P146" s="404"/>
      <c r="Q146" s="404"/>
      <c r="R146" s="404"/>
      <c r="S146" s="404"/>
      <c r="T146" s="404"/>
      <c r="U146" s="405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7" t="s">
        <v>244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383"/>
      <c r="AA147" s="383"/>
    </row>
    <row r="148" spans="1:67" ht="14.25" hidden="1" customHeight="1" x14ac:dyDescent="0.25">
      <c r="A148" s="400" t="s">
        <v>61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384"/>
      <c r="AA148" s="384"/>
    </row>
    <row r="149" spans="1:67" ht="27" hidden="1" customHeight="1" x14ac:dyDescent="0.25">
      <c r="A149" s="54" t="s">
        <v>245</v>
      </c>
      <c r="B149" s="54" t="s">
        <v>246</v>
      </c>
      <c r="C149" s="31">
        <v>4301031191</v>
      </c>
      <c r="D149" s="398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6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8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6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398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398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6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8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6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8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398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8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8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6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idden="1" x14ac:dyDescent="0.2">
      <c r="A158" s="438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39"/>
      <c r="O158" s="403" t="s">
        <v>70</v>
      </c>
      <c r="P158" s="404"/>
      <c r="Q158" s="404"/>
      <c r="R158" s="404"/>
      <c r="S158" s="404"/>
      <c r="T158" s="404"/>
      <c r="U158" s="40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39"/>
      <c r="O159" s="403" t="s">
        <v>70</v>
      </c>
      <c r="P159" s="404"/>
      <c r="Q159" s="404"/>
      <c r="R159" s="404"/>
      <c r="S159" s="404"/>
      <c r="T159" s="404"/>
      <c r="U159" s="405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07" t="s">
        <v>263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383"/>
      <c r="AA160" s="383"/>
    </row>
    <row r="161" spans="1:67" ht="14.25" hidden="1" customHeight="1" x14ac:dyDescent="0.25">
      <c r="A161" s="400" t="s">
        <v>105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8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8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38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39"/>
      <c r="O164" s="403" t="s">
        <v>70</v>
      </c>
      <c r="P164" s="404"/>
      <c r="Q164" s="404"/>
      <c r="R164" s="404"/>
      <c r="S164" s="404"/>
      <c r="T164" s="404"/>
      <c r="U164" s="40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39"/>
      <c r="O165" s="403" t="s">
        <v>70</v>
      </c>
      <c r="P165" s="404"/>
      <c r="Q165" s="404"/>
      <c r="R165" s="404"/>
      <c r="S165" s="404"/>
      <c r="T165" s="404"/>
      <c r="U165" s="40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0" t="s">
        <v>97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8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8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38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39"/>
      <c r="O169" s="403" t="s">
        <v>70</v>
      </c>
      <c r="P169" s="404"/>
      <c r="Q169" s="404"/>
      <c r="R169" s="404"/>
      <c r="S169" s="404"/>
      <c r="T169" s="404"/>
      <c r="U169" s="40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39"/>
      <c r="O170" s="403" t="s">
        <v>70</v>
      </c>
      <c r="P170" s="404"/>
      <c r="Q170" s="404"/>
      <c r="R170" s="404"/>
      <c r="S170" s="404"/>
      <c r="T170" s="404"/>
      <c r="U170" s="40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0" t="s">
        <v>61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384"/>
      <c r="AA171" s="384"/>
    </row>
    <row r="172" spans="1:67" ht="27" hidden="1" customHeight="1" x14ac:dyDescent="0.25">
      <c r="A172" s="54" t="s">
        <v>272</v>
      </c>
      <c r="B172" s="54" t="s">
        <v>273</v>
      </c>
      <c r="C172" s="31">
        <v>4301031224</v>
      </c>
      <c r="D172" s="398">
        <v>4680115882683</v>
      </c>
      <c r="E172" s="396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6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hidden="1" customHeight="1" x14ac:dyDescent="0.25">
      <c r="A173" s="54" t="s">
        <v>274</v>
      </c>
      <c r="B173" s="54" t="s">
        <v>275</v>
      </c>
      <c r="C173" s="31">
        <v>4301031230</v>
      </c>
      <c r="D173" s="398">
        <v>4680115882690</v>
      </c>
      <c r="E173" s="396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8">
        <v>4680115882669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398">
        <v>4680115882676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8">
        <v>4680115884014</v>
      </c>
      <c r="E176" s="396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6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8">
        <v>4680115884007</v>
      </c>
      <c r="E177" s="396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285</v>
      </c>
      <c r="P177" s="395"/>
      <c r="Q177" s="395"/>
      <c r="R177" s="395"/>
      <c r="S177" s="396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8">
        <v>4680115884038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6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8">
        <v>4680115884021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9" t="s">
        <v>290</v>
      </c>
      <c r="P179" s="395"/>
      <c r="Q179" s="395"/>
      <c r="R179" s="395"/>
      <c r="S179" s="396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idden="1" x14ac:dyDescent="0.2">
      <c r="A180" s="438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39"/>
      <c r="O180" s="403" t="s">
        <v>70</v>
      </c>
      <c r="P180" s="404"/>
      <c r="Q180" s="404"/>
      <c r="R180" s="404"/>
      <c r="S180" s="404"/>
      <c r="T180" s="404"/>
      <c r="U180" s="40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39"/>
      <c r="O181" s="403" t="s">
        <v>70</v>
      </c>
      <c r="P181" s="404"/>
      <c r="Q181" s="404"/>
      <c r="R181" s="404"/>
      <c r="S181" s="404"/>
      <c r="T181" s="404"/>
      <c r="U181" s="405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400" t="s">
        <v>72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8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6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8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6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8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6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398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8" t="s">
        <v>299</v>
      </c>
      <c r="P186" s="395"/>
      <c r="Q186" s="395"/>
      <c r="R186" s="395"/>
      <c r="S186" s="396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8">
        <v>4680115881617</v>
      </c>
      <c r="E187" s="396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6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hidden="1" customHeight="1" x14ac:dyDescent="0.25">
      <c r="A188" s="54" t="s">
        <v>302</v>
      </c>
      <c r="B188" s="54" t="s">
        <v>303</v>
      </c>
      <c r="C188" s="31">
        <v>4301051632</v>
      </c>
      <c r="D188" s="398">
        <v>4680115880573</v>
      </c>
      <c r="E188" s="396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63" t="s">
        <v>304</v>
      </c>
      <c r="P188" s="395"/>
      <c r="Q188" s="395"/>
      <c r="R188" s="395"/>
      <c r="S188" s="396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hidden="1" customHeight="1" x14ac:dyDescent="0.25">
      <c r="A189" s="54" t="s">
        <v>305</v>
      </c>
      <c r="B189" s="54" t="s">
        <v>306</v>
      </c>
      <c r="C189" s="31">
        <v>4301051487</v>
      </c>
      <c r="D189" s="398">
        <v>4680115881228</v>
      </c>
      <c r="E189" s="396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6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8">
        <v>4680115881037</v>
      </c>
      <c r="E190" s="396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4301051384</v>
      </c>
      <c r="D191" s="398">
        <v>4680115881211</v>
      </c>
      <c r="E191" s="396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6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8">
        <v>4680115881020</v>
      </c>
      <c r="E192" s="396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4301051407</v>
      </c>
      <c r="D193" s="398">
        <v>4680115882195</v>
      </c>
      <c r="E193" s="396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6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4301051630</v>
      </c>
      <c r="D194" s="398">
        <v>4680115880092</v>
      </c>
      <c r="E194" s="396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81" t="s">
        <v>317</v>
      </c>
      <c r="P194" s="395"/>
      <c r="Q194" s="395"/>
      <c r="R194" s="395"/>
      <c r="S194" s="396"/>
      <c r="T194" s="34"/>
      <c r="U194" s="34"/>
      <c r="V194" s="35" t="s">
        <v>66</v>
      </c>
      <c r="W194" s="388">
        <v>0</v>
      </c>
      <c r="X194" s="389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8">
        <v>4680115880221</v>
      </c>
      <c r="E195" s="396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320</v>
      </c>
      <c r="P195" s="395"/>
      <c r="Q195" s="395"/>
      <c r="R195" s="395"/>
      <c r="S195" s="396"/>
      <c r="T195" s="34"/>
      <c r="U195" s="34"/>
      <c r="V195" s="35" t="s">
        <v>66</v>
      </c>
      <c r="W195" s="388">
        <v>1000</v>
      </c>
      <c r="X195" s="389">
        <f t="shared" si="44"/>
        <v>1000.8</v>
      </c>
      <c r="Y195" s="36">
        <f>IFERROR(IF(X195=0,"",ROUNDUP(X195/H195,0)*0.00753),"")</f>
        <v>3.1400100000000002</v>
      </c>
      <c r="Z195" s="56"/>
      <c r="AA195" s="57"/>
      <c r="AE195" s="64"/>
      <c r="BB195" s="178" t="s">
        <v>1</v>
      </c>
      <c r="BL195" s="64">
        <f t="shared" si="45"/>
        <v>1113.3333333333335</v>
      </c>
      <c r="BM195" s="64">
        <f t="shared" si="46"/>
        <v>1114.2240000000002</v>
      </c>
      <c r="BN195" s="64">
        <f t="shared" si="47"/>
        <v>2.6709401709401708</v>
      </c>
      <c r="BO195" s="64">
        <f t="shared" si="48"/>
        <v>2.6730769230769229</v>
      </c>
    </row>
    <row r="196" spans="1:67" ht="16.5" hidden="1" customHeight="1" x14ac:dyDescent="0.25">
      <c r="A196" s="54" t="s">
        <v>321</v>
      </c>
      <c r="B196" s="54" t="s">
        <v>322</v>
      </c>
      <c r="C196" s="31">
        <v>4301051753</v>
      </c>
      <c r="D196" s="398">
        <v>4680115880504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5"/>
      <c r="Q196" s="395"/>
      <c r="R196" s="395"/>
      <c r="S196" s="396"/>
      <c r="T196" s="34"/>
      <c r="U196" s="34"/>
      <c r="V196" s="35" t="s">
        <v>66</v>
      </c>
      <c r="W196" s="388">
        <v>0</v>
      </c>
      <c r="X196" s="389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27" hidden="1" customHeight="1" x14ac:dyDescent="0.25">
      <c r="A197" s="54" t="s">
        <v>324</v>
      </c>
      <c r="B197" s="54" t="s">
        <v>325</v>
      </c>
      <c r="C197" s="31">
        <v>4301051410</v>
      </c>
      <c r="D197" s="398">
        <v>4680115882164</v>
      </c>
      <c r="E197" s="396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6"/>
      <c r="T197" s="34"/>
      <c r="U197" s="34"/>
      <c r="V197" s="35" t="s">
        <v>66</v>
      </c>
      <c r="W197" s="388">
        <v>0</v>
      </c>
      <c r="X197" s="389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x14ac:dyDescent="0.2">
      <c r="A198" s="438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39"/>
      <c r="O198" s="403" t="s">
        <v>70</v>
      </c>
      <c r="P198" s="404"/>
      <c r="Q198" s="404"/>
      <c r="R198" s="404"/>
      <c r="S198" s="404"/>
      <c r="T198" s="404"/>
      <c r="U198" s="405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416.66666666666669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417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3.1400100000000002</v>
      </c>
      <c r="Z198" s="391"/>
      <c r="AA198" s="391"/>
    </row>
    <row r="199" spans="1:67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39"/>
      <c r="O199" s="403" t="s">
        <v>70</v>
      </c>
      <c r="P199" s="404"/>
      <c r="Q199" s="404"/>
      <c r="R199" s="404"/>
      <c r="S199" s="404"/>
      <c r="T199" s="404"/>
      <c r="U199" s="405"/>
      <c r="V199" s="37" t="s">
        <v>66</v>
      </c>
      <c r="W199" s="390">
        <f>IFERROR(SUM(W183:W197),"0")</f>
        <v>1000</v>
      </c>
      <c r="X199" s="390">
        <f>IFERROR(SUM(X183:X197),"0")</f>
        <v>1000.8</v>
      </c>
      <c r="Y199" s="37"/>
      <c r="Z199" s="391"/>
      <c r="AA199" s="391"/>
    </row>
    <row r="200" spans="1:67" ht="14.25" hidden="1" customHeight="1" x14ac:dyDescent="0.25">
      <c r="A200" s="400" t="s">
        <v>204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8">
        <v>4680115882874</v>
      </c>
      <c r="E201" s="396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6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8">
        <v>4680115884434</v>
      </c>
      <c r="E202" s="396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4301060375</v>
      </c>
      <c r="D203" s="398">
        <v>4680115880818</v>
      </c>
      <c r="E203" s="396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6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333</v>
      </c>
      <c r="B204" s="54" t="s">
        <v>334</v>
      </c>
      <c r="C204" s="31">
        <v>4301060389</v>
      </c>
      <c r="D204" s="398">
        <v>4680115880801</v>
      </c>
      <c r="E204" s="396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65" t="s">
        <v>335</v>
      </c>
      <c r="P204" s="395"/>
      <c r="Q204" s="395"/>
      <c r="R204" s="395"/>
      <c r="S204" s="396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38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39"/>
      <c r="O205" s="403" t="s">
        <v>70</v>
      </c>
      <c r="P205" s="404"/>
      <c r="Q205" s="404"/>
      <c r="R205" s="404"/>
      <c r="S205" s="404"/>
      <c r="T205" s="404"/>
      <c r="U205" s="405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hidden="1" x14ac:dyDescent="0.2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39"/>
      <c r="O206" s="403" t="s">
        <v>70</v>
      </c>
      <c r="P206" s="404"/>
      <c r="Q206" s="404"/>
      <c r="R206" s="404"/>
      <c r="S206" s="404"/>
      <c r="T206" s="404"/>
      <c r="U206" s="405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hidden="1" customHeight="1" x14ac:dyDescent="0.25">
      <c r="A207" s="407" t="s">
        <v>336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383"/>
      <c r="AA207" s="383"/>
    </row>
    <row r="208" spans="1:67" ht="14.25" hidden="1" customHeight="1" x14ac:dyDescent="0.25">
      <c r="A208" s="400" t="s">
        <v>105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8">
        <v>4680115884274</v>
      </c>
      <c r="E209" s="396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6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8">
        <v>4680115884298</v>
      </c>
      <c r="E210" s="396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8">
        <v>4680115884250</v>
      </c>
      <c r="E211" s="396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8">
        <v>4680115884281</v>
      </c>
      <c r="E212" s="396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8">
        <v>4680115884199</v>
      </c>
      <c r="E213" s="396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8">
        <v>4680115884267</v>
      </c>
      <c r="E214" s="396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8">
        <v>4680115882973</v>
      </c>
      <c r="E215" s="396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38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39"/>
      <c r="O216" s="403" t="s">
        <v>70</v>
      </c>
      <c r="P216" s="404"/>
      <c r="Q216" s="404"/>
      <c r="R216" s="404"/>
      <c r="S216" s="404"/>
      <c r="T216" s="404"/>
      <c r="U216" s="405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39"/>
      <c r="O217" s="403" t="s">
        <v>70</v>
      </c>
      <c r="P217" s="404"/>
      <c r="Q217" s="404"/>
      <c r="R217" s="404"/>
      <c r="S217" s="404"/>
      <c r="T217" s="404"/>
      <c r="U217" s="405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0" t="s">
        <v>61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8">
        <v>4607091389845</v>
      </c>
      <c r="E219" s="396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6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8">
        <v>4607091389845</v>
      </c>
      <c r="E220" s="396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5" t="s">
        <v>354</v>
      </c>
      <c r="P220" s="395"/>
      <c r="Q220" s="395"/>
      <c r="R220" s="395"/>
      <c r="S220" s="396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8">
        <v>4680115882881</v>
      </c>
      <c r="E221" s="396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6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38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39"/>
      <c r="O222" s="403" t="s">
        <v>70</v>
      </c>
      <c r="P222" s="404"/>
      <c r="Q222" s="404"/>
      <c r="R222" s="404"/>
      <c r="S222" s="404"/>
      <c r="T222" s="404"/>
      <c r="U222" s="405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39"/>
      <c r="O223" s="403" t="s">
        <v>70</v>
      </c>
      <c r="P223" s="404"/>
      <c r="Q223" s="404"/>
      <c r="R223" s="404"/>
      <c r="S223" s="404"/>
      <c r="T223" s="404"/>
      <c r="U223" s="405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7" t="s">
        <v>357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383"/>
      <c r="AA224" s="383"/>
    </row>
    <row r="225" spans="1:67" ht="14.25" hidden="1" customHeight="1" x14ac:dyDescent="0.25">
      <c r="A225" s="400" t="s">
        <v>105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384"/>
      <c r="AA225" s="384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398">
        <v>4680115884137</v>
      </c>
      <c r="E226" s="396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6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8">
        <v>4680115884236</v>
      </c>
      <c r="E227" s="396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8">
        <v>4680115884175</v>
      </c>
      <c r="E228" s="396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398">
        <v>4680115884144</v>
      </c>
      <c r="E229" s="396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8">
        <v>4680115884182</v>
      </c>
      <c r="E230" s="396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8">
        <v>4680115884205</v>
      </c>
      <c r="E231" s="396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idden="1" x14ac:dyDescent="0.2">
      <c r="A232" s="438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39"/>
      <c r="O232" s="403" t="s">
        <v>70</v>
      </c>
      <c r="P232" s="404"/>
      <c r="Q232" s="404"/>
      <c r="R232" s="404"/>
      <c r="S232" s="404"/>
      <c r="T232" s="404"/>
      <c r="U232" s="405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hidden="1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39"/>
      <c r="O233" s="403" t="s">
        <v>70</v>
      </c>
      <c r="P233" s="404"/>
      <c r="Q233" s="404"/>
      <c r="R233" s="404"/>
      <c r="S233" s="404"/>
      <c r="T233" s="404"/>
      <c r="U233" s="405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hidden="1" customHeight="1" x14ac:dyDescent="0.25">
      <c r="A234" s="407" t="s">
        <v>370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383"/>
      <c r="AA234" s="383"/>
    </row>
    <row r="235" spans="1:67" ht="14.25" hidden="1" customHeight="1" x14ac:dyDescent="0.25">
      <c r="A235" s="400" t="s">
        <v>105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8">
        <v>4680115885554</v>
      </c>
      <c r="E236" s="396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5"/>
      <c r="Q236" s="395"/>
      <c r="R236" s="395"/>
      <c r="S236" s="396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8">
        <v>4680115885615</v>
      </c>
      <c r="E237" s="396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6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8">
        <v>4680115885646</v>
      </c>
      <c r="E238" s="396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1" t="s">
        <v>381</v>
      </c>
      <c r="P238" s="395"/>
      <c r="Q238" s="395"/>
      <c r="R238" s="395"/>
      <c r="S238" s="396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8">
        <v>4607091386004</v>
      </c>
      <c r="E239" s="396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6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8">
        <v>4607091386073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4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8">
        <v>4607091387322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6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8">
        <v>4607091387353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6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8">
        <v>4607091386011</v>
      </c>
      <c r="E243" s="396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8">
        <v>4607091387308</v>
      </c>
      <c r="E244" s="396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8">
        <v>4607091387339</v>
      </c>
      <c r="E245" s="396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8">
        <v>4680115881938</v>
      </c>
      <c r="E246" s="396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6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8">
        <v>4607091387346</v>
      </c>
      <c r="E247" s="396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6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8">
        <v>4607091389807</v>
      </c>
      <c r="E248" s="396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38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39"/>
      <c r="O249" s="403" t="s">
        <v>70</v>
      </c>
      <c r="P249" s="404"/>
      <c r="Q249" s="404"/>
      <c r="R249" s="404"/>
      <c r="S249" s="404"/>
      <c r="T249" s="404"/>
      <c r="U249" s="405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39"/>
      <c r="O250" s="403" t="s">
        <v>70</v>
      </c>
      <c r="P250" s="404"/>
      <c r="Q250" s="404"/>
      <c r="R250" s="404"/>
      <c r="S250" s="404"/>
      <c r="T250" s="404"/>
      <c r="U250" s="405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0" t="s">
        <v>61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384"/>
      <c r="AA251" s="384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398">
        <v>4607091387193</v>
      </c>
      <c r="E252" s="396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6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8">
        <v>4607091387230</v>
      </c>
      <c r="E253" s="396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8">
        <v>4607091387285</v>
      </c>
      <c r="E254" s="396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8">
        <v>4680115880481</v>
      </c>
      <c r="E255" s="396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38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39"/>
      <c r="O256" s="403" t="s">
        <v>70</v>
      </c>
      <c r="P256" s="404"/>
      <c r="Q256" s="404"/>
      <c r="R256" s="404"/>
      <c r="S256" s="404"/>
      <c r="T256" s="404"/>
      <c r="U256" s="405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39"/>
      <c r="O257" s="403" t="s">
        <v>70</v>
      </c>
      <c r="P257" s="404"/>
      <c r="Q257" s="404"/>
      <c r="R257" s="404"/>
      <c r="S257" s="404"/>
      <c r="T257" s="404"/>
      <c r="U257" s="405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0" t="s">
        <v>72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8">
        <v>4607091387766</v>
      </c>
      <c r="E259" s="396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8">
        <v>4607091387957</v>
      </c>
      <c r="E260" s="396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8">
        <v>4607091387964</v>
      </c>
      <c r="E261" s="396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8">
        <v>4680115884618</v>
      </c>
      <c r="E262" s="396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8">
        <v>4607091381672</v>
      </c>
      <c r="E263" s="396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6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8">
        <v>4680115884588</v>
      </c>
      <c r="E264" s="396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8">
        <v>4607091387537</v>
      </c>
      <c r="E265" s="396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6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8">
        <v>4607091387513</v>
      </c>
      <c r="E266" s="396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8">
        <v>4680115880511</v>
      </c>
      <c r="E267" s="396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8">
        <v>4680115880412</v>
      </c>
      <c r="E268" s="396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6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3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39"/>
      <c r="O269" s="403" t="s">
        <v>70</v>
      </c>
      <c r="P269" s="404"/>
      <c r="Q269" s="404"/>
      <c r="R269" s="404"/>
      <c r="S269" s="404"/>
      <c r="T269" s="404"/>
      <c r="U269" s="405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39"/>
      <c r="O270" s="403" t="s">
        <v>70</v>
      </c>
      <c r="P270" s="404"/>
      <c r="Q270" s="404"/>
      <c r="R270" s="404"/>
      <c r="S270" s="404"/>
      <c r="T270" s="404"/>
      <c r="U270" s="405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0" t="s">
        <v>204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384"/>
      <c r="AA271" s="384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398">
        <v>4607091380880</v>
      </c>
      <c r="E272" s="396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6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8">
        <v>4607091380880</v>
      </c>
      <c r="E273" s="396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">
        <v>434</v>
      </c>
      <c r="P273" s="395"/>
      <c r="Q273" s="395"/>
      <c r="R273" s="395"/>
      <c r="S273" s="396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hidden="1" customHeight="1" x14ac:dyDescent="0.25">
      <c r="A274" s="54" t="s">
        <v>435</v>
      </c>
      <c r="B274" s="54" t="s">
        <v>436</v>
      </c>
      <c r="C274" s="31">
        <v>4301060308</v>
      </c>
      <c r="D274" s="398">
        <v>4607091384482</v>
      </c>
      <c r="E274" s="396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437</v>
      </c>
      <c r="B275" s="54" t="s">
        <v>438</v>
      </c>
      <c r="C275" s="31">
        <v>4301060325</v>
      </c>
      <c r="D275" s="398">
        <v>4607091380897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idden="1" x14ac:dyDescent="0.2">
      <c r="A276" s="438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39"/>
      <c r="O276" s="403" t="s">
        <v>70</v>
      </c>
      <c r="P276" s="404"/>
      <c r="Q276" s="404"/>
      <c r="R276" s="404"/>
      <c r="S276" s="404"/>
      <c r="T276" s="404"/>
      <c r="U276" s="405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hidden="1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39"/>
      <c r="O277" s="403" t="s">
        <v>70</v>
      </c>
      <c r="P277" s="404"/>
      <c r="Q277" s="404"/>
      <c r="R277" s="404"/>
      <c r="S277" s="404"/>
      <c r="T277" s="404"/>
      <c r="U277" s="405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hidden="1" customHeight="1" x14ac:dyDescent="0.25">
      <c r="A278" s="400" t="s">
        <v>86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8">
        <v>4607091388374</v>
      </c>
      <c r="E279" s="396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6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8">
        <v>4607091388381</v>
      </c>
      <c r="E280" s="396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8" t="s">
        <v>444</v>
      </c>
      <c r="P280" s="395"/>
      <c r="Q280" s="395"/>
      <c r="R280" s="395"/>
      <c r="S280" s="396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398">
        <v>4607091388404</v>
      </c>
      <c r="E281" s="396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6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38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39"/>
      <c r="O282" s="403" t="s">
        <v>70</v>
      </c>
      <c r="P282" s="404"/>
      <c r="Q282" s="404"/>
      <c r="R282" s="404"/>
      <c r="S282" s="404"/>
      <c r="T282" s="404"/>
      <c r="U282" s="405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39"/>
      <c r="O283" s="403" t="s">
        <v>70</v>
      </c>
      <c r="P283" s="404"/>
      <c r="Q283" s="404"/>
      <c r="R283" s="404"/>
      <c r="S283" s="404"/>
      <c r="T283" s="404"/>
      <c r="U283" s="405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0" t="s">
        <v>447</v>
      </c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8">
        <v>4680115881808</v>
      </c>
      <c r="E285" s="396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6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8">
        <v>4680115881822</v>
      </c>
      <c r="E286" s="396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8">
        <v>4680115880016</v>
      </c>
      <c r="E287" s="396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6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38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39"/>
      <c r="O288" s="403" t="s">
        <v>70</v>
      </c>
      <c r="P288" s="404"/>
      <c r="Q288" s="404"/>
      <c r="R288" s="404"/>
      <c r="S288" s="404"/>
      <c r="T288" s="404"/>
      <c r="U288" s="405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39"/>
      <c r="O289" s="403" t="s">
        <v>70</v>
      </c>
      <c r="P289" s="404"/>
      <c r="Q289" s="404"/>
      <c r="R289" s="404"/>
      <c r="S289" s="404"/>
      <c r="T289" s="404"/>
      <c r="U289" s="405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7" t="s">
        <v>456</v>
      </c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383"/>
      <c r="AA290" s="383"/>
    </row>
    <row r="291" spans="1:67" ht="14.25" hidden="1" customHeight="1" x14ac:dyDescent="0.25">
      <c r="A291" s="400" t="s">
        <v>105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8">
        <v>4607091387421</v>
      </c>
      <c r="E292" s="396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6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8">
        <v>4607091387421</v>
      </c>
      <c r="E293" s="396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8">
        <v>4607091387452</v>
      </c>
      <c r="E294" s="396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8">
        <v>4607091387452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8">
        <v>4607091385984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8">
        <v>4607091387438</v>
      </c>
      <c r="E297" s="396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8">
        <v>4607091387469</v>
      </c>
      <c r="E298" s="396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38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39"/>
      <c r="O299" s="403" t="s">
        <v>70</v>
      </c>
      <c r="P299" s="404"/>
      <c r="Q299" s="404"/>
      <c r="R299" s="404"/>
      <c r="S299" s="404"/>
      <c r="T299" s="404"/>
      <c r="U299" s="405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39"/>
      <c r="O300" s="403" t="s">
        <v>70</v>
      </c>
      <c r="P300" s="404"/>
      <c r="Q300" s="404"/>
      <c r="R300" s="404"/>
      <c r="S300" s="404"/>
      <c r="T300" s="404"/>
      <c r="U300" s="405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0" t="s">
        <v>61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8">
        <v>4607091387292</v>
      </c>
      <c r="E302" s="396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6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8">
        <v>4607091387315</v>
      </c>
      <c r="E303" s="396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38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39"/>
      <c r="O304" s="403" t="s">
        <v>70</v>
      </c>
      <c r="P304" s="404"/>
      <c r="Q304" s="404"/>
      <c r="R304" s="404"/>
      <c r="S304" s="404"/>
      <c r="T304" s="404"/>
      <c r="U304" s="405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39"/>
      <c r="O305" s="403" t="s">
        <v>70</v>
      </c>
      <c r="P305" s="404"/>
      <c r="Q305" s="404"/>
      <c r="R305" s="404"/>
      <c r="S305" s="404"/>
      <c r="T305" s="404"/>
      <c r="U305" s="405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7" t="s">
        <v>473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383"/>
      <c r="AA306" s="383"/>
    </row>
    <row r="307" spans="1:67" ht="14.25" hidden="1" customHeight="1" x14ac:dyDescent="0.25">
      <c r="A307" s="400" t="s">
        <v>61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84"/>
      <c r="AA307" s="384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8">
        <v>4607091383836</v>
      </c>
      <c r="E308" s="396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6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38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39"/>
      <c r="O309" s="403" t="s">
        <v>70</v>
      </c>
      <c r="P309" s="404"/>
      <c r="Q309" s="404"/>
      <c r="R309" s="404"/>
      <c r="S309" s="404"/>
      <c r="T309" s="404"/>
      <c r="U309" s="405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39"/>
      <c r="O310" s="403" t="s">
        <v>70</v>
      </c>
      <c r="P310" s="404"/>
      <c r="Q310" s="404"/>
      <c r="R310" s="404"/>
      <c r="S310" s="404"/>
      <c r="T310" s="404"/>
      <c r="U310" s="405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0" t="s">
        <v>72</v>
      </c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8">
        <v>4607091387919</v>
      </c>
      <c r="E312" s="396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6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8">
        <v>4680115883604</v>
      </c>
      <c r="E313" s="396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6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8">
        <v>4680115883567</v>
      </c>
      <c r="E314" s="396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3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39"/>
      <c r="O315" s="403" t="s">
        <v>70</v>
      </c>
      <c r="P315" s="404"/>
      <c r="Q315" s="404"/>
      <c r="R315" s="404"/>
      <c r="S315" s="404"/>
      <c r="T315" s="404"/>
      <c r="U315" s="405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39"/>
      <c r="O316" s="403" t="s">
        <v>70</v>
      </c>
      <c r="P316" s="404"/>
      <c r="Q316" s="404"/>
      <c r="R316" s="404"/>
      <c r="S316" s="404"/>
      <c r="T316" s="404"/>
      <c r="U316" s="405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0" t="s">
        <v>204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8">
        <v>4607091388831</v>
      </c>
      <c r="E318" s="396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6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8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39"/>
      <c r="O319" s="403" t="s">
        <v>70</v>
      </c>
      <c r="P319" s="404"/>
      <c r="Q319" s="404"/>
      <c r="R319" s="404"/>
      <c r="S319" s="404"/>
      <c r="T319" s="404"/>
      <c r="U319" s="405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39"/>
      <c r="O320" s="403" t="s">
        <v>70</v>
      </c>
      <c r="P320" s="404"/>
      <c r="Q320" s="404"/>
      <c r="R320" s="404"/>
      <c r="S320" s="404"/>
      <c r="T320" s="404"/>
      <c r="U320" s="405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0" t="s">
        <v>86</v>
      </c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384"/>
      <c r="AA321" s="384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398">
        <v>4607091383102</v>
      </c>
      <c r="E322" s="396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6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8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39"/>
      <c r="O323" s="403" t="s">
        <v>70</v>
      </c>
      <c r="P323" s="404"/>
      <c r="Q323" s="404"/>
      <c r="R323" s="404"/>
      <c r="S323" s="404"/>
      <c r="T323" s="404"/>
      <c r="U323" s="405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39"/>
      <c r="O324" s="403" t="s">
        <v>70</v>
      </c>
      <c r="P324" s="404"/>
      <c r="Q324" s="404"/>
      <c r="R324" s="404"/>
      <c r="S324" s="404"/>
      <c r="T324" s="404"/>
      <c r="U324" s="405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27" t="s">
        <v>486</v>
      </c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428"/>
      <c r="U325" s="428"/>
      <c r="V325" s="428"/>
      <c r="W325" s="428"/>
      <c r="X325" s="428"/>
      <c r="Y325" s="428"/>
      <c r="Z325" s="48"/>
      <c r="AA325" s="48"/>
    </row>
    <row r="326" spans="1:67" ht="16.5" hidden="1" customHeight="1" x14ac:dyDescent="0.25">
      <c r="A326" s="407" t="s">
        <v>487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383"/>
      <c r="AA326" s="383"/>
    </row>
    <row r="327" spans="1:67" ht="14.25" hidden="1" customHeight="1" x14ac:dyDescent="0.25">
      <c r="A327" s="400" t="s">
        <v>105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8">
        <v>4680115884885</v>
      </c>
      <c r="E328" s="396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5"/>
      <c r="Q328" s="395"/>
      <c r="R328" s="395"/>
      <c r="S328" s="396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8">
        <v>4680115884830</v>
      </c>
      <c r="E329" s="396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2" t="s">
        <v>493</v>
      </c>
      <c r="P329" s="395"/>
      <c r="Q329" s="395"/>
      <c r="R329" s="395"/>
      <c r="S329" s="396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8">
        <v>4680115884830</v>
      </c>
      <c r="E330" s="396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5" t="s">
        <v>493</v>
      </c>
      <c r="P330" s="395"/>
      <c r="Q330" s="395"/>
      <c r="R330" s="395"/>
      <c r="S330" s="396"/>
      <c r="T330" s="34"/>
      <c r="U330" s="34"/>
      <c r="V330" s="35" t="s">
        <v>66</v>
      </c>
      <c r="W330" s="388">
        <v>3000</v>
      </c>
      <c r="X330" s="389">
        <f t="shared" si="75"/>
        <v>3000</v>
      </c>
      <c r="Y330" s="36">
        <f>IFERROR(IF(X330=0,"",ROUNDUP(X330/H330,0)*0.02175),"")</f>
        <v>4.3499999999999996</v>
      </c>
      <c r="Z330" s="56"/>
      <c r="AA330" s="57"/>
      <c r="AE330" s="64"/>
      <c r="BB330" s="255" t="s">
        <v>1</v>
      </c>
      <c r="BL330" s="64">
        <f t="shared" si="76"/>
        <v>3096</v>
      </c>
      <c r="BM330" s="64">
        <f t="shared" si="77"/>
        <v>3096</v>
      </c>
      <c r="BN330" s="64">
        <f t="shared" si="78"/>
        <v>4.1666666666666661</v>
      </c>
      <c r="BO330" s="64">
        <f t="shared" si="79"/>
        <v>4.1666666666666661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8">
        <v>4680115884847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0" t="s">
        <v>497</v>
      </c>
      <c r="P331" s="395"/>
      <c r="Q331" s="395"/>
      <c r="R331" s="395"/>
      <c r="S331" s="396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hidden="1" customHeight="1" x14ac:dyDescent="0.25">
      <c r="A332" s="54" t="s">
        <v>495</v>
      </c>
      <c r="B332" s="54" t="s">
        <v>498</v>
      </c>
      <c r="C332" s="31">
        <v>4301011869</v>
      </c>
      <c r="D332" s="398">
        <v>4680115884847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6"/>
      <c r="T332" s="34"/>
      <c r="U332" s="34"/>
      <c r="V332" s="35" t="s">
        <v>66</v>
      </c>
      <c r="W332" s="388">
        <v>0</v>
      </c>
      <c r="X332" s="389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8">
        <v>4680115884854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hidden="1" customHeight="1" x14ac:dyDescent="0.25">
      <c r="A334" s="54" t="s">
        <v>499</v>
      </c>
      <c r="B334" s="54" t="s">
        <v>501</v>
      </c>
      <c r="C334" s="31">
        <v>4301011870</v>
      </c>
      <c r="D334" s="398">
        <v>4680115884854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9" t="s">
        <v>502</v>
      </c>
      <c r="P334" s="395"/>
      <c r="Q334" s="395"/>
      <c r="R334" s="395"/>
      <c r="S334" s="396"/>
      <c r="T334" s="34"/>
      <c r="U334" s="34"/>
      <c r="V334" s="35" t="s">
        <v>66</v>
      </c>
      <c r="W334" s="388">
        <v>0</v>
      </c>
      <c r="X334" s="389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8">
        <v>4680115884908</v>
      </c>
      <c r="E335" s="396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505</v>
      </c>
      <c r="P335" s="395"/>
      <c r="Q335" s="395"/>
      <c r="R335" s="395"/>
      <c r="S335" s="396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8">
        <v>4680115884878</v>
      </c>
      <c r="E336" s="396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">
        <v>508</v>
      </c>
      <c r="P336" s="395"/>
      <c r="Q336" s="395"/>
      <c r="R336" s="395"/>
      <c r="S336" s="396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8">
        <v>4680115884922</v>
      </c>
      <c r="E337" s="396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9" t="s">
        <v>511</v>
      </c>
      <c r="P337" s="395"/>
      <c r="Q337" s="395"/>
      <c r="R337" s="395"/>
      <c r="S337" s="396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8">
        <v>4680115882638</v>
      </c>
      <c r="E338" s="396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8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39"/>
      <c r="O339" s="403" t="s">
        <v>70</v>
      </c>
      <c r="P339" s="404"/>
      <c r="Q339" s="404"/>
      <c r="R339" s="404"/>
      <c r="S339" s="404"/>
      <c r="T339" s="404"/>
      <c r="U339" s="405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200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200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4.3499999999999996</v>
      </c>
      <c r="Z339" s="391"/>
      <c r="AA339" s="391"/>
    </row>
    <row r="340" spans="1:67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39"/>
      <c r="O340" s="403" t="s">
        <v>70</v>
      </c>
      <c r="P340" s="404"/>
      <c r="Q340" s="404"/>
      <c r="R340" s="404"/>
      <c r="S340" s="404"/>
      <c r="T340" s="404"/>
      <c r="U340" s="405"/>
      <c r="V340" s="37" t="s">
        <v>66</v>
      </c>
      <c r="W340" s="390">
        <f>IFERROR(SUM(W328:W338),"0")</f>
        <v>3000</v>
      </c>
      <c r="X340" s="390">
        <f>IFERROR(SUM(X328:X338),"0")</f>
        <v>3000</v>
      </c>
      <c r="Y340" s="37"/>
      <c r="Z340" s="391"/>
      <c r="AA340" s="391"/>
    </row>
    <row r="341" spans="1:67" ht="14.25" hidden="1" customHeight="1" x14ac:dyDescent="0.25">
      <c r="A341" s="400" t="s">
        <v>97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8">
        <v>4607091383980</v>
      </c>
      <c r="E342" s="396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88">
        <v>3500</v>
      </c>
      <c r="X342" s="389">
        <f>IFERROR(IF(W342="",0,CEILING((W342/$H342),1)*$H342),"")</f>
        <v>3510</v>
      </c>
      <c r="Y342" s="36">
        <f>IFERROR(IF(X342=0,"",ROUNDUP(X342/H342,0)*0.02175),"")</f>
        <v>5.0894999999999992</v>
      </c>
      <c r="Z342" s="56"/>
      <c r="AA342" s="57"/>
      <c r="AE342" s="64"/>
      <c r="BB342" s="264" t="s">
        <v>1</v>
      </c>
      <c r="BL342" s="64">
        <f>IFERROR(W342*I342/H342,"0")</f>
        <v>3612</v>
      </c>
      <c r="BM342" s="64">
        <f>IFERROR(X342*I342/H342,"0")</f>
        <v>3622.32</v>
      </c>
      <c r="BN342" s="64">
        <f>IFERROR(1/J342*(W342/H342),"0")</f>
        <v>4.8611111111111107</v>
      </c>
      <c r="BO342" s="64">
        <f>IFERROR(1/J342*(X342/H342),"0")</f>
        <v>4.875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8">
        <v>4680115883314</v>
      </c>
      <c r="E343" s="396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8">
        <v>4607091384178</v>
      </c>
      <c r="E344" s="396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8">
        <v>4680115881914</v>
      </c>
      <c r="E345" s="396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8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39"/>
      <c r="O346" s="403" t="s">
        <v>70</v>
      </c>
      <c r="P346" s="404"/>
      <c r="Q346" s="404"/>
      <c r="R346" s="404"/>
      <c r="S346" s="404"/>
      <c r="T346" s="404"/>
      <c r="U346" s="405"/>
      <c r="V346" s="37" t="s">
        <v>71</v>
      </c>
      <c r="W346" s="390">
        <f>IFERROR(W342/H342,"0")+IFERROR(W343/H343,"0")+IFERROR(W344/H344,"0")+IFERROR(W345/H345,"0")</f>
        <v>233.33333333333334</v>
      </c>
      <c r="X346" s="390">
        <f>IFERROR(X342/H342,"0")+IFERROR(X343/H343,"0")+IFERROR(X344/H344,"0")+IFERROR(X345/H345,"0")</f>
        <v>234</v>
      </c>
      <c r="Y346" s="390">
        <f>IFERROR(IF(Y342="",0,Y342),"0")+IFERROR(IF(Y343="",0,Y343),"0")+IFERROR(IF(Y344="",0,Y344),"0")+IFERROR(IF(Y345="",0,Y345),"0")</f>
        <v>5.0894999999999992</v>
      </c>
      <c r="Z346" s="391"/>
      <c r="AA346" s="391"/>
    </row>
    <row r="347" spans="1:67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39"/>
      <c r="O347" s="403" t="s">
        <v>70</v>
      </c>
      <c r="P347" s="404"/>
      <c r="Q347" s="404"/>
      <c r="R347" s="404"/>
      <c r="S347" s="404"/>
      <c r="T347" s="404"/>
      <c r="U347" s="405"/>
      <c r="V347" s="37" t="s">
        <v>66</v>
      </c>
      <c r="W347" s="390">
        <f>IFERROR(SUM(W342:W345),"0")</f>
        <v>3500</v>
      </c>
      <c r="X347" s="390">
        <f>IFERROR(SUM(X342:X345),"0")</f>
        <v>3510</v>
      </c>
      <c r="Y347" s="37"/>
      <c r="Z347" s="391"/>
      <c r="AA347" s="391"/>
    </row>
    <row r="348" spans="1:67" ht="14.25" hidden="1" customHeight="1" x14ac:dyDescent="0.25">
      <c r="A348" s="400" t="s">
        <v>72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8">
        <v>4607091383928</v>
      </c>
      <c r="E349" s="396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6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8">
        <v>4607091383928</v>
      </c>
      <c r="E350" s="396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525</v>
      </c>
      <c r="P350" s="395"/>
      <c r="Q350" s="395"/>
      <c r="R350" s="395"/>
      <c r="S350" s="396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526</v>
      </c>
      <c r="B351" s="54" t="s">
        <v>527</v>
      </c>
      <c r="C351" s="31">
        <v>4301051298</v>
      </c>
      <c r="D351" s="398">
        <v>4607091384260</v>
      </c>
      <c r="E351" s="396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6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8">
        <v>4607091384260</v>
      </c>
      <c r="E352" s="396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38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39"/>
      <c r="O353" s="403" t="s">
        <v>70</v>
      </c>
      <c r="P353" s="404"/>
      <c r="Q353" s="404"/>
      <c r="R353" s="404"/>
      <c r="S353" s="404"/>
      <c r="T353" s="404"/>
      <c r="U353" s="405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hidden="1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39"/>
      <c r="O354" s="403" t="s">
        <v>70</v>
      </c>
      <c r="P354" s="404"/>
      <c r="Q354" s="404"/>
      <c r="R354" s="404"/>
      <c r="S354" s="404"/>
      <c r="T354" s="404"/>
      <c r="U354" s="405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hidden="1" customHeight="1" x14ac:dyDescent="0.25">
      <c r="A355" s="400" t="s">
        <v>204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8">
        <v>4607091384673</v>
      </c>
      <c r="E356" s="396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2" t="s">
        <v>532</v>
      </c>
      <c r="P356" s="395"/>
      <c r="Q356" s="395"/>
      <c r="R356" s="395"/>
      <c r="S356" s="396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530</v>
      </c>
      <c r="B357" s="54" t="s">
        <v>533</v>
      </c>
      <c r="C357" s="31">
        <v>4301060314</v>
      </c>
      <c r="D357" s="398">
        <v>4607091384673</v>
      </c>
      <c r="E357" s="396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6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8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39"/>
      <c r="O358" s="403" t="s">
        <v>70</v>
      </c>
      <c r="P358" s="404"/>
      <c r="Q358" s="404"/>
      <c r="R358" s="404"/>
      <c r="S358" s="404"/>
      <c r="T358" s="404"/>
      <c r="U358" s="405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hidden="1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39"/>
      <c r="O359" s="403" t="s">
        <v>70</v>
      </c>
      <c r="P359" s="404"/>
      <c r="Q359" s="404"/>
      <c r="R359" s="404"/>
      <c r="S359" s="404"/>
      <c r="T359" s="404"/>
      <c r="U359" s="405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hidden="1" customHeight="1" x14ac:dyDescent="0.25">
      <c r="A360" s="407" t="s">
        <v>534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383"/>
      <c r="AA360" s="383"/>
    </row>
    <row r="361" spans="1:67" ht="14.25" hidden="1" customHeight="1" x14ac:dyDescent="0.25">
      <c r="A361" s="400" t="s">
        <v>105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8">
        <v>4607091384192</v>
      </c>
      <c r="E362" s="396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6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8">
        <v>4680115881907</v>
      </c>
      <c r="E363" s="396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8">
        <v>4680115883925</v>
      </c>
      <c r="E364" s="396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38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39"/>
      <c r="O365" s="403" t="s">
        <v>70</v>
      </c>
      <c r="P365" s="404"/>
      <c r="Q365" s="404"/>
      <c r="R365" s="404"/>
      <c r="S365" s="404"/>
      <c r="T365" s="404"/>
      <c r="U365" s="405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39"/>
      <c r="O366" s="403" t="s">
        <v>70</v>
      </c>
      <c r="P366" s="404"/>
      <c r="Q366" s="404"/>
      <c r="R366" s="404"/>
      <c r="S366" s="404"/>
      <c r="T366" s="404"/>
      <c r="U366" s="405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0" t="s">
        <v>61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8">
        <v>4607091384802</v>
      </c>
      <c r="E368" s="396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6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8">
        <v>4607091384802</v>
      </c>
      <c r="E369" s="396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8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8">
        <v>4607091384826</v>
      </c>
      <c r="E370" s="396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8">
        <v>4607091384826</v>
      </c>
      <c r="E371" s="396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38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39"/>
      <c r="O372" s="403" t="s">
        <v>70</v>
      </c>
      <c r="P372" s="404"/>
      <c r="Q372" s="404"/>
      <c r="R372" s="404"/>
      <c r="S372" s="404"/>
      <c r="T372" s="404"/>
      <c r="U372" s="405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39"/>
      <c r="O373" s="403" t="s">
        <v>70</v>
      </c>
      <c r="P373" s="404"/>
      <c r="Q373" s="404"/>
      <c r="R373" s="404"/>
      <c r="S373" s="404"/>
      <c r="T373" s="404"/>
      <c r="U373" s="405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0" t="s">
        <v>72</v>
      </c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8">
        <v>4607091384246</v>
      </c>
      <c r="E375" s="396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6"/>
      <c r="T375" s="34"/>
      <c r="U375" s="34"/>
      <c r="V375" s="35" t="s">
        <v>66</v>
      </c>
      <c r="W375" s="388">
        <v>5000</v>
      </c>
      <c r="X375" s="389">
        <f>IFERROR(IF(W375="",0,CEILING((W375/$H375),1)*$H375),"")</f>
        <v>5007.5999999999995</v>
      </c>
      <c r="Y375" s="36">
        <f>IFERROR(IF(X375=0,"",ROUNDUP(X375/H375,0)*0.02175),"")</f>
        <v>13.9635</v>
      </c>
      <c r="Z375" s="56"/>
      <c r="AA375" s="57"/>
      <c r="AE375" s="64"/>
      <c r="BB375" s="281" t="s">
        <v>1</v>
      </c>
      <c r="BL375" s="64">
        <f>IFERROR(W375*I375/H375,"0")</f>
        <v>5361.5384615384628</v>
      </c>
      <c r="BM375" s="64">
        <f>IFERROR(X375*I375/H375,"0")</f>
        <v>5369.6879999999992</v>
      </c>
      <c r="BN375" s="64">
        <f>IFERROR(1/J375*(W375/H375),"0")</f>
        <v>11.446886446886445</v>
      </c>
      <c r="BO375" s="64">
        <f>IFERROR(1/J375*(X375/H375),"0")</f>
        <v>11.464285714285714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8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8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8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8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8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39"/>
      <c r="O380" s="403" t="s">
        <v>70</v>
      </c>
      <c r="P380" s="404"/>
      <c r="Q380" s="404"/>
      <c r="R380" s="404"/>
      <c r="S380" s="404"/>
      <c r="T380" s="404"/>
      <c r="U380" s="405"/>
      <c r="V380" s="37" t="s">
        <v>71</v>
      </c>
      <c r="W380" s="390">
        <f>IFERROR(W375/H375,"0")+IFERROR(W376/H376,"0")+IFERROR(W377/H377,"0")+IFERROR(W378/H378,"0")+IFERROR(W379/H379,"0")</f>
        <v>641.02564102564099</v>
      </c>
      <c r="X380" s="390">
        <f>IFERROR(X375/H375,"0")+IFERROR(X376/H376,"0")+IFERROR(X377/H377,"0")+IFERROR(X378/H378,"0")+IFERROR(X379/H379,"0")</f>
        <v>642</v>
      </c>
      <c r="Y380" s="390">
        <f>IFERROR(IF(Y375="",0,Y375),"0")+IFERROR(IF(Y376="",0,Y376),"0")+IFERROR(IF(Y377="",0,Y377),"0")+IFERROR(IF(Y378="",0,Y378),"0")+IFERROR(IF(Y379="",0,Y379),"0")</f>
        <v>13.9635</v>
      </c>
      <c r="Z380" s="391"/>
      <c r="AA380" s="391"/>
    </row>
    <row r="381" spans="1:67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39"/>
      <c r="O381" s="403" t="s">
        <v>70</v>
      </c>
      <c r="P381" s="404"/>
      <c r="Q381" s="404"/>
      <c r="R381" s="404"/>
      <c r="S381" s="404"/>
      <c r="T381" s="404"/>
      <c r="U381" s="405"/>
      <c r="V381" s="37" t="s">
        <v>66</v>
      </c>
      <c r="W381" s="390">
        <f>IFERROR(SUM(W375:W379),"0")</f>
        <v>5000</v>
      </c>
      <c r="X381" s="390">
        <f>IFERROR(SUM(X375:X379),"0")</f>
        <v>5007.5999999999995</v>
      </c>
      <c r="Y381" s="37"/>
      <c r="Z381" s="391"/>
      <c r="AA381" s="391"/>
    </row>
    <row r="382" spans="1:67" ht="14.25" hidden="1" customHeight="1" x14ac:dyDescent="0.25">
      <c r="A382" s="400" t="s">
        <v>204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8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8">
        <v>4607091389357</v>
      </c>
      <c r="E384" s="396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8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39"/>
      <c r="O385" s="403" t="s">
        <v>70</v>
      </c>
      <c r="P385" s="404"/>
      <c r="Q385" s="404"/>
      <c r="R385" s="404"/>
      <c r="S385" s="404"/>
      <c r="T385" s="404"/>
      <c r="U385" s="405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39"/>
      <c r="O386" s="403" t="s">
        <v>70</v>
      </c>
      <c r="P386" s="404"/>
      <c r="Q386" s="404"/>
      <c r="R386" s="404"/>
      <c r="S386" s="404"/>
      <c r="T386" s="404"/>
      <c r="U386" s="405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27" t="s">
        <v>565</v>
      </c>
      <c r="B387" s="428"/>
      <c r="C387" s="428"/>
      <c r="D387" s="428"/>
      <c r="E387" s="428"/>
      <c r="F387" s="428"/>
      <c r="G387" s="428"/>
      <c r="H387" s="428"/>
      <c r="I387" s="428"/>
      <c r="J387" s="428"/>
      <c r="K387" s="428"/>
      <c r="L387" s="428"/>
      <c r="M387" s="428"/>
      <c r="N387" s="428"/>
      <c r="O387" s="428"/>
      <c r="P387" s="428"/>
      <c r="Q387" s="428"/>
      <c r="R387" s="428"/>
      <c r="S387" s="428"/>
      <c r="T387" s="428"/>
      <c r="U387" s="428"/>
      <c r="V387" s="428"/>
      <c r="W387" s="428"/>
      <c r="X387" s="428"/>
      <c r="Y387" s="428"/>
      <c r="Z387" s="48"/>
      <c r="AA387" s="48"/>
    </row>
    <row r="388" spans="1:67" ht="16.5" hidden="1" customHeight="1" x14ac:dyDescent="0.25">
      <c r="A388" s="407" t="s">
        <v>566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383"/>
      <c r="AA388" s="383"/>
    </row>
    <row r="389" spans="1:67" ht="14.25" hidden="1" customHeight="1" x14ac:dyDescent="0.25">
      <c r="A389" s="400" t="s">
        <v>105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8">
        <v>4607091389708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8">
        <v>4607091389692</v>
      </c>
      <c r="E391" s="396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3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39"/>
      <c r="O392" s="403" t="s">
        <v>70</v>
      </c>
      <c r="P392" s="404"/>
      <c r="Q392" s="404"/>
      <c r="R392" s="404"/>
      <c r="S392" s="404"/>
      <c r="T392" s="404"/>
      <c r="U392" s="405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39"/>
      <c r="O393" s="403" t="s">
        <v>70</v>
      </c>
      <c r="P393" s="404"/>
      <c r="Q393" s="404"/>
      <c r="R393" s="404"/>
      <c r="S393" s="404"/>
      <c r="T393" s="404"/>
      <c r="U393" s="405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0" t="s">
        <v>61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384"/>
      <c r="AA394" s="384"/>
    </row>
    <row r="395" spans="1:67" ht="27" hidden="1" customHeight="1" x14ac:dyDescent="0.25">
      <c r="A395" s="54" t="s">
        <v>571</v>
      </c>
      <c r="B395" s="54" t="s">
        <v>572</v>
      </c>
      <c r="C395" s="31">
        <v>4301031177</v>
      </c>
      <c r="D395" s="398">
        <v>4607091389753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6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8">
        <v>4607091389760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4301031175</v>
      </c>
      <c r="D397" s="398">
        <v>4607091389746</v>
      </c>
      <c r="E397" s="396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8">
        <v>4680115882928</v>
      </c>
      <c r="E398" s="396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6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8">
        <v>4680115883147</v>
      </c>
      <c r="E399" s="396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8">
        <v>4607091384338</v>
      </c>
      <c r="E400" s="396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6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8">
        <v>4680115883154</v>
      </c>
      <c r="E401" s="396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6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8">
        <v>4607091389524</v>
      </c>
      <c r="E402" s="396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6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8">
        <v>4680115883161</v>
      </c>
      <c r="E403" s="396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6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8">
        <v>4607091384345</v>
      </c>
      <c r="E404" s="396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6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8">
        <v>4680115883178</v>
      </c>
      <c r="E405" s="396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6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4301031172</v>
      </c>
      <c r="D406" s="398">
        <v>4607091389531</v>
      </c>
      <c r="E406" s="396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6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8">
        <v>4680115883185</v>
      </c>
      <c r="E407" s="396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idden="1" x14ac:dyDescent="0.2">
      <c r="A408" s="438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39"/>
      <c r="O408" s="403" t="s">
        <v>70</v>
      </c>
      <c r="P408" s="404"/>
      <c r="Q408" s="404"/>
      <c r="R408" s="404"/>
      <c r="S408" s="404"/>
      <c r="T408" s="404"/>
      <c r="U408" s="405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hidden="1" x14ac:dyDescent="0.2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39"/>
      <c r="O409" s="403" t="s">
        <v>70</v>
      </c>
      <c r="P409" s="404"/>
      <c r="Q409" s="404"/>
      <c r="R409" s="404"/>
      <c r="S409" s="404"/>
      <c r="T409" s="404"/>
      <c r="U409" s="405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hidden="1" customHeight="1" x14ac:dyDescent="0.25">
      <c r="A410" s="400" t="s">
        <v>72</v>
      </c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8">
        <v>4607091389685</v>
      </c>
      <c r="E411" s="396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4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8">
        <v>4607091389654</v>
      </c>
      <c r="E412" s="396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8">
        <v>4607091384352</v>
      </c>
      <c r="E413" s="396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38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39"/>
      <c r="O414" s="403" t="s">
        <v>70</v>
      </c>
      <c r="P414" s="404"/>
      <c r="Q414" s="404"/>
      <c r="R414" s="404"/>
      <c r="S414" s="404"/>
      <c r="T414" s="404"/>
      <c r="U414" s="405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39"/>
      <c r="O415" s="403" t="s">
        <v>70</v>
      </c>
      <c r="P415" s="404"/>
      <c r="Q415" s="404"/>
      <c r="R415" s="404"/>
      <c r="S415" s="404"/>
      <c r="T415" s="404"/>
      <c r="U415" s="405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0" t="s">
        <v>204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8">
        <v>4680115881648</v>
      </c>
      <c r="E417" s="396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6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38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39"/>
      <c r="O418" s="403" t="s">
        <v>70</v>
      </c>
      <c r="P418" s="404"/>
      <c r="Q418" s="404"/>
      <c r="R418" s="404"/>
      <c r="S418" s="404"/>
      <c r="T418" s="404"/>
      <c r="U418" s="405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39"/>
      <c r="O419" s="403" t="s">
        <v>70</v>
      </c>
      <c r="P419" s="404"/>
      <c r="Q419" s="404"/>
      <c r="R419" s="404"/>
      <c r="S419" s="404"/>
      <c r="T419" s="404"/>
      <c r="U419" s="405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0" t="s">
        <v>86</v>
      </c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384"/>
      <c r="AA420" s="384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8">
        <v>4680115884335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6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8">
        <v>4680115884342</v>
      </c>
      <c r="E422" s="396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8">
        <v>4680115884113</v>
      </c>
      <c r="E423" s="396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7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3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39"/>
      <c r="O424" s="403" t="s">
        <v>70</v>
      </c>
      <c r="P424" s="404"/>
      <c r="Q424" s="404"/>
      <c r="R424" s="404"/>
      <c r="S424" s="404"/>
      <c r="T424" s="404"/>
      <c r="U424" s="405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39"/>
      <c r="O425" s="403" t="s">
        <v>70</v>
      </c>
      <c r="P425" s="404"/>
      <c r="Q425" s="404"/>
      <c r="R425" s="404"/>
      <c r="S425" s="404"/>
      <c r="T425" s="404"/>
      <c r="U425" s="405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7" t="s">
        <v>613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383"/>
      <c r="AA426" s="383"/>
    </row>
    <row r="427" spans="1:67" ht="14.25" hidden="1" customHeight="1" x14ac:dyDescent="0.25">
      <c r="A427" s="400" t="s">
        <v>97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8">
        <v>4607091389388</v>
      </c>
      <c r="E428" s="396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8">
        <v>4607091389364</v>
      </c>
      <c r="E429" s="396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8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39"/>
      <c r="O430" s="403" t="s">
        <v>70</v>
      </c>
      <c r="P430" s="404"/>
      <c r="Q430" s="404"/>
      <c r="R430" s="404"/>
      <c r="S430" s="404"/>
      <c r="T430" s="404"/>
      <c r="U430" s="405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39"/>
      <c r="O431" s="403" t="s">
        <v>70</v>
      </c>
      <c r="P431" s="404"/>
      <c r="Q431" s="404"/>
      <c r="R431" s="404"/>
      <c r="S431" s="404"/>
      <c r="T431" s="404"/>
      <c r="U431" s="405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0" t="s">
        <v>61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384"/>
      <c r="AA432" s="384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398">
        <v>4607091389739</v>
      </c>
      <c r="E433" s="396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6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8">
        <v>4607091389425</v>
      </c>
      <c r="E434" s="396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6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8">
        <v>4680115882911</v>
      </c>
      <c r="E435" s="396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6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8">
        <v>4680115880771</v>
      </c>
      <c r="E436" s="396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6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8">
        <v>4607091389500</v>
      </c>
      <c r="E437" s="396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8">
        <v>4680115881983</v>
      </c>
      <c r="E438" s="396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6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38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39"/>
      <c r="O439" s="403" t="s">
        <v>70</v>
      </c>
      <c r="P439" s="404"/>
      <c r="Q439" s="404"/>
      <c r="R439" s="404"/>
      <c r="S439" s="404"/>
      <c r="T439" s="404"/>
      <c r="U439" s="405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39"/>
      <c r="O440" s="403" t="s">
        <v>70</v>
      </c>
      <c r="P440" s="404"/>
      <c r="Q440" s="404"/>
      <c r="R440" s="404"/>
      <c r="S440" s="404"/>
      <c r="T440" s="404"/>
      <c r="U440" s="405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0" t="s">
        <v>86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8">
        <v>4680115884359</v>
      </c>
      <c r="E442" s="396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8">
        <v>4680115884571</v>
      </c>
      <c r="E443" s="396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39"/>
      <c r="O444" s="403" t="s">
        <v>70</v>
      </c>
      <c r="P444" s="404"/>
      <c r="Q444" s="404"/>
      <c r="R444" s="404"/>
      <c r="S444" s="404"/>
      <c r="T444" s="404"/>
      <c r="U444" s="405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39"/>
      <c r="O445" s="403" t="s">
        <v>70</v>
      </c>
      <c r="P445" s="404"/>
      <c r="Q445" s="404"/>
      <c r="R445" s="404"/>
      <c r="S445" s="404"/>
      <c r="T445" s="404"/>
      <c r="U445" s="405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0" t="s">
        <v>634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8">
        <v>4680115884090</v>
      </c>
      <c r="E447" s="396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6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38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39"/>
      <c r="O448" s="403" t="s">
        <v>70</v>
      </c>
      <c r="P448" s="404"/>
      <c r="Q448" s="404"/>
      <c r="R448" s="404"/>
      <c r="S448" s="404"/>
      <c r="T448" s="404"/>
      <c r="U448" s="405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39"/>
      <c r="O449" s="403" t="s">
        <v>70</v>
      </c>
      <c r="P449" s="404"/>
      <c r="Q449" s="404"/>
      <c r="R449" s="404"/>
      <c r="S449" s="404"/>
      <c r="T449" s="404"/>
      <c r="U449" s="405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0" t="s">
        <v>637</v>
      </c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8">
        <v>4680115884564</v>
      </c>
      <c r="E451" s="396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6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38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39"/>
      <c r="O452" s="403" t="s">
        <v>70</v>
      </c>
      <c r="P452" s="404"/>
      <c r="Q452" s="404"/>
      <c r="R452" s="404"/>
      <c r="S452" s="404"/>
      <c r="T452" s="404"/>
      <c r="U452" s="405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39"/>
      <c r="O453" s="403" t="s">
        <v>70</v>
      </c>
      <c r="P453" s="404"/>
      <c r="Q453" s="404"/>
      <c r="R453" s="404"/>
      <c r="S453" s="404"/>
      <c r="T453" s="404"/>
      <c r="U453" s="405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7" t="s">
        <v>640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83"/>
      <c r="AA454" s="383"/>
    </row>
    <row r="455" spans="1:67" ht="14.25" hidden="1" customHeight="1" x14ac:dyDescent="0.25">
      <c r="A455" s="400" t="s">
        <v>61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8">
        <v>4680115885189</v>
      </c>
      <c r="E456" s="396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8">
        <v>4680115885172</v>
      </c>
      <c r="E457" s="396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8">
        <v>4680115885110</v>
      </c>
      <c r="E458" s="396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6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38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39"/>
      <c r="O459" s="403" t="s">
        <v>70</v>
      </c>
      <c r="P459" s="404"/>
      <c r="Q459" s="404"/>
      <c r="R459" s="404"/>
      <c r="S459" s="404"/>
      <c r="T459" s="404"/>
      <c r="U459" s="405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39"/>
      <c r="O460" s="403" t="s">
        <v>70</v>
      </c>
      <c r="P460" s="404"/>
      <c r="Q460" s="404"/>
      <c r="R460" s="404"/>
      <c r="S460" s="404"/>
      <c r="T460" s="404"/>
      <c r="U460" s="405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7" t="s">
        <v>647</v>
      </c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383"/>
      <c r="AA461" s="383"/>
    </row>
    <row r="462" spans="1:67" ht="14.25" hidden="1" customHeight="1" x14ac:dyDescent="0.25">
      <c r="A462" s="400" t="s">
        <v>61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8">
        <v>4680115885103</v>
      </c>
      <c r="E463" s="396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6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38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39"/>
      <c r="O464" s="403" t="s">
        <v>70</v>
      </c>
      <c r="P464" s="404"/>
      <c r="Q464" s="404"/>
      <c r="R464" s="404"/>
      <c r="S464" s="404"/>
      <c r="T464" s="404"/>
      <c r="U464" s="405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39"/>
      <c r="O465" s="403" t="s">
        <v>70</v>
      </c>
      <c r="P465" s="404"/>
      <c r="Q465" s="404"/>
      <c r="R465" s="404"/>
      <c r="S465" s="404"/>
      <c r="T465" s="404"/>
      <c r="U465" s="405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0" t="s">
        <v>204</v>
      </c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8">
        <v>4680115885509</v>
      </c>
      <c r="E467" s="396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7" t="s">
        <v>652</v>
      </c>
      <c r="P467" s="395"/>
      <c r="Q467" s="395"/>
      <c r="R467" s="395"/>
      <c r="S467" s="396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38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39"/>
      <c r="O468" s="403" t="s">
        <v>70</v>
      </c>
      <c r="P468" s="404"/>
      <c r="Q468" s="404"/>
      <c r="R468" s="404"/>
      <c r="S468" s="404"/>
      <c r="T468" s="404"/>
      <c r="U468" s="405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39"/>
      <c r="O469" s="403" t="s">
        <v>70</v>
      </c>
      <c r="P469" s="404"/>
      <c r="Q469" s="404"/>
      <c r="R469" s="404"/>
      <c r="S469" s="404"/>
      <c r="T469" s="404"/>
      <c r="U469" s="405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27" t="s">
        <v>653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48"/>
      <c r="AA470" s="48"/>
    </row>
    <row r="471" spans="1:67" ht="16.5" hidden="1" customHeight="1" x14ac:dyDescent="0.25">
      <c r="A471" s="407" t="s">
        <v>653</v>
      </c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383"/>
      <c r="AA471" s="383"/>
    </row>
    <row r="472" spans="1:67" ht="14.25" hidden="1" customHeight="1" x14ac:dyDescent="0.25">
      <c r="A472" s="400" t="s">
        <v>105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8">
        <v>4607091389067</v>
      </c>
      <c r="E473" s="396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6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8">
        <v>4680115885226</v>
      </c>
      <c r="E474" s="396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6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hidden="1" customHeight="1" x14ac:dyDescent="0.25">
      <c r="A475" s="54" t="s">
        <v>658</v>
      </c>
      <c r="B475" s="54" t="s">
        <v>659</v>
      </c>
      <c r="C475" s="31">
        <v>4301011779</v>
      </c>
      <c r="D475" s="398">
        <v>4607091383522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88">
        <v>0</v>
      </c>
      <c r="X475" s="389">
        <f t="shared" si="91"/>
        <v>0</v>
      </c>
      <c r="Y475" s="36" t="str">
        <f t="shared" si="92"/>
        <v/>
      </c>
      <c r="Z475" s="56"/>
      <c r="AA475" s="57"/>
      <c r="AE475" s="64"/>
      <c r="BB475" s="329" t="s">
        <v>1</v>
      </c>
      <c r="BL475" s="64">
        <f t="shared" si="93"/>
        <v>0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398">
        <v>4607091384437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8">
        <v>4680115884502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4301011771</v>
      </c>
      <c r="D478" s="398">
        <v>4607091389104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6"/>
      <c r="T478" s="34"/>
      <c r="U478" s="34"/>
      <c r="V478" s="35" t="s">
        <v>66</v>
      </c>
      <c r="W478" s="388">
        <v>0</v>
      </c>
      <c r="X478" s="389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8">
        <v>4680115884519</v>
      </c>
      <c r="E479" s="396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8">
        <v>4680115880603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8">
        <v>4607091389999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9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8">
        <v>4680115882782</v>
      </c>
      <c r="E482" s="396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398">
        <v>4607091389098</v>
      </c>
      <c r="E483" s="396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6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8">
        <v>4607091389982</v>
      </c>
      <c r="E484" s="396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idden="1" x14ac:dyDescent="0.2">
      <c r="A485" s="43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39"/>
      <c r="O485" s="403" t="s">
        <v>70</v>
      </c>
      <c r="P485" s="404"/>
      <c r="Q485" s="404"/>
      <c r="R485" s="404"/>
      <c r="S485" s="404"/>
      <c r="T485" s="404"/>
      <c r="U485" s="405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391"/>
      <c r="AA485" s="391"/>
    </row>
    <row r="486" spans="1:67" hidden="1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39"/>
      <c r="O486" s="403" t="s">
        <v>70</v>
      </c>
      <c r="P486" s="404"/>
      <c r="Q486" s="404"/>
      <c r="R486" s="404"/>
      <c r="S486" s="404"/>
      <c r="T486" s="404"/>
      <c r="U486" s="405"/>
      <c r="V486" s="37" t="s">
        <v>66</v>
      </c>
      <c r="W486" s="390">
        <f>IFERROR(SUM(W473:W484),"0")</f>
        <v>0</v>
      </c>
      <c r="X486" s="390">
        <f>IFERROR(SUM(X473:X484),"0")</f>
        <v>0</v>
      </c>
      <c r="Y486" s="37"/>
      <c r="Z486" s="391"/>
      <c r="AA486" s="391"/>
    </row>
    <row r="487" spans="1:67" ht="14.25" hidden="1" customHeight="1" x14ac:dyDescent="0.25">
      <c r="A487" s="400" t="s">
        <v>97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384"/>
      <c r="AA487" s="384"/>
    </row>
    <row r="488" spans="1:67" ht="16.5" hidden="1" customHeight="1" x14ac:dyDescent="0.25">
      <c r="A488" s="54" t="s">
        <v>678</v>
      </c>
      <c r="B488" s="54" t="s">
        <v>679</v>
      </c>
      <c r="C488" s="31">
        <v>4301020222</v>
      </c>
      <c r="D488" s="398">
        <v>4607091388930</v>
      </c>
      <c r="E488" s="396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6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8">
        <v>4680115880054</v>
      </c>
      <c r="E489" s="396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6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idden="1" x14ac:dyDescent="0.2">
      <c r="A490" s="438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39"/>
      <c r="O490" s="403" t="s">
        <v>70</v>
      </c>
      <c r="P490" s="404"/>
      <c r="Q490" s="404"/>
      <c r="R490" s="404"/>
      <c r="S490" s="404"/>
      <c r="T490" s="404"/>
      <c r="U490" s="405"/>
      <c r="V490" s="37" t="s">
        <v>71</v>
      </c>
      <c r="W490" s="390">
        <f>IFERROR(W488/H488,"0")+IFERROR(W489/H489,"0")</f>
        <v>0</v>
      </c>
      <c r="X490" s="390">
        <f>IFERROR(X488/H488,"0")+IFERROR(X489/H489,"0")</f>
        <v>0</v>
      </c>
      <c r="Y490" s="390">
        <f>IFERROR(IF(Y488="",0,Y488),"0")+IFERROR(IF(Y489="",0,Y489),"0")</f>
        <v>0</v>
      </c>
      <c r="Z490" s="391"/>
      <c r="AA490" s="391"/>
    </row>
    <row r="491" spans="1:67" hidden="1" x14ac:dyDescent="0.2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39"/>
      <c r="O491" s="403" t="s">
        <v>70</v>
      </c>
      <c r="P491" s="404"/>
      <c r="Q491" s="404"/>
      <c r="R491" s="404"/>
      <c r="S491" s="404"/>
      <c r="T491" s="404"/>
      <c r="U491" s="405"/>
      <c r="V491" s="37" t="s">
        <v>66</v>
      </c>
      <c r="W491" s="390">
        <f>IFERROR(SUM(W488:W489),"0")</f>
        <v>0</v>
      </c>
      <c r="X491" s="390">
        <f>IFERROR(SUM(X488:X489),"0")</f>
        <v>0</v>
      </c>
      <c r="Y491" s="37"/>
      <c r="Z491" s="391"/>
      <c r="AA491" s="391"/>
    </row>
    <row r="492" spans="1:67" ht="14.25" hidden="1" customHeight="1" x14ac:dyDescent="0.25">
      <c r="A492" s="400" t="s">
        <v>61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8">
        <v>4680115883116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6"/>
      <c r="T493" s="34"/>
      <c r="U493" s="34"/>
      <c r="V493" s="35" t="s">
        <v>66</v>
      </c>
      <c r="W493" s="388">
        <v>800</v>
      </c>
      <c r="X493" s="389">
        <f t="shared" ref="X493:X498" si="97">IFERROR(IF(W493="",0,CEILING((W493/$H493),1)*$H493),"")</f>
        <v>802.56000000000006</v>
      </c>
      <c r="Y493" s="36">
        <f>IFERROR(IF(X493=0,"",ROUNDUP(X493/H493,0)*0.01196),"")</f>
        <v>1.81792</v>
      </c>
      <c r="Z493" s="56"/>
      <c r="AA493" s="57"/>
      <c r="AE493" s="64"/>
      <c r="BB493" s="341" t="s">
        <v>1</v>
      </c>
      <c r="BL493" s="64">
        <f t="shared" ref="BL493:BL498" si="98">IFERROR(W493*I493/H493,"0")</f>
        <v>854.5454545454545</v>
      </c>
      <c r="BM493" s="64">
        <f t="shared" ref="BM493:BM498" si="99">IFERROR(X493*I493/H493,"0")</f>
        <v>857.28</v>
      </c>
      <c r="BN493" s="64">
        <f t="shared" ref="BN493:BN498" si="100">IFERROR(1/J493*(W493/H493),"0")</f>
        <v>1.4568764568764567</v>
      </c>
      <c r="BO493" s="64">
        <f t="shared" ref="BO493:BO498" si="101">IFERROR(1/J493*(X493/H493),"0")</f>
        <v>1.4615384615384617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8">
        <v>4680115883093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6"/>
      <c r="T494" s="34"/>
      <c r="U494" s="34"/>
      <c r="V494" s="35" t="s">
        <v>66</v>
      </c>
      <c r="W494" s="388">
        <v>1800</v>
      </c>
      <c r="X494" s="389">
        <f t="shared" si="97"/>
        <v>1800.48</v>
      </c>
      <c r="Y494" s="36">
        <f>IFERROR(IF(X494=0,"",ROUNDUP(X494/H494,0)*0.01196),"")</f>
        <v>4.07836</v>
      </c>
      <c r="Z494" s="56"/>
      <c r="AA494" s="57"/>
      <c r="AE494" s="64"/>
      <c r="BB494" s="342" t="s">
        <v>1</v>
      </c>
      <c r="BL494" s="64">
        <f t="shared" si="98"/>
        <v>1922.7272727272727</v>
      </c>
      <c r="BM494" s="64">
        <f t="shared" si="99"/>
        <v>1923.2399999999998</v>
      </c>
      <c r="BN494" s="64">
        <f t="shared" si="100"/>
        <v>3.2779720279720279</v>
      </c>
      <c r="BO494" s="64">
        <f t="shared" si="101"/>
        <v>3.2788461538461542</v>
      </c>
    </row>
    <row r="495" spans="1:67" ht="27" hidden="1" customHeight="1" x14ac:dyDescent="0.25">
      <c r="A495" s="54" t="s">
        <v>686</v>
      </c>
      <c r="B495" s="54" t="s">
        <v>687</v>
      </c>
      <c r="C495" s="31">
        <v>4301031250</v>
      </c>
      <c r="D495" s="398">
        <v>4680115883109</v>
      </c>
      <c r="E495" s="396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8">
        <v>4680115882072</v>
      </c>
      <c r="E496" s="396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8">
        <v>4680115882102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8">
        <v>4680115882096</v>
      </c>
      <c r="E498" s="396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8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39"/>
      <c r="O499" s="403" t="s">
        <v>70</v>
      </c>
      <c r="P499" s="404"/>
      <c r="Q499" s="404"/>
      <c r="R499" s="404"/>
      <c r="S499" s="404"/>
      <c r="T499" s="404"/>
      <c r="U499" s="405"/>
      <c r="V499" s="37" t="s">
        <v>71</v>
      </c>
      <c r="W499" s="390">
        <f>IFERROR(W493/H493,"0")+IFERROR(W494/H494,"0")+IFERROR(W495/H495,"0")+IFERROR(W496/H496,"0")+IFERROR(W497/H497,"0")+IFERROR(W498/H498,"0")</f>
        <v>492.42424242424238</v>
      </c>
      <c r="X499" s="390">
        <f>IFERROR(X493/H493,"0")+IFERROR(X494/H494,"0")+IFERROR(X495/H495,"0")+IFERROR(X496/H496,"0")+IFERROR(X497/H497,"0")+IFERROR(X498/H498,"0")</f>
        <v>493</v>
      </c>
      <c r="Y499" s="390">
        <f>IFERROR(IF(Y493="",0,Y493),"0")+IFERROR(IF(Y494="",0,Y494),"0")+IFERROR(IF(Y495="",0,Y495),"0")+IFERROR(IF(Y496="",0,Y496),"0")+IFERROR(IF(Y497="",0,Y497),"0")+IFERROR(IF(Y498="",0,Y498),"0")</f>
        <v>5.89628</v>
      </c>
      <c r="Z499" s="391"/>
      <c r="AA499" s="391"/>
    </row>
    <row r="500" spans="1:67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39"/>
      <c r="O500" s="403" t="s">
        <v>70</v>
      </c>
      <c r="P500" s="404"/>
      <c r="Q500" s="404"/>
      <c r="R500" s="404"/>
      <c r="S500" s="404"/>
      <c r="T500" s="404"/>
      <c r="U500" s="405"/>
      <c r="V500" s="37" t="s">
        <v>66</v>
      </c>
      <c r="W500" s="390">
        <f>IFERROR(SUM(W493:W498),"0")</f>
        <v>2600</v>
      </c>
      <c r="X500" s="390">
        <f>IFERROR(SUM(X493:X498),"0")</f>
        <v>2603.04</v>
      </c>
      <c r="Y500" s="37"/>
      <c r="Z500" s="391"/>
      <c r="AA500" s="391"/>
    </row>
    <row r="501" spans="1:67" ht="14.25" hidden="1" customHeight="1" x14ac:dyDescent="0.25">
      <c r="A501" s="400" t="s">
        <v>72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8">
        <v>4607091383409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8">
        <v>4607091383416</v>
      </c>
      <c r="E503" s="396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6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8">
        <v>4680115883536</v>
      </c>
      <c r="E504" s="396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6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38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39"/>
      <c r="O505" s="403" t="s">
        <v>70</v>
      </c>
      <c r="P505" s="404"/>
      <c r="Q505" s="404"/>
      <c r="R505" s="404"/>
      <c r="S505" s="404"/>
      <c r="T505" s="404"/>
      <c r="U505" s="405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39"/>
      <c r="O506" s="403" t="s">
        <v>70</v>
      </c>
      <c r="P506" s="404"/>
      <c r="Q506" s="404"/>
      <c r="R506" s="404"/>
      <c r="S506" s="404"/>
      <c r="T506" s="404"/>
      <c r="U506" s="405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0" t="s">
        <v>204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8">
        <v>4680115885035</v>
      </c>
      <c r="E508" s="396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6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38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39"/>
      <c r="O509" s="403" t="s">
        <v>70</v>
      </c>
      <c r="P509" s="404"/>
      <c r="Q509" s="404"/>
      <c r="R509" s="404"/>
      <c r="S509" s="404"/>
      <c r="T509" s="404"/>
      <c r="U509" s="405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39"/>
      <c r="O510" s="403" t="s">
        <v>70</v>
      </c>
      <c r="P510" s="404"/>
      <c r="Q510" s="404"/>
      <c r="R510" s="404"/>
      <c r="S510" s="404"/>
      <c r="T510" s="404"/>
      <c r="U510" s="405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27" t="s">
        <v>702</v>
      </c>
      <c r="B511" s="428"/>
      <c r="C511" s="428"/>
      <c r="D511" s="428"/>
      <c r="E511" s="428"/>
      <c r="F511" s="428"/>
      <c r="G511" s="428"/>
      <c r="H511" s="428"/>
      <c r="I511" s="428"/>
      <c r="J511" s="428"/>
      <c r="K511" s="428"/>
      <c r="L511" s="428"/>
      <c r="M511" s="428"/>
      <c r="N511" s="428"/>
      <c r="O511" s="428"/>
      <c r="P511" s="428"/>
      <c r="Q511" s="428"/>
      <c r="R511" s="428"/>
      <c r="S511" s="428"/>
      <c r="T511" s="428"/>
      <c r="U511" s="428"/>
      <c r="V511" s="428"/>
      <c r="W511" s="428"/>
      <c r="X511" s="428"/>
      <c r="Y511" s="428"/>
      <c r="Z511" s="48"/>
      <c r="AA511" s="48"/>
    </row>
    <row r="512" spans="1:67" ht="16.5" hidden="1" customHeight="1" x14ac:dyDescent="0.25">
      <c r="A512" s="407" t="s">
        <v>703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383"/>
      <c r="AA512" s="383"/>
    </row>
    <row r="513" spans="1:67" ht="14.25" hidden="1" customHeight="1" x14ac:dyDescent="0.25">
      <c r="A513" s="400" t="s">
        <v>105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8">
        <v>4640242181011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6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8">
        <v>4640242180045</v>
      </c>
      <c r="E515" s="396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5" t="s">
        <v>709</v>
      </c>
      <c r="P515" s="395"/>
      <c r="Q515" s="395"/>
      <c r="R515" s="395"/>
      <c r="S515" s="396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8">
        <v>4640242180441</v>
      </c>
      <c r="E516" s="396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51" t="s">
        <v>712</v>
      </c>
      <c r="P516" s="395"/>
      <c r="Q516" s="395"/>
      <c r="R516" s="395"/>
      <c r="S516" s="396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8">
        <v>4640242180601</v>
      </c>
      <c r="E517" s="396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5"/>
      <c r="Q517" s="395"/>
      <c r="R517" s="395"/>
      <c r="S517" s="396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8">
        <v>4640242180564</v>
      </c>
      <c r="E518" s="396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6" t="s">
        <v>718</v>
      </c>
      <c r="P518" s="395"/>
      <c r="Q518" s="395"/>
      <c r="R518" s="395"/>
      <c r="S518" s="396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8">
        <v>4640242180922</v>
      </c>
      <c r="E519" s="396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4" t="s">
        <v>721</v>
      </c>
      <c r="P519" s="395"/>
      <c r="Q519" s="395"/>
      <c r="R519" s="395"/>
      <c r="S519" s="396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8">
        <v>4640242181189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78" t="s">
        <v>724</v>
      </c>
      <c r="P520" s="395"/>
      <c r="Q520" s="395"/>
      <c r="R520" s="395"/>
      <c r="S520" s="396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8">
        <v>4640242180038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5"/>
      <c r="Q521" s="395"/>
      <c r="R521" s="395"/>
      <c r="S521" s="396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8">
        <v>4640242181172</v>
      </c>
      <c r="E522" s="396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49" t="s">
        <v>730</v>
      </c>
      <c r="P522" s="395"/>
      <c r="Q522" s="395"/>
      <c r="R522" s="395"/>
      <c r="S522" s="396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38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39"/>
      <c r="O523" s="403" t="s">
        <v>70</v>
      </c>
      <c r="P523" s="404"/>
      <c r="Q523" s="404"/>
      <c r="R523" s="404"/>
      <c r="S523" s="404"/>
      <c r="T523" s="404"/>
      <c r="U523" s="405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39"/>
      <c r="O524" s="403" t="s">
        <v>70</v>
      </c>
      <c r="P524" s="404"/>
      <c r="Q524" s="404"/>
      <c r="R524" s="404"/>
      <c r="S524" s="404"/>
      <c r="T524" s="404"/>
      <c r="U524" s="405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0" t="s">
        <v>97</v>
      </c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8">
        <v>4640242180526</v>
      </c>
      <c r="E526" s="396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4" t="s">
        <v>733</v>
      </c>
      <c r="P526" s="395"/>
      <c r="Q526" s="395"/>
      <c r="R526" s="395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8">
        <v>4640242180519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3" t="s">
        <v>736</v>
      </c>
      <c r="P527" s="395"/>
      <c r="Q527" s="395"/>
      <c r="R527" s="395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8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5"/>
      <c r="Q528" s="395"/>
      <c r="R528" s="395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8">
        <v>4640242180090</v>
      </c>
      <c r="E529" s="396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8">
        <v>4640242181363</v>
      </c>
      <c r="E530" s="396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3" t="s">
        <v>745</v>
      </c>
      <c r="P530" s="395"/>
      <c r="Q530" s="395"/>
      <c r="R530" s="395"/>
      <c r="S530" s="396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38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39"/>
      <c r="O531" s="403" t="s">
        <v>70</v>
      </c>
      <c r="P531" s="404"/>
      <c r="Q531" s="404"/>
      <c r="R531" s="404"/>
      <c r="S531" s="404"/>
      <c r="T531" s="404"/>
      <c r="U531" s="405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39"/>
      <c r="O532" s="403" t="s">
        <v>70</v>
      </c>
      <c r="P532" s="404"/>
      <c r="Q532" s="404"/>
      <c r="R532" s="404"/>
      <c r="S532" s="404"/>
      <c r="T532" s="404"/>
      <c r="U532" s="405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0" t="s">
        <v>61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384"/>
      <c r="AA533" s="384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398">
        <v>4640242180816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748</v>
      </c>
      <c r="P534" s="395"/>
      <c r="Q534" s="395"/>
      <c r="R534" s="395"/>
      <c r="S534" s="396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398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0" t="s">
        <v>751</v>
      </c>
      <c r="P535" s="395"/>
      <c r="Q535" s="395"/>
      <c r="R535" s="395"/>
      <c r="S535" s="396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8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2" t="s">
        <v>754</v>
      </c>
      <c r="P536" s="395"/>
      <c r="Q536" s="395"/>
      <c r="R536" s="395"/>
      <c r="S536" s="396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8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9" t="s">
        <v>757</v>
      </c>
      <c r="P537" s="395"/>
      <c r="Q537" s="395"/>
      <c r="R537" s="395"/>
      <c r="S537" s="396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8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0" t="s">
        <v>760</v>
      </c>
      <c r="P538" s="395"/>
      <c r="Q538" s="395"/>
      <c r="R538" s="395"/>
      <c r="S538" s="396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38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39"/>
      <c r="O539" s="403" t="s">
        <v>70</v>
      </c>
      <c r="P539" s="404"/>
      <c r="Q539" s="404"/>
      <c r="R539" s="404"/>
      <c r="S539" s="404"/>
      <c r="T539" s="404"/>
      <c r="U539" s="405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39"/>
      <c r="O540" s="403" t="s">
        <v>70</v>
      </c>
      <c r="P540" s="404"/>
      <c r="Q540" s="404"/>
      <c r="R540" s="404"/>
      <c r="S540" s="404"/>
      <c r="T540" s="404"/>
      <c r="U540" s="405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0" t="s">
        <v>72</v>
      </c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8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5"/>
      <c r="Q542" s="395"/>
      <c r="R542" s="395"/>
      <c r="S542" s="396"/>
      <c r="T542" s="34"/>
      <c r="U542" s="34"/>
      <c r="V542" s="35" t="s">
        <v>66</v>
      </c>
      <c r="W542" s="388">
        <v>250</v>
      </c>
      <c r="X542" s="389">
        <f>IFERROR(IF(W542="",0,CEILING((W542/$H542),1)*$H542),"")</f>
        <v>257.39999999999998</v>
      </c>
      <c r="Y542" s="36">
        <f>IFERROR(IF(X542=0,"",ROUNDUP(X542/H542,0)*0.02175),"")</f>
        <v>0.71775</v>
      </c>
      <c r="Z542" s="56"/>
      <c r="AA542" s="57"/>
      <c r="AE542" s="64"/>
      <c r="BB542" s="370" t="s">
        <v>1</v>
      </c>
      <c r="BL542" s="64">
        <f>IFERROR(W542*I542/H542,"0")</f>
        <v>268.07692307692309</v>
      </c>
      <c r="BM542" s="64">
        <f>IFERROR(X542*I542/H542,"0")</f>
        <v>276.012</v>
      </c>
      <c r="BN542" s="64">
        <f>IFERROR(1/J542*(W542/H542),"0")</f>
        <v>0.57234432234432231</v>
      </c>
      <c r="BO542" s="64">
        <f>IFERROR(1/J542*(X542/H542),"0")</f>
        <v>0.5892857142857143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8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91" t="s">
        <v>766</v>
      </c>
      <c r="P543" s="395"/>
      <c r="Q543" s="395"/>
      <c r="R543" s="395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8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7" t="s">
        <v>769</v>
      </c>
      <c r="P544" s="395"/>
      <c r="Q544" s="395"/>
      <c r="R544" s="395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8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7" t="s">
        <v>772</v>
      </c>
      <c r="P545" s="395"/>
      <c r="Q545" s="395"/>
      <c r="R545" s="395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8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775</v>
      </c>
      <c r="P546" s="395"/>
      <c r="Q546" s="395"/>
      <c r="R546" s="395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39"/>
      <c r="O547" s="403" t="s">
        <v>70</v>
      </c>
      <c r="P547" s="404"/>
      <c r="Q547" s="404"/>
      <c r="R547" s="404"/>
      <c r="S547" s="404"/>
      <c r="T547" s="404"/>
      <c r="U547" s="405"/>
      <c r="V547" s="37" t="s">
        <v>71</v>
      </c>
      <c r="W547" s="390">
        <f>IFERROR(W542/H542,"0")+IFERROR(W543/H543,"0")+IFERROR(W544/H544,"0")+IFERROR(W545/H545,"0")+IFERROR(W546/H546,"0")</f>
        <v>32.051282051282051</v>
      </c>
      <c r="X547" s="390">
        <f>IFERROR(X542/H542,"0")+IFERROR(X543/H543,"0")+IFERROR(X544/H544,"0")+IFERROR(X545/H545,"0")+IFERROR(X546/H546,"0")</f>
        <v>33</v>
      </c>
      <c r="Y547" s="390">
        <f>IFERROR(IF(Y542="",0,Y542),"0")+IFERROR(IF(Y543="",0,Y543),"0")+IFERROR(IF(Y544="",0,Y544),"0")+IFERROR(IF(Y545="",0,Y545),"0")+IFERROR(IF(Y546="",0,Y546),"0")</f>
        <v>0.71775</v>
      </c>
      <c r="Z547" s="391"/>
      <c r="AA547" s="391"/>
    </row>
    <row r="548" spans="1:67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39"/>
      <c r="O548" s="403" t="s">
        <v>70</v>
      </c>
      <c r="P548" s="404"/>
      <c r="Q548" s="404"/>
      <c r="R548" s="404"/>
      <c r="S548" s="404"/>
      <c r="T548" s="404"/>
      <c r="U548" s="405"/>
      <c r="V548" s="37" t="s">
        <v>66</v>
      </c>
      <c r="W548" s="390">
        <f>IFERROR(SUM(W542:W546),"0")</f>
        <v>250</v>
      </c>
      <c r="X548" s="390">
        <f>IFERROR(SUM(X542:X546),"0")</f>
        <v>257.39999999999998</v>
      </c>
      <c r="Y548" s="37"/>
      <c r="Z548" s="391"/>
      <c r="AA548" s="391"/>
    </row>
    <row r="549" spans="1:67" ht="14.25" hidden="1" customHeight="1" x14ac:dyDescent="0.25">
      <c r="A549" s="400" t="s">
        <v>204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8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5"/>
      <c r="Q550" s="395"/>
      <c r="R550" s="395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8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9" t="s">
        <v>780</v>
      </c>
      <c r="P551" s="395"/>
      <c r="Q551" s="395"/>
      <c r="R551" s="395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8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5"/>
      <c r="Q552" s="395"/>
      <c r="R552" s="395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8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785</v>
      </c>
      <c r="P553" s="395"/>
      <c r="Q553" s="395"/>
      <c r="R553" s="395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3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39"/>
      <c r="O554" s="403" t="s">
        <v>70</v>
      </c>
      <c r="P554" s="404"/>
      <c r="Q554" s="404"/>
      <c r="R554" s="404"/>
      <c r="S554" s="404"/>
      <c r="T554" s="404"/>
      <c r="U554" s="40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39"/>
      <c r="O555" s="403" t="s">
        <v>70</v>
      </c>
      <c r="P555" s="404"/>
      <c r="Q555" s="404"/>
      <c r="R555" s="404"/>
      <c r="S555" s="404"/>
      <c r="T555" s="404"/>
      <c r="U555" s="40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0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45"/>
      <c r="O556" s="573" t="s">
        <v>786</v>
      </c>
      <c r="P556" s="552"/>
      <c r="Q556" s="552"/>
      <c r="R556" s="552"/>
      <c r="S556" s="552"/>
      <c r="T556" s="552"/>
      <c r="U556" s="553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17757.5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17802.54</v>
      </c>
      <c r="Y556" s="37"/>
      <c r="Z556" s="391"/>
      <c r="AA556" s="391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45"/>
      <c r="O557" s="573" t="s">
        <v>787</v>
      </c>
      <c r="P557" s="552"/>
      <c r="Q557" s="552"/>
      <c r="R557" s="552"/>
      <c r="S557" s="552"/>
      <c r="T557" s="552"/>
      <c r="U557" s="553"/>
      <c r="V557" s="37" t="s">
        <v>66</v>
      </c>
      <c r="W557" s="390">
        <f>IFERROR(SUM(BL22:BL553),"0")</f>
        <v>18765.389699189698</v>
      </c>
      <c r="X557" s="390">
        <f>IFERROR(SUM(BM22:BM553),"0")</f>
        <v>18813.063999999995</v>
      </c>
      <c r="Y557" s="37"/>
      <c r="Z557" s="391"/>
      <c r="AA557" s="391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45"/>
      <c r="O558" s="573" t="s">
        <v>788</v>
      </c>
      <c r="P558" s="552"/>
      <c r="Q558" s="552"/>
      <c r="R558" s="552"/>
      <c r="S558" s="552"/>
      <c r="T558" s="552"/>
      <c r="U558" s="553"/>
      <c r="V558" s="37" t="s">
        <v>789</v>
      </c>
      <c r="W558" s="38">
        <f>ROUNDUP(SUM(BN22:BN553),0)</f>
        <v>33</v>
      </c>
      <c r="X558" s="38">
        <f>ROUNDUP(SUM(BO22:BO553),0)</f>
        <v>33</v>
      </c>
      <c r="Y558" s="37"/>
      <c r="Z558" s="391"/>
      <c r="AA558" s="391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45"/>
      <c r="O559" s="573" t="s">
        <v>790</v>
      </c>
      <c r="P559" s="552"/>
      <c r="Q559" s="552"/>
      <c r="R559" s="552"/>
      <c r="S559" s="552"/>
      <c r="T559" s="552"/>
      <c r="U559" s="553"/>
      <c r="V559" s="37" t="s">
        <v>66</v>
      </c>
      <c r="W559" s="390">
        <f>GrossWeightTotal+PalletQtyTotal*25</f>
        <v>19590.389699189698</v>
      </c>
      <c r="X559" s="390">
        <f>GrossWeightTotalR+PalletQtyTotalR*25</f>
        <v>19638.063999999995</v>
      </c>
      <c r="Y559" s="37"/>
      <c r="Z559" s="391"/>
      <c r="AA559" s="391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45"/>
      <c r="O560" s="573" t="s">
        <v>791</v>
      </c>
      <c r="P560" s="552"/>
      <c r="Q560" s="552"/>
      <c r="R560" s="552"/>
      <c r="S560" s="552"/>
      <c r="T560" s="552"/>
      <c r="U560" s="553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2297.3794723794726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2303</v>
      </c>
      <c r="Y560" s="37"/>
      <c r="Z560" s="391"/>
      <c r="AA560" s="391"/>
    </row>
    <row r="561" spans="1:30" ht="14.25" hidden="1" customHeight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45"/>
      <c r="O561" s="573" t="s">
        <v>792</v>
      </c>
      <c r="P561" s="552"/>
      <c r="Q561" s="552"/>
      <c r="R561" s="552"/>
      <c r="S561" s="552"/>
      <c r="T561" s="552"/>
      <c r="U561" s="553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38.495060000000002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9" t="s">
        <v>95</v>
      </c>
      <c r="D563" s="463"/>
      <c r="E563" s="463"/>
      <c r="F563" s="464"/>
      <c r="G563" s="459" t="s">
        <v>226</v>
      </c>
      <c r="H563" s="463"/>
      <c r="I563" s="463"/>
      <c r="J563" s="463"/>
      <c r="K563" s="463"/>
      <c r="L563" s="463"/>
      <c r="M563" s="463"/>
      <c r="N563" s="463"/>
      <c r="O563" s="463"/>
      <c r="P563" s="464"/>
      <c r="Q563" s="459" t="s">
        <v>486</v>
      </c>
      <c r="R563" s="464"/>
      <c r="S563" s="459" t="s">
        <v>565</v>
      </c>
      <c r="T563" s="463"/>
      <c r="U563" s="463"/>
      <c r="V563" s="464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88" t="s">
        <v>795</v>
      </c>
      <c r="B564" s="459" t="s">
        <v>60</v>
      </c>
      <c r="C564" s="459" t="s">
        <v>96</v>
      </c>
      <c r="D564" s="459" t="s">
        <v>104</v>
      </c>
      <c r="E564" s="459" t="s">
        <v>95</v>
      </c>
      <c r="F564" s="459" t="s">
        <v>216</v>
      </c>
      <c r="G564" s="459" t="s">
        <v>227</v>
      </c>
      <c r="H564" s="459" t="s">
        <v>244</v>
      </c>
      <c r="I564" s="459" t="s">
        <v>263</v>
      </c>
      <c r="J564" s="459" t="s">
        <v>336</v>
      </c>
      <c r="K564" s="386"/>
      <c r="L564" s="459" t="s">
        <v>370</v>
      </c>
      <c r="M564" s="386"/>
      <c r="N564" s="459" t="s">
        <v>370</v>
      </c>
      <c r="O564" s="459" t="s">
        <v>456</v>
      </c>
      <c r="P564" s="459" t="s">
        <v>473</v>
      </c>
      <c r="Q564" s="459" t="s">
        <v>487</v>
      </c>
      <c r="R564" s="459" t="s">
        <v>534</v>
      </c>
      <c r="S564" s="459" t="s">
        <v>566</v>
      </c>
      <c r="T564" s="459" t="s">
        <v>613</v>
      </c>
      <c r="U564" s="459" t="s">
        <v>640</v>
      </c>
      <c r="V564" s="459" t="s">
        <v>647</v>
      </c>
      <c r="W564" s="459" t="s">
        <v>653</v>
      </c>
      <c r="X564" s="459" t="s">
        <v>703</v>
      </c>
      <c r="AA564" s="52"/>
      <c r="AD564" s="386"/>
    </row>
    <row r="565" spans="1:30" ht="13.5" customHeight="1" thickBot="1" x14ac:dyDescent="0.25">
      <c r="A565" s="789"/>
      <c r="B565" s="460"/>
      <c r="C565" s="460"/>
      <c r="D565" s="460"/>
      <c r="E565" s="460"/>
      <c r="F565" s="460"/>
      <c r="G565" s="460"/>
      <c r="H565" s="460"/>
      <c r="I565" s="460"/>
      <c r="J565" s="460"/>
      <c r="K565" s="386"/>
      <c r="L565" s="460"/>
      <c r="M565" s="386"/>
      <c r="N565" s="460"/>
      <c r="O565" s="460"/>
      <c r="P565" s="460"/>
      <c r="Q565" s="460"/>
      <c r="R565" s="460"/>
      <c r="S565" s="460"/>
      <c r="T565" s="460"/>
      <c r="U565" s="460"/>
      <c r="V565" s="460"/>
      <c r="W565" s="460"/>
      <c r="X565" s="460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1004.4000000000001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1419.3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1000.8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6510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5007.5999999999995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2603.04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257.39999999999998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800,00"/>
        <filter val="135,71"/>
        <filter val="157,50"/>
        <filter val="17 757,50"/>
        <filter val="18 765,39"/>
        <filter val="19 590,39"/>
        <filter val="2 297,38"/>
        <filter val="2 600,00"/>
        <filter val="200,00"/>
        <filter val="233,33"/>
        <filter val="250,00"/>
        <filter val="3 000,00"/>
        <filter val="3 500,00"/>
        <filter val="32,05"/>
        <filter val="33"/>
        <filter val="416,67"/>
        <filter val="492,42"/>
        <filter val="5 000,00"/>
        <filter val="53,57"/>
        <filter val="600,00"/>
        <filter val="641,03"/>
        <filter val="650,00"/>
        <filter val="800,00"/>
        <filter val="807,50"/>
        <filter val="92,59"/>
      </filters>
    </filterColumn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