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9CA3BCE-E963-419D-B031-3245A86015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X566" i="1" s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91" i="1"/>
  <c r="X490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O457" i="1"/>
  <c r="BN457" i="1"/>
  <c r="BM457" i="1"/>
  <c r="BL457" i="1"/>
  <c r="Y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BO421" i="1"/>
  <c r="BN421" i="1"/>
  <c r="BM421" i="1"/>
  <c r="BL421" i="1"/>
  <c r="Y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O390" i="1"/>
  <c r="BN390" i="1"/>
  <c r="BM390" i="1"/>
  <c r="BL390" i="1"/>
  <c r="Y390" i="1"/>
  <c r="X390" i="1"/>
  <c r="X392" i="1" s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X380" i="1" s="1"/>
  <c r="O375" i="1"/>
  <c r="W373" i="1"/>
  <c r="W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BO368" i="1"/>
  <c r="BN368" i="1"/>
  <c r="BM368" i="1"/>
  <c r="BL368" i="1"/>
  <c r="Y368" i="1"/>
  <c r="X368" i="1"/>
  <c r="X372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X365" i="1" s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W354" i="1"/>
  <c r="W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X316" i="1" s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O302" i="1"/>
  <c r="BN302" i="1"/>
  <c r="BM302" i="1"/>
  <c r="BL302" i="1"/>
  <c r="Y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566" i="1" s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X288" i="1" s="1"/>
  <c r="O286" i="1"/>
  <c r="BO285" i="1"/>
  <c r="BN285" i="1"/>
  <c r="BM285" i="1"/>
  <c r="BL285" i="1"/>
  <c r="Y285" i="1"/>
  <c r="X285" i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BO273" i="1" s="1"/>
  <c r="BN272" i="1"/>
  <c r="BL272" i="1"/>
  <c r="X272" i="1"/>
  <c r="X277" i="1" s="1"/>
  <c r="O272" i="1"/>
  <c r="W270" i="1"/>
  <c r="W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O261" i="1"/>
  <c r="BN260" i="1"/>
  <c r="BL260" i="1"/>
  <c r="X260" i="1"/>
  <c r="X270" i="1" s="1"/>
  <c r="O260" i="1"/>
  <c r="BO259" i="1"/>
  <c r="BN259" i="1"/>
  <c r="BM259" i="1"/>
  <c r="BL259" i="1"/>
  <c r="Y259" i="1"/>
  <c r="X259" i="1"/>
  <c r="X269" i="1" s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X256" i="1" s="1"/>
  <c r="O252" i="1"/>
  <c r="W250" i="1"/>
  <c r="W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BN237" i="1"/>
  <c r="BL237" i="1"/>
  <c r="X237" i="1"/>
  <c r="BO237" i="1" s="1"/>
  <c r="BN236" i="1"/>
  <c r="BL236" i="1"/>
  <c r="X236" i="1"/>
  <c r="X249" i="1" s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BN226" i="1"/>
  <c r="BL226" i="1"/>
  <c r="X226" i="1"/>
  <c r="X232" i="1" s="1"/>
  <c r="O226" i="1"/>
  <c r="W223" i="1"/>
  <c r="W222" i="1"/>
  <c r="BN221" i="1"/>
  <c r="BL221" i="1"/>
  <c r="X221" i="1"/>
  <c r="X223" i="1" s="1"/>
  <c r="O221" i="1"/>
  <c r="BO220" i="1"/>
  <c r="BN220" i="1"/>
  <c r="BM220" i="1"/>
  <c r="BL220" i="1"/>
  <c r="Y220" i="1"/>
  <c r="X220" i="1"/>
  <c r="BO219" i="1"/>
  <c r="BN219" i="1"/>
  <c r="BM219" i="1"/>
  <c r="BL219" i="1"/>
  <c r="Y219" i="1"/>
  <c r="X219" i="1"/>
  <c r="X222" i="1" s="1"/>
  <c r="O219" i="1"/>
  <c r="W217" i="1"/>
  <c r="W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X216" i="1" s="1"/>
  <c r="O210" i="1"/>
  <c r="BO209" i="1"/>
  <c r="BN209" i="1"/>
  <c r="BM209" i="1"/>
  <c r="BL209" i="1"/>
  <c r="Y209" i="1"/>
  <c r="X209" i="1"/>
  <c r="O209" i="1"/>
  <c r="W206" i="1"/>
  <c r="X205" i="1"/>
  <c r="W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X199" i="1" s="1"/>
  <c r="O184" i="1"/>
  <c r="BO183" i="1"/>
  <c r="BN183" i="1"/>
  <c r="BM183" i="1"/>
  <c r="BL183" i="1"/>
  <c r="Y183" i="1"/>
  <c r="X183" i="1"/>
  <c r="O183" i="1"/>
  <c r="W181" i="1"/>
  <c r="W180" i="1"/>
  <c r="BO179" i="1"/>
  <c r="BN179" i="1"/>
  <c r="BM179" i="1"/>
  <c r="BL179" i="1"/>
  <c r="Y179" i="1"/>
  <c r="X179" i="1"/>
  <c r="BO178" i="1"/>
  <c r="BN178" i="1"/>
  <c r="BM178" i="1"/>
  <c r="BL178" i="1"/>
  <c r="Y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O172" i="1"/>
  <c r="W170" i="1"/>
  <c r="X169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5" i="1"/>
  <c r="W164" i="1"/>
  <c r="BN163" i="1"/>
  <c r="BM163" i="1"/>
  <c r="BL163" i="1"/>
  <c r="Y163" i="1"/>
  <c r="X163" i="1"/>
  <c r="BO163" i="1" s="1"/>
  <c r="O163" i="1"/>
  <c r="BN162" i="1"/>
  <c r="BL162" i="1"/>
  <c r="X162" i="1"/>
  <c r="X165" i="1" s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H566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G566" i="1" s="1"/>
  <c r="O139" i="1"/>
  <c r="W135" i="1"/>
  <c r="W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F566" i="1" s="1"/>
  <c r="O129" i="1"/>
  <c r="W126" i="1"/>
  <c r="W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6" i="1" s="1"/>
  <c r="O120" i="1"/>
  <c r="BO119" i="1"/>
  <c r="BN119" i="1"/>
  <c r="BM119" i="1"/>
  <c r="BL119" i="1"/>
  <c r="Y119" i="1"/>
  <c r="X119" i="1"/>
  <c r="X125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6" i="1" s="1"/>
  <c r="O101" i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9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X89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6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6" i="1" s="1"/>
  <c r="O53" i="1"/>
  <c r="W50" i="1"/>
  <c r="W49" i="1"/>
  <c r="BN48" i="1"/>
  <c r="BL48" i="1"/>
  <c r="X48" i="1"/>
  <c r="X50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56" i="1" s="1"/>
  <c r="W24" i="1"/>
  <c r="BO23" i="1"/>
  <c r="BN23" i="1"/>
  <c r="BM23" i="1"/>
  <c r="BL23" i="1"/>
  <c r="Y23" i="1"/>
  <c r="X23" i="1"/>
  <c r="O23" i="1"/>
  <c r="BN22" i="1"/>
  <c r="W558" i="1" s="1"/>
  <c r="BL22" i="1"/>
  <c r="W557" i="1" s="1"/>
  <c r="W559" i="1" s="1"/>
  <c r="X22" i="1"/>
  <c r="B566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W560" i="1"/>
  <c r="X25" i="1"/>
  <c r="Y28" i="1"/>
  <c r="BM28" i="1"/>
  <c r="BO28" i="1"/>
  <c r="Y30" i="1"/>
  <c r="Y34" i="1" s="1"/>
  <c r="BM30" i="1"/>
  <c r="Y32" i="1"/>
  <c r="BM32" i="1"/>
  <c r="C566" i="1"/>
  <c r="Y48" i="1"/>
  <c r="Y49" i="1" s="1"/>
  <c r="BM48" i="1"/>
  <c r="BO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BO85" i="1"/>
  <c r="Y87" i="1"/>
  <c r="BM87" i="1"/>
  <c r="Y91" i="1"/>
  <c r="Y98" i="1" s="1"/>
  <c r="BM91" i="1"/>
  <c r="BO91" i="1"/>
  <c r="Y93" i="1"/>
  <c r="BM93" i="1"/>
  <c r="Y95" i="1"/>
  <c r="BM95" i="1"/>
  <c r="Y97" i="1"/>
  <c r="BM97" i="1"/>
  <c r="X98" i="1"/>
  <c r="Y101" i="1"/>
  <c r="Y116" i="1" s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X117" i="1"/>
  <c r="Y120" i="1"/>
  <c r="Y125" i="1" s="1"/>
  <c r="BM120" i="1"/>
  <c r="BO120" i="1"/>
  <c r="Y122" i="1"/>
  <c r="BM122" i="1"/>
  <c r="Y124" i="1"/>
  <c r="BM124" i="1"/>
  <c r="Y129" i="1"/>
  <c r="BM129" i="1"/>
  <c r="BO129" i="1"/>
  <c r="Y131" i="1"/>
  <c r="BM131" i="1"/>
  <c r="Y133" i="1"/>
  <c r="BM133" i="1"/>
  <c r="X134" i="1"/>
  <c r="Y139" i="1"/>
  <c r="BM139" i="1"/>
  <c r="BO139" i="1"/>
  <c r="Y140" i="1"/>
  <c r="BM140" i="1"/>
  <c r="Y141" i="1"/>
  <c r="BM141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X170" i="1"/>
  <c r="BO167" i="1"/>
  <c r="BM167" i="1"/>
  <c r="Y167" i="1"/>
  <c r="Y169" i="1" s="1"/>
  <c r="X181" i="1"/>
  <c r="BO175" i="1"/>
  <c r="BM175" i="1"/>
  <c r="Y175" i="1"/>
  <c r="BO177" i="1"/>
  <c r="BM177" i="1"/>
  <c r="Y177" i="1"/>
  <c r="X198" i="1"/>
  <c r="BO187" i="1"/>
  <c r="BM187" i="1"/>
  <c r="Y187" i="1"/>
  <c r="Y198" i="1" s="1"/>
  <c r="BO190" i="1"/>
  <c r="BM190" i="1"/>
  <c r="Y190" i="1"/>
  <c r="BO197" i="1"/>
  <c r="BM197" i="1"/>
  <c r="Y197" i="1"/>
  <c r="X206" i="1"/>
  <c r="BO201" i="1"/>
  <c r="BM201" i="1"/>
  <c r="Y201" i="1"/>
  <c r="Y205" i="1" s="1"/>
  <c r="H9" i="1"/>
  <c r="X24" i="1"/>
  <c r="X58" i="1"/>
  <c r="X81" i="1"/>
  <c r="X135" i="1"/>
  <c r="X146" i="1"/>
  <c r="X159" i="1"/>
  <c r="I566" i="1"/>
  <c r="X164" i="1"/>
  <c r="BO173" i="1"/>
  <c r="BM173" i="1"/>
  <c r="Y173" i="1"/>
  <c r="Y180" i="1" s="1"/>
  <c r="BO176" i="1"/>
  <c r="BM176" i="1"/>
  <c r="Y176" i="1"/>
  <c r="X180" i="1"/>
  <c r="BO184" i="1"/>
  <c r="BM184" i="1"/>
  <c r="Y184" i="1"/>
  <c r="BO188" i="1"/>
  <c r="BM188" i="1"/>
  <c r="Y188" i="1"/>
  <c r="BO192" i="1"/>
  <c r="BM192" i="1"/>
  <c r="Y192" i="1"/>
  <c r="J566" i="1"/>
  <c r="Y210" i="1"/>
  <c r="BM210" i="1"/>
  <c r="BO210" i="1"/>
  <c r="Y212" i="1"/>
  <c r="Y216" i="1" s="1"/>
  <c r="BM212" i="1"/>
  <c r="Y214" i="1"/>
  <c r="BM214" i="1"/>
  <c r="X217" i="1"/>
  <c r="Y221" i="1"/>
  <c r="Y222" i="1" s="1"/>
  <c r="BM221" i="1"/>
  <c r="BO221" i="1"/>
  <c r="Y226" i="1"/>
  <c r="Y232" i="1" s="1"/>
  <c r="BM226" i="1"/>
  <c r="BO226" i="1"/>
  <c r="Y228" i="1"/>
  <c r="BM228" i="1"/>
  <c r="Y230" i="1"/>
  <c r="BM230" i="1"/>
  <c r="X233" i="1"/>
  <c r="Y236" i="1"/>
  <c r="Y249" i="1" s="1"/>
  <c r="BM236" i="1"/>
  <c r="BO236" i="1"/>
  <c r="Y237" i="1"/>
  <c r="BM237" i="1"/>
  <c r="Y238" i="1"/>
  <c r="BM238" i="1"/>
  <c r="Y240" i="1"/>
  <c r="BM240" i="1"/>
  <c r="Y242" i="1"/>
  <c r="BM242" i="1"/>
  <c r="Y244" i="1"/>
  <c r="BM244" i="1"/>
  <c r="Y246" i="1"/>
  <c r="BM246" i="1"/>
  <c r="Y248" i="1"/>
  <c r="BM248" i="1"/>
  <c r="Y252" i="1"/>
  <c r="BM252" i="1"/>
  <c r="BO252" i="1"/>
  <c r="Y254" i="1"/>
  <c r="BM254" i="1"/>
  <c r="X257" i="1"/>
  <c r="Y260" i="1"/>
  <c r="BM260" i="1"/>
  <c r="BO260" i="1"/>
  <c r="Y262" i="1"/>
  <c r="Y269" i="1" s="1"/>
  <c r="BM262" i="1"/>
  <c r="Y264" i="1"/>
  <c r="BM264" i="1"/>
  <c r="Y266" i="1"/>
  <c r="BM266" i="1"/>
  <c r="Y268" i="1"/>
  <c r="BM268" i="1"/>
  <c r="Y272" i="1"/>
  <c r="Y276" i="1" s="1"/>
  <c r="BM272" i="1"/>
  <c r="BO272" i="1"/>
  <c r="Y273" i="1"/>
  <c r="BM273" i="1"/>
  <c r="Y275" i="1"/>
  <c r="BM275" i="1"/>
  <c r="X276" i="1"/>
  <c r="BO280" i="1"/>
  <c r="BM280" i="1"/>
  <c r="Y280" i="1"/>
  <c r="X289" i="1"/>
  <c r="BO293" i="1"/>
  <c r="BM293" i="1"/>
  <c r="Y293" i="1"/>
  <c r="BO297" i="1"/>
  <c r="BM297" i="1"/>
  <c r="Y297" i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Y339" i="1" s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Y372" i="1" s="1"/>
  <c r="BO376" i="1"/>
  <c r="BM376" i="1"/>
  <c r="Y376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N566" i="1"/>
  <c r="L566" i="1"/>
  <c r="X250" i="1"/>
  <c r="X283" i="1"/>
  <c r="BO279" i="1"/>
  <c r="BM279" i="1"/>
  <c r="Y279" i="1"/>
  <c r="Y282" i="1" s="1"/>
  <c r="X282" i="1"/>
  <c r="Y288" i="1"/>
  <c r="BO286" i="1"/>
  <c r="BM286" i="1"/>
  <c r="Y286" i="1"/>
  <c r="BO295" i="1"/>
  <c r="BM295" i="1"/>
  <c r="Y295" i="1"/>
  <c r="Y299" i="1" s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BO334" i="1"/>
  <c r="BM334" i="1"/>
  <c r="Y334" i="1"/>
  <c r="BO336" i="1"/>
  <c r="BM336" i="1"/>
  <c r="Y336" i="1"/>
  <c r="X339" i="1"/>
  <c r="BO343" i="1"/>
  <c r="BM343" i="1"/>
  <c r="Y343" i="1"/>
  <c r="Y346" i="1" s="1"/>
  <c r="BO350" i="1"/>
  <c r="BM350" i="1"/>
  <c r="Y350" i="1"/>
  <c r="BO363" i="1"/>
  <c r="BM363" i="1"/>
  <c r="Y363" i="1"/>
  <c r="Y365" i="1" s="1"/>
  <c r="BO371" i="1"/>
  <c r="BM371" i="1"/>
  <c r="Y371" i="1"/>
  <c r="X373" i="1"/>
  <c r="X381" i="1"/>
  <c r="BO375" i="1"/>
  <c r="BM375" i="1"/>
  <c r="Y375" i="1"/>
  <c r="Y380" i="1" s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Y424" i="1"/>
  <c r="BO422" i="1"/>
  <c r="BM422" i="1"/>
  <c r="Y422" i="1"/>
  <c r="X424" i="1"/>
  <c r="S566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Y485" i="1" s="1"/>
  <c r="BO478" i="1"/>
  <c r="BM478" i="1"/>
  <c r="Y478" i="1"/>
  <c r="BO482" i="1"/>
  <c r="BM482" i="1"/>
  <c r="Y482" i="1"/>
  <c r="BO494" i="1"/>
  <c r="BM494" i="1"/>
  <c r="Y494" i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Y499" i="1" s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531" i="1" l="1"/>
  <c r="Y459" i="1"/>
  <c r="Y547" i="1"/>
  <c r="Y505" i="1"/>
  <c r="Y439" i="1"/>
  <c r="Y315" i="1"/>
  <c r="Y414" i="1"/>
  <c r="Y408" i="1"/>
  <c r="Y256" i="1"/>
  <c r="X560" i="1"/>
  <c r="Y158" i="1"/>
  <c r="Y145" i="1"/>
  <c r="Y134" i="1"/>
  <c r="Y81" i="1"/>
  <c r="Y57" i="1"/>
  <c r="X557" i="1"/>
  <c r="X559" i="1" s="1"/>
  <c r="Y353" i="1"/>
  <c r="X556" i="1"/>
  <c r="X558" i="1"/>
  <c r="Y561" i="1"/>
</calcChain>
</file>

<file path=xl/sharedStrings.xml><?xml version="1.0" encoding="utf-8"?>
<sst xmlns="http://schemas.openxmlformats.org/spreadsheetml/2006/main" count="2457" uniqueCount="829">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</sst>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50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5"/>
      <c r="Q2" s="405"/>
      <c r="R2" s="405"/>
      <c r="S2" s="405"/>
      <c r="T2" s="405"/>
      <c r="U2" s="405"/>
      <c r="V2" s="405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5"/>
      <c r="P3" s="405"/>
      <c r="Q3" s="405"/>
      <c r="R3" s="405"/>
      <c r="S3" s="405"/>
      <c r="T3" s="405"/>
      <c r="U3" s="405"/>
      <c r="V3" s="405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2" t="s">
        <v>8</v>
      </c>
      <c r="B5" s="553"/>
      <c r="C5" s="554"/>
      <c r="D5" s="426"/>
      <c r="E5" s="428"/>
      <c r="F5" s="738" t="s">
        <v>9</v>
      </c>
      <c r="G5" s="554"/>
      <c r="H5" s="426"/>
      <c r="I5" s="427"/>
      <c r="J5" s="427"/>
      <c r="K5" s="427"/>
      <c r="L5" s="428"/>
      <c r="M5" s="58"/>
      <c r="O5" s="24" t="s">
        <v>10</v>
      </c>
      <c r="P5" s="777">
        <v>45466</v>
      </c>
      <c r="Q5" s="570"/>
      <c r="S5" s="648" t="s">
        <v>11</v>
      </c>
      <c r="T5" s="444"/>
      <c r="U5" s="649" t="s">
        <v>12</v>
      </c>
      <c r="V5" s="570"/>
      <c r="AA5" s="51"/>
      <c r="AB5" s="51"/>
      <c r="AC5" s="51"/>
    </row>
    <row r="6" spans="1:30" s="381" customFormat="1" ht="24" customHeight="1" x14ac:dyDescent="0.2">
      <c r="A6" s="552" t="s">
        <v>13</v>
      </c>
      <c r="B6" s="553"/>
      <c r="C6" s="554"/>
      <c r="D6" s="704" t="s">
        <v>14</v>
      </c>
      <c r="E6" s="705"/>
      <c r="F6" s="705"/>
      <c r="G6" s="705"/>
      <c r="H6" s="705"/>
      <c r="I6" s="705"/>
      <c r="J6" s="705"/>
      <c r="K6" s="705"/>
      <c r="L6" s="570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Воскресенье</v>
      </c>
      <c r="Q6" s="393"/>
      <c r="S6" s="443" t="s">
        <v>16</v>
      </c>
      <c r="T6" s="444"/>
      <c r="U6" s="697" t="s">
        <v>17</v>
      </c>
      <c r="V6" s="46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99"/>
      <c r="M7" s="60"/>
      <c r="O7" s="24"/>
      <c r="P7" s="42"/>
      <c r="Q7" s="42"/>
      <c r="S7" s="405"/>
      <c r="T7" s="444"/>
      <c r="U7" s="698"/>
      <c r="V7" s="699"/>
      <c r="AA7" s="51"/>
      <c r="AB7" s="51"/>
      <c r="AC7" s="51"/>
    </row>
    <row r="8" spans="1:30" s="381" customFormat="1" ht="25.5" customHeight="1" x14ac:dyDescent="0.2">
      <c r="A8" s="785" t="s">
        <v>18</v>
      </c>
      <c r="B8" s="408"/>
      <c r="C8" s="409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8">
        <v>0.41666666666666669</v>
      </c>
      <c r="Q8" s="599"/>
      <c r="S8" s="405"/>
      <c r="T8" s="444"/>
      <c r="U8" s="698"/>
      <c r="V8" s="699"/>
      <c r="AA8" s="51"/>
      <c r="AB8" s="51"/>
      <c r="AC8" s="51"/>
    </row>
    <row r="9" spans="1:30" s="381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75"/>
      <c r="E9" s="400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9"/>
      <c r="O9" s="26" t="s">
        <v>20</v>
      </c>
      <c r="P9" s="561"/>
      <c r="Q9" s="562"/>
      <c r="S9" s="405"/>
      <c r="T9" s="444"/>
      <c r="U9" s="700"/>
      <c r="V9" s="70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75"/>
      <c r="E10" s="400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82" t="str">
        <f>IFERROR(VLOOKUP($D$10,Proxy,2,FALSE),"")</f>
        <v/>
      </c>
      <c r="I10" s="405"/>
      <c r="J10" s="405"/>
      <c r="K10" s="405"/>
      <c r="L10" s="405"/>
      <c r="M10" s="380"/>
      <c r="O10" s="26" t="s">
        <v>21</v>
      </c>
      <c r="P10" s="655"/>
      <c r="Q10" s="656"/>
      <c r="T10" s="24" t="s">
        <v>22</v>
      </c>
      <c r="U10" s="467" t="s">
        <v>23</v>
      </c>
      <c r="V10" s="46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9"/>
      <c r="Q11" s="570"/>
      <c r="T11" s="24" t="s">
        <v>26</v>
      </c>
      <c r="U11" s="641" t="s">
        <v>27</v>
      </c>
      <c r="V11" s="562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3" t="s">
        <v>28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4"/>
      <c r="M12" s="62"/>
      <c r="O12" s="24" t="s">
        <v>29</v>
      </c>
      <c r="P12" s="598"/>
      <c r="Q12" s="599"/>
      <c r="R12" s="23"/>
      <c r="T12" s="24"/>
      <c r="U12" s="517"/>
      <c r="V12" s="405"/>
      <c r="AA12" s="51"/>
      <c r="AB12" s="51"/>
      <c r="AC12" s="51"/>
    </row>
    <row r="13" spans="1:30" s="381" customFormat="1" ht="23.25" customHeight="1" x14ac:dyDescent="0.2">
      <c r="A13" s="733" t="s">
        <v>30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4"/>
      <c r="M13" s="62"/>
      <c r="N13" s="26"/>
      <c r="O13" s="26" t="s">
        <v>31</v>
      </c>
      <c r="P13" s="641"/>
      <c r="Q13" s="562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3" t="s">
        <v>32</v>
      </c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4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72" t="s">
        <v>33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4"/>
      <c r="M15" s="63"/>
      <c r="O15" s="546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74" t="s">
        <v>37</v>
      </c>
      <c r="D17" s="435" t="s">
        <v>38</v>
      </c>
      <c r="E17" s="477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76"/>
      <c r="Q17" s="476"/>
      <c r="R17" s="476"/>
      <c r="S17" s="477"/>
      <c r="T17" s="767" t="s">
        <v>49</v>
      </c>
      <c r="U17" s="554"/>
      <c r="V17" s="435" t="s">
        <v>50</v>
      </c>
      <c r="W17" s="435" t="s">
        <v>51</v>
      </c>
      <c r="X17" s="794" t="s">
        <v>52</v>
      </c>
      <c r="Y17" s="435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6"/>
      <c r="BB17" s="766" t="s">
        <v>57</v>
      </c>
    </row>
    <row r="18" spans="1:67" ht="14.25" customHeight="1" x14ac:dyDescent="0.2">
      <c r="A18" s="436"/>
      <c r="B18" s="436"/>
      <c r="C18" s="436"/>
      <c r="D18" s="478"/>
      <c r="E18" s="480"/>
      <c r="F18" s="436"/>
      <c r="G18" s="436"/>
      <c r="H18" s="436"/>
      <c r="I18" s="436"/>
      <c r="J18" s="436"/>
      <c r="K18" s="436"/>
      <c r="L18" s="436"/>
      <c r="M18" s="436"/>
      <c r="N18" s="436"/>
      <c r="O18" s="478"/>
      <c r="P18" s="479"/>
      <c r="Q18" s="479"/>
      <c r="R18" s="479"/>
      <c r="S18" s="480"/>
      <c r="T18" s="382" t="s">
        <v>58</v>
      </c>
      <c r="U18" s="382" t="s">
        <v>59</v>
      </c>
      <c r="V18" s="436"/>
      <c r="W18" s="436"/>
      <c r="X18" s="795"/>
      <c r="Y18" s="436"/>
      <c r="Z18" s="671"/>
      <c r="AA18" s="671"/>
      <c r="AB18" s="493"/>
      <c r="AC18" s="494"/>
      <c r="AD18" s="495"/>
      <c r="AE18" s="507"/>
      <c r="BB18" s="405"/>
    </row>
    <row r="19" spans="1:67" ht="27.75" customHeight="1" x14ac:dyDescent="0.2">
      <c r="A19" s="424" t="s">
        <v>60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8"/>
      <c r="AA19" s="48"/>
    </row>
    <row r="20" spans="1:67" ht="16.5" customHeight="1" x14ac:dyDescent="0.25">
      <c r="A20" s="416" t="s">
        <v>60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383"/>
      <c r="AA20" s="383"/>
    </row>
    <row r="21" spans="1:67" ht="14.25" customHeight="1" x14ac:dyDescent="0.25">
      <c r="A21" s="404" t="s">
        <v>61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384"/>
      <c r="AA21" s="384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37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38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38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4" t="s">
        <v>72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384"/>
      <c r="AA26" s="384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37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38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38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4" t="s">
        <v>86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37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38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38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4" t="s">
        <v>91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384"/>
      <c r="AA40" s="384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37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38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38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24" t="s">
        <v>95</v>
      </c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8"/>
      <c r="AA44" s="48"/>
    </row>
    <row r="45" spans="1:67" ht="16.5" customHeight="1" x14ac:dyDescent="0.25">
      <c r="A45" s="416" t="s">
        <v>96</v>
      </c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383"/>
      <c r="AA45" s="383"/>
    </row>
    <row r="46" spans="1:67" ht="14.25" customHeight="1" x14ac:dyDescent="0.25">
      <c r="A46" s="404" t="s">
        <v>97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14</v>
      </c>
      <c r="X47" s="389">
        <f>IFERROR(IF(W47="",0,CEILING((W47/$H47),1)*$H47),"")</f>
        <v>21.6</v>
      </c>
      <c r="Y47" s="36">
        <f>IFERROR(IF(X47=0,"",ROUNDUP(X47/H47,0)*0.02175),"")</f>
        <v>4.3499999999999997E-2</v>
      </c>
      <c r="Z47" s="56"/>
      <c r="AA47" s="57"/>
      <c r="AE47" s="64"/>
      <c r="BB47" s="76" t="s">
        <v>1</v>
      </c>
      <c r="BL47" s="64">
        <f>IFERROR(W47*I47/H47,"0")</f>
        <v>14.62222222222222</v>
      </c>
      <c r="BM47" s="64">
        <f>IFERROR(X47*I47/H47,"0")</f>
        <v>22.56</v>
      </c>
      <c r="BN47" s="64">
        <f>IFERROR(1/J47*(W47/H47),"0")</f>
        <v>2.3148148148148147E-2</v>
      </c>
      <c r="BO47" s="64">
        <f>IFERROR(1/J47*(X47/H47),"0")</f>
        <v>3.5714285714285712E-2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7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38"/>
      <c r="O49" s="407" t="s">
        <v>70</v>
      </c>
      <c r="P49" s="408"/>
      <c r="Q49" s="408"/>
      <c r="R49" s="408"/>
      <c r="S49" s="408"/>
      <c r="T49" s="408"/>
      <c r="U49" s="409"/>
      <c r="V49" s="37" t="s">
        <v>71</v>
      </c>
      <c r="W49" s="390">
        <f>IFERROR(W47/H47,"0")+IFERROR(W48/H48,"0")</f>
        <v>1.2962962962962963</v>
      </c>
      <c r="X49" s="390">
        <f>IFERROR(X47/H47,"0")+IFERROR(X48/H48,"0")</f>
        <v>2</v>
      </c>
      <c r="Y49" s="390">
        <f>IFERROR(IF(Y47="",0,Y47),"0")+IFERROR(IF(Y48="",0,Y48),"0")</f>
        <v>4.3499999999999997E-2</v>
      </c>
      <c r="Z49" s="391"/>
      <c r="AA49" s="391"/>
    </row>
    <row r="50" spans="1:67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38"/>
      <c r="O50" s="407" t="s">
        <v>70</v>
      </c>
      <c r="P50" s="408"/>
      <c r="Q50" s="408"/>
      <c r="R50" s="408"/>
      <c r="S50" s="408"/>
      <c r="T50" s="408"/>
      <c r="U50" s="409"/>
      <c r="V50" s="37" t="s">
        <v>66</v>
      </c>
      <c r="W50" s="390">
        <f>IFERROR(SUM(W47:W48),"0")</f>
        <v>14</v>
      </c>
      <c r="X50" s="390">
        <f>IFERROR(SUM(X47:X48),"0")</f>
        <v>21.6</v>
      </c>
      <c r="Y50" s="37"/>
      <c r="Z50" s="391"/>
      <c r="AA50" s="391"/>
    </row>
    <row r="51" spans="1:67" ht="16.5" customHeight="1" x14ac:dyDescent="0.25">
      <c r="A51" s="416" t="s">
        <v>104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383"/>
      <c r="AA51" s="383"/>
    </row>
    <row r="52" spans="1:67" ht="14.25" customHeight="1" x14ac:dyDescent="0.25">
      <c r="A52" s="404" t="s">
        <v>105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109</v>
      </c>
      <c r="X53" s="389">
        <f>IFERROR(IF(W53="",0,CEILING((W53/$H53),1)*$H53),"")</f>
        <v>118.80000000000001</v>
      </c>
      <c r="Y53" s="36">
        <f>IFERROR(IF(X53=0,"",ROUNDUP(X53/H53,0)*0.02175),"")</f>
        <v>0.23924999999999999</v>
      </c>
      <c r="Z53" s="56"/>
      <c r="AA53" s="57"/>
      <c r="AE53" s="64"/>
      <c r="BB53" s="78" t="s">
        <v>1</v>
      </c>
      <c r="BL53" s="64">
        <f>IFERROR(W53*I53/H53,"0")</f>
        <v>113.84444444444443</v>
      </c>
      <c r="BM53" s="64">
        <f>IFERROR(X53*I53/H53,"0")</f>
        <v>124.08</v>
      </c>
      <c r="BN53" s="64">
        <f>IFERROR(1/J53*(W53/H53),"0")</f>
        <v>0.1802248677248677</v>
      </c>
      <c r="BO53" s="64">
        <f>IFERROR(1/J53*(X53/H53),"0")</f>
        <v>0.19642857142857142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37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38"/>
      <c r="O57" s="407" t="s">
        <v>70</v>
      </c>
      <c r="P57" s="408"/>
      <c r="Q57" s="408"/>
      <c r="R57" s="408"/>
      <c r="S57" s="408"/>
      <c r="T57" s="408"/>
      <c r="U57" s="409"/>
      <c r="V57" s="37" t="s">
        <v>71</v>
      </c>
      <c r="W57" s="390">
        <f>IFERROR(W53/H53,"0")+IFERROR(W54/H54,"0")+IFERROR(W55/H55,"0")+IFERROR(W56/H56,"0")</f>
        <v>10.092592592592592</v>
      </c>
      <c r="X57" s="390">
        <f>IFERROR(X53/H53,"0")+IFERROR(X54/H54,"0")+IFERROR(X55/H55,"0")+IFERROR(X56/H56,"0")</f>
        <v>11</v>
      </c>
      <c r="Y57" s="390">
        <f>IFERROR(IF(Y53="",0,Y53),"0")+IFERROR(IF(Y54="",0,Y54),"0")+IFERROR(IF(Y55="",0,Y55),"0")+IFERROR(IF(Y56="",0,Y56),"0")</f>
        <v>0.23924999999999999</v>
      </c>
      <c r="Z57" s="391"/>
      <c r="AA57" s="391"/>
    </row>
    <row r="58" spans="1:67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38"/>
      <c r="O58" s="407" t="s">
        <v>70</v>
      </c>
      <c r="P58" s="408"/>
      <c r="Q58" s="408"/>
      <c r="R58" s="408"/>
      <c r="S58" s="408"/>
      <c r="T58" s="408"/>
      <c r="U58" s="409"/>
      <c r="V58" s="37" t="s">
        <v>66</v>
      </c>
      <c r="W58" s="390">
        <f>IFERROR(SUM(W53:W56),"0")</f>
        <v>109</v>
      </c>
      <c r="X58" s="390">
        <f>IFERROR(SUM(X53:X56),"0")</f>
        <v>118.80000000000001</v>
      </c>
      <c r="Y58" s="37"/>
      <c r="Z58" s="391"/>
      <c r="AA58" s="391"/>
    </row>
    <row r="59" spans="1:67" ht="16.5" customHeight="1" x14ac:dyDescent="0.25">
      <c r="A59" s="416" t="s">
        <v>95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383"/>
      <c r="AA59" s="383"/>
    </row>
    <row r="60" spans="1:67" ht="14.25" customHeight="1" x14ac:dyDescent="0.25">
      <c r="A60" s="404" t="s">
        <v>105</v>
      </c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133</v>
      </c>
      <c r="X63" s="389">
        <f t="shared" si="6"/>
        <v>134.39999999999998</v>
      </c>
      <c r="Y63" s="36">
        <f t="shared" si="7"/>
        <v>0.26100000000000001</v>
      </c>
      <c r="Z63" s="56"/>
      <c r="AA63" s="57"/>
      <c r="AE63" s="64"/>
      <c r="BB63" s="84" t="s">
        <v>1</v>
      </c>
      <c r="BL63" s="64">
        <f t="shared" si="8"/>
        <v>138.70000000000002</v>
      </c>
      <c r="BM63" s="64">
        <f t="shared" si="9"/>
        <v>140.15999999999997</v>
      </c>
      <c r="BN63" s="64">
        <f t="shared" si="10"/>
        <v>0.21205357142857142</v>
      </c>
      <c r="BO63" s="64">
        <f t="shared" si="11"/>
        <v>0.21428571428571425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141</v>
      </c>
      <c r="X64" s="389">
        <f t="shared" si="6"/>
        <v>145.6</v>
      </c>
      <c r="Y64" s="36">
        <f t="shared" si="7"/>
        <v>0.28275</v>
      </c>
      <c r="Z64" s="56"/>
      <c r="AA64" s="57"/>
      <c r="AE64" s="64"/>
      <c r="BB64" s="85" t="s">
        <v>1</v>
      </c>
      <c r="BL64" s="64">
        <f t="shared" si="8"/>
        <v>147.04285714285714</v>
      </c>
      <c r="BM64" s="64">
        <f t="shared" si="9"/>
        <v>151.84</v>
      </c>
      <c r="BN64" s="64">
        <f t="shared" si="10"/>
        <v>0.22480867346938777</v>
      </c>
      <c r="BO64" s="64">
        <f t="shared" si="11"/>
        <v>0.23214285714285712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268</v>
      </c>
      <c r="X65" s="389">
        <f t="shared" si="6"/>
        <v>270</v>
      </c>
      <c r="Y65" s="36">
        <f t="shared" si="7"/>
        <v>0.54374999999999996</v>
      </c>
      <c r="Z65" s="56"/>
      <c r="AA65" s="57"/>
      <c r="AE65" s="64"/>
      <c r="BB65" s="86" t="s">
        <v>1</v>
      </c>
      <c r="BL65" s="64">
        <f t="shared" si="8"/>
        <v>279.9111111111111</v>
      </c>
      <c r="BM65" s="64">
        <f t="shared" si="9"/>
        <v>282</v>
      </c>
      <c r="BN65" s="64">
        <f t="shared" si="10"/>
        <v>0.44312169312169308</v>
      </c>
      <c r="BO65" s="64">
        <f t="shared" si="11"/>
        <v>0.4464285714285714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129</v>
      </c>
      <c r="X66" s="389">
        <f t="shared" si="6"/>
        <v>134.39999999999998</v>
      </c>
      <c r="Y66" s="36">
        <f t="shared" si="7"/>
        <v>0.26100000000000001</v>
      </c>
      <c r="Z66" s="56"/>
      <c r="AA66" s="57"/>
      <c r="AE66" s="64"/>
      <c r="BB66" s="87" t="s">
        <v>1</v>
      </c>
      <c r="BL66" s="64">
        <f t="shared" si="8"/>
        <v>134.52857142857144</v>
      </c>
      <c r="BM66" s="64">
        <f t="shared" si="9"/>
        <v>140.15999999999997</v>
      </c>
      <c r="BN66" s="64">
        <f t="shared" si="10"/>
        <v>0.20567602040816327</v>
      </c>
      <c r="BO66" s="64">
        <f t="shared" si="11"/>
        <v>0.21428571428571425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2">
        <v>4680115881303</v>
      </c>
      <c r="E74" s="393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42</v>
      </c>
      <c r="X74" s="389">
        <f t="shared" si="6"/>
        <v>45</v>
      </c>
      <c r="Y74" s="36">
        <f t="shared" si="12"/>
        <v>9.3700000000000006E-2</v>
      </c>
      <c r="Z74" s="56"/>
      <c r="AA74" s="57"/>
      <c r="AE74" s="64"/>
      <c r="BB74" s="95" t="s">
        <v>1</v>
      </c>
      <c r="BL74" s="64">
        <f t="shared" si="8"/>
        <v>43.96</v>
      </c>
      <c r="BM74" s="64">
        <f t="shared" si="9"/>
        <v>47.099999999999994</v>
      </c>
      <c r="BN74" s="64">
        <f t="shared" si="10"/>
        <v>7.7777777777777779E-2</v>
      </c>
      <c r="BO74" s="64">
        <f t="shared" si="11"/>
        <v>8.3333333333333329E-2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2">
        <v>4680115882577</v>
      </c>
      <c r="E75" s="393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2">
        <v>4680115882720</v>
      </c>
      <c r="E77" s="393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2">
        <v>4680115880269</v>
      </c>
      <c r="E78" s="393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2">
        <v>4680115880429</v>
      </c>
      <c r="E79" s="393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2">
        <v>4680115881457</v>
      </c>
      <c r="E80" s="393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7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38"/>
      <c r="O81" s="407" t="s">
        <v>70</v>
      </c>
      <c r="P81" s="408"/>
      <c r="Q81" s="408"/>
      <c r="R81" s="408"/>
      <c r="S81" s="408"/>
      <c r="T81" s="408"/>
      <c r="U81" s="409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70.130291005291014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72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1.4422000000000001</v>
      </c>
      <c r="Z81" s="391"/>
      <c r="AA81" s="391"/>
    </row>
    <row r="82" spans="1:67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38"/>
      <c r="O82" s="407" t="s">
        <v>70</v>
      </c>
      <c r="P82" s="408"/>
      <c r="Q82" s="408"/>
      <c r="R82" s="408"/>
      <c r="S82" s="408"/>
      <c r="T82" s="408"/>
      <c r="U82" s="409"/>
      <c r="V82" s="37" t="s">
        <v>66</v>
      </c>
      <c r="W82" s="390">
        <f>IFERROR(SUM(W61:W80),"0")</f>
        <v>713</v>
      </c>
      <c r="X82" s="390">
        <f>IFERROR(SUM(X61:X80),"0")</f>
        <v>729.4</v>
      </c>
      <c r="Y82" s="37"/>
      <c r="Z82" s="391"/>
      <c r="AA82" s="391"/>
    </row>
    <row r="83" spans="1:67" ht="14.25" customHeight="1" x14ac:dyDescent="0.25">
      <c r="A83" s="404" t="s">
        <v>97</v>
      </c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384"/>
      <c r="AA83" s="384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2">
        <v>4680115881488</v>
      </c>
      <c r="E84" s="393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3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2">
        <v>4680115882751</v>
      </c>
      <c r="E85" s="393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2">
        <v>4680115882775</v>
      </c>
      <c r="E86" s="393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2">
        <v>4680115880658</v>
      </c>
      <c r="E87" s="393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437"/>
      <c r="B88" s="405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38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38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customHeight="1" x14ac:dyDescent="0.25">
      <c r="A90" s="404" t="s">
        <v>61</v>
      </c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384"/>
      <c r="AA90" s="384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2">
        <v>4607091387667</v>
      </c>
      <c r="E91" s="393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3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2">
        <v>4607091387636</v>
      </c>
      <c r="E92" s="393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2">
        <v>4607091382426</v>
      </c>
      <c r="E93" s="393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2">
        <v>4607091386547</v>
      </c>
      <c r="E94" s="393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2">
        <v>4607091382464</v>
      </c>
      <c r="E95" s="393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2">
        <v>4680115883444</v>
      </c>
      <c r="E96" s="393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37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38"/>
      <c r="O98" s="407" t="s">
        <v>70</v>
      </c>
      <c r="P98" s="408"/>
      <c r="Q98" s="408"/>
      <c r="R98" s="408"/>
      <c r="S98" s="408"/>
      <c r="T98" s="408"/>
      <c r="U98" s="409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38"/>
      <c r="O99" s="407" t="s">
        <v>70</v>
      </c>
      <c r="P99" s="408"/>
      <c r="Q99" s="408"/>
      <c r="R99" s="408"/>
      <c r="S99" s="408"/>
      <c r="T99" s="408"/>
      <c r="U99" s="409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customHeight="1" x14ac:dyDescent="0.25">
      <c r="A100" s="404" t="s">
        <v>72</v>
      </c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2">
        <v>4607091386967</v>
      </c>
      <c r="E101" s="393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3"/>
      <c r="T101" s="34"/>
      <c r="U101" s="34"/>
      <c r="V101" s="35" t="s">
        <v>66</v>
      </c>
      <c r="W101" s="388">
        <v>13</v>
      </c>
      <c r="X101" s="389">
        <f t="shared" ref="X101:X115" si="18">IFERROR(IF(W101="",0,CEILING((W101/$H101),1)*$H101),"")</f>
        <v>16.8</v>
      </c>
      <c r="Y101" s="36">
        <f>IFERROR(IF(X101=0,"",ROUNDUP(X101/H101,0)*0.02175),"")</f>
        <v>4.3499999999999997E-2</v>
      </c>
      <c r="Z101" s="56"/>
      <c r="AA101" s="57"/>
      <c r="AE101" s="64"/>
      <c r="BB101" s="113" t="s">
        <v>1</v>
      </c>
      <c r="BL101" s="64">
        <f t="shared" ref="BL101:BL115" si="19">IFERROR(W101*I101/H101,"0")</f>
        <v>13.872857142857143</v>
      </c>
      <c r="BM101" s="64">
        <f t="shared" ref="BM101:BM115" si="20">IFERROR(X101*I101/H101,"0")</f>
        <v>17.928000000000001</v>
      </c>
      <c r="BN101" s="64">
        <f t="shared" ref="BN101:BN115" si="21">IFERROR(1/J101*(W101/H101),"0")</f>
        <v>2.7636054421768703E-2</v>
      </c>
      <c r="BO101" s="64">
        <f t="shared" ref="BO101:BO115" si="22">IFERROR(1/J101*(X101/H101),"0")</f>
        <v>3.5714285714285712E-2</v>
      </c>
    </row>
    <row r="102" spans="1:67" ht="27" customHeight="1" x14ac:dyDescent="0.25">
      <c r="A102" s="54" t="s">
        <v>175</v>
      </c>
      <c r="B102" s="54" t="s">
        <v>177</v>
      </c>
      <c r="C102" s="31">
        <v>4301051437</v>
      </c>
      <c r="D102" s="392">
        <v>4607091386967</v>
      </c>
      <c r="E102" s="393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2">
        <v>4607091385304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180</v>
      </c>
      <c r="B104" s="54" t="s">
        <v>181</v>
      </c>
      <c r="C104" s="31">
        <v>4301051648</v>
      </c>
      <c r="D104" s="392">
        <v>4607091386264</v>
      </c>
      <c r="E104" s="393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4301051477</v>
      </c>
      <c r="D105" s="392">
        <v>4680115882584</v>
      </c>
      <c r="E105" s="393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182</v>
      </c>
      <c r="B106" s="54" t="s">
        <v>184</v>
      </c>
      <c r="C106" s="31">
        <v>4301051476</v>
      </c>
      <c r="D106" s="392">
        <v>4680115882584</v>
      </c>
      <c r="E106" s="393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2">
        <v>4607091385731</v>
      </c>
      <c r="E107" s="393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144</v>
      </c>
      <c r="X107" s="389">
        <f t="shared" si="18"/>
        <v>145.80000000000001</v>
      </c>
      <c r="Y107" s="36">
        <f>IFERROR(IF(X107=0,"",ROUNDUP(X107/H107,0)*0.00753),"")</f>
        <v>0.40662000000000004</v>
      </c>
      <c r="Z107" s="56"/>
      <c r="AA107" s="57"/>
      <c r="AE107" s="64"/>
      <c r="BB107" s="119" t="s">
        <v>1</v>
      </c>
      <c r="BL107" s="64">
        <f t="shared" si="19"/>
        <v>158.50666666666666</v>
      </c>
      <c r="BM107" s="64">
        <f t="shared" si="20"/>
        <v>160.488</v>
      </c>
      <c r="BN107" s="64">
        <f t="shared" si="21"/>
        <v>0.34188034188034183</v>
      </c>
      <c r="BO107" s="64">
        <f t="shared" si="22"/>
        <v>0.34615384615384615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2">
        <v>4680115880214</v>
      </c>
      <c r="E108" s="393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4301051438</v>
      </c>
      <c r="D109" s="392">
        <v>4680115880894</v>
      </c>
      <c r="E109" s="393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2">
        <v>4680115885233</v>
      </c>
      <c r="E110" s="393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2" t="s">
        <v>193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2">
        <v>4680115884915</v>
      </c>
      <c r="E111" s="393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4301051313</v>
      </c>
      <c r="D112" s="392">
        <v>4607091385427</v>
      </c>
      <c r="E112" s="393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4301051480</v>
      </c>
      <c r="D113" s="392">
        <v>4680115882645</v>
      </c>
      <c r="E113" s="393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2">
        <v>4680115884311</v>
      </c>
      <c r="E114" s="393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4301051641</v>
      </c>
      <c r="D115" s="392">
        <v>4680115884403</v>
      </c>
      <c r="E115" s="393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7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38"/>
      <c r="O116" s="407" t="s">
        <v>70</v>
      </c>
      <c r="P116" s="408"/>
      <c r="Q116" s="408"/>
      <c r="R116" s="408"/>
      <c r="S116" s="408"/>
      <c r="T116" s="408"/>
      <c r="U116" s="409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54.88095238095238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56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0.45012000000000002</v>
      </c>
      <c r="Z116" s="391"/>
      <c r="AA116" s="391"/>
    </row>
    <row r="117" spans="1:67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38"/>
      <c r="O117" s="407" t="s">
        <v>70</v>
      </c>
      <c r="P117" s="408"/>
      <c r="Q117" s="408"/>
      <c r="R117" s="408"/>
      <c r="S117" s="408"/>
      <c r="T117" s="408"/>
      <c r="U117" s="409"/>
      <c r="V117" s="37" t="s">
        <v>66</v>
      </c>
      <c r="W117" s="390">
        <f>IFERROR(SUM(W101:W115),"0")</f>
        <v>157</v>
      </c>
      <c r="X117" s="390">
        <f>IFERROR(SUM(X101:X115),"0")</f>
        <v>162.60000000000002</v>
      </c>
      <c r="Y117" s="37"/>
      <c r="Z117" s="391"/>
      <c r="AA117" s="391"/>
    </row>
    <row r="118" spans="1:67" ht="14.25" customHeight="1" x14ac:dyDescent="0.25">
      <c r="A118" s="404" t="s">
        <v>204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384"/>
      <c r="AA118" s="384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2">
        <v>4607091383065</v>
      </c>
      <c r="E119" s="393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3"/>
      <c r="T119" s="34"/>
      <c r="U119" s="34"/>
      <c r="V119" s="35" t="s">
        <v>66</v>
      </c>
      <c r="W119" s="388">
        <v>62</v>
      </c>
      <c r="X119" s="389">
        <f t="shared" ref="X119:X124" si="23">IFERROR(IF(W119="",0,CEILING((W119/$H119),1)*$H119),"")</f>
        <v>63.08</v>
      </c>
      <c r="Y119" s="36">
        <f>IFERROR(IF(X119=0,"",ROUNDUP(X119/H119,0)*0.00937),"")</f>
        <v>0.17802999999999999</v>
      </c>
      <c r="Z119" s="56"/>
      <c r="AA119" s="57"/>
      <c r="AE119" s="64"/>
      <c r="BB119" s="128" t="s">
        <v>1</v>
      </c>
      <c r="BL119" s="64">
        <f t="shared" ref="BL119:BL124" si="24">IFERROR(W119*I119/H119,"0")</f>
        <v>66.892771084337355</v>
      </c>
      <c r="BM119" s="64">
        <f t="shared" ref="BM119:BM124" si="25">IFERROR(X119*I119/H119,"0")</f>
        <v>68.057999999999993</v>
      </c>
      <c r="BN119" s="64">
        <f t="shared" ref="BN119:BN124" si="26">IFERROR(1/J119*(W119/H119),"0")</f>
        <v>0.15562248995983938</v>
      </c>
      <c r="BO119" s="64">
        <f t="shared" ref="BO119:BO124" si="27">IFERROR(1/J119*(X119/H119),"0")</f>
        <v>0.15833333333333333</v>
      </c>
    </row>
    <row r="120" spans="1:67" ht="27" customHeight="1" x14ac:dyDescent="0.25">
      <c r="A120" s="54" t="s">
        <v>207</v>
      </c>
      <c r="B120" s="54" t="s">
        <v>208</v>
      </c>
      <c r="C120" s="31">
        <v>4301060366</v>
      </c>
      <c r="D120" s="392">
        <v>4680115881532</v>
      </c>
      <c r="E120" s="393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16</v>
      </c>
      <c r="X121" s="389">
        <f t="shared" si="23"/>
        <v>16.8</v>
      </c>
      <c r="Y121" s="36">
        <f>IFERROR(IF(X121=0,"",ROUNDUP(X121/H121,0)*0.02175),"")</f>
        <v>4.3499999999999997E-2</v>
      </c>
      <c r="Z121" s="56"/>
      <c r="AA121" s="57"/>
      <c r="AE121" s="64"/>
      <c r="BB121" s="130" t="s">
        <v>1</v>
      </c>
      <c r="BL121" s="64">
        <f t="shared" si="24"/>
        <v>17.074285714285715</v>
      </c>
      <c r="BM121" s="64">
        <f t="shared" si="25"/>
        <v>17.928000000000001</v>
      </c>
      <c r="BN121" s="64">
        <f t="shared" si="26"/>
        <v>3.4013605442176867E-2</v>
      </c>
      <c r="BO121" s="64">
        <f t="shared" si="27"/>
        <v>3.5714285714285712E-2</v>
      </c>
    </row>
    <row r="122" spans="1:67" ht="27" customHeight="1" x14ac:dyDescent="0.25">
      <c r="A122" s="54" t="s">
        <v>210</v>
      </c>
      <c r="B122" s="54" t="s">
        <v>211</v>
      </c>
      <c r="C122" s="31">
        <v>4301060356</v>
      </c>
      <c r="D122" s="392">
        <v>4680115882652</v>
      </c>
      <c r="E122" s="393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customHeight="1" x14ac:dyDescent="0.25">
      <c r="A123" s="54" t="s">
        <v>212</v>
      </c>
      <c r="B123" s="54" t="s">
        <v>213</v>
      </c>
      <c r="C123" s="31">
        <v>4301060309</v>
      </c>
      <c r="D123" s="392">
        <v>4680115880238</v>
      </c>
      <c r="E123" s="393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2">
        <v>4680115881464</v>
      </c>
      <c r="E124" s="393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37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38"/>
      <c r="O125" s="407" t="s">
        <v>70</v>
      </c>
      <c r="P125" s="408"/>
      <c r="Q125" s="408"/>
      <c r="R125" s="408"/>
      <c r="S125" s="408"/>
      <c r="T125" s="408"/>
      <c r="U125" s="409"/>
      <c r="V125" s="37" t="s">
        <v>71</v>
      </c>
      <c r="W125" s="390">
        <f>IFERROR(W119/H119,"0")+IFERROR(W120/H120,"0")+IFERROR(W121/H121,"0")+IFERROR(W122/H122,"0")+IFERROR(W123/H123,"0")+IFERROR(W124/H124,"0")</f>
        <v>20.579460699942629</v>
      </c>
      <c r="X125" s="390">
        <f>IFERROR(X119/H119,"0")+IFERROR(X120/H120,"0")+IFERROR(X121/H121,"0")+IFERROR(X122/H122,"0")+IFERROR(X123/H123,"0")+IFERROR(X124/H124,"0")</f>
        <v>21</v>
      </c>
      <c r="Y125" s="390">
        <f>IFERROR(IF(Y119="",0,Y119),"0")+IFERROR(IF(Y120="",0,Y120),"0")+IFERROR(IF(Y121="",0,Y121),"0")+IFERROR(IF(Y122="",0,Y122),"0")+IFERROR(IF(Y123="",0,Y123),"0")+IFERROR(IF(Y124="",0,Y124),"0")</f>
        <v>0.22153</v>
      </c>
      <c r="Z125" s="391"/>
      <c r="AA125" s="391"/>
    </row>
    <row r="126" spans="1:67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38"/>
      <c r="O126" s="407" t="s">
        <v>70</v>
      </c>
      <c r="P126" s="408"/>
      <c r="Q126" s="408"/>
      <c r="R126" s="408"/>
      <c r="S126" s="408"/>
      <c r="T126" s="408"/>
      <c r="U126" s="409"/>
      <c r="V126" s="37" t="s">
        <v>66</v>
      </c>
      <c r="W126" s="390">
        <f>IFERROR(SUM(W119:W124),"0")</f>
        <v>78</v>
      </c>
      <c r="X126" s="390">
        <f>IFERROR(SUM(X119:X124),"0")</f>
        <v>79.88</v>
      </c>
      <c r="Y126" s="37"/>
      <c r="Z126" s="391"/>
      <c r="AA126" s="391"/>
    </row>
    <row r="127" spans="1:67" ht="16.5" customHeight="1" x14ac:dyDescent="0.25">
      <c r="A127" s="416" t="s">
        <v>216</v>
      </c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383"/>
      <c r="AA127" s="383"/>
    </row>
    <row r="128" spans="1:67" ht="14.25" customHeight="1" x14ac:dyDescent="0.25">
      <c r="A128" s="404" t="s">
        <v>72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2">
        <v>4607091385168</v>
      </c>
      <c r="E129" s="393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3"/>
      <c r="T129" s="34"/>
      <c r="U129" s="34"/>
      <c r="V129" s="35" t="s">
        <v>66</v>
      </c>
      <c r="W129" s="388">
        <v>155</v>
      </c>
      <c r="X129" s="389">
        <f>IFERROR(IF(W129="",0,CEILING((W129/$H129),1)*$H129),"")</f>
        <v>159.6</v>
      </c>
      <c r="Y129" s="36">
        <f>IFERROR(IF(X129=0,"",ROUNDUP(X129/H129,0)*0.02175),"")</f>
        <v>0.41324999999999995</v>
      </c>
      <c r="Z129" s="56"/>
      <c r="AA129" s="57"/>
      <c r="AE129" s="64"/>
      <c r="BB129" s="134" t="s">
        <v>1</v>
      </c>
      <c r="BL129" s="64">
        <f>IFERROR(W129*I129/H129,"0")</f>
        <v>165.29642857142858</v>
      </c>
      <c r="BM129" s="64">
        <f>IFERROR(X129*I129/H129,"0")</f>
        <v>170.202</v>
      </c>
      <c r="BN129" s="64">
        <f>IFERROR(1/J129*(W129/H129),"0")</f>
        <v>0.3295068027210884</v>
      </c>
      <c r="BO129" s="64">
        <f>IFERROR(1/J129*(X129/H129),"0")</f>
        <v>0.33928571428571425</v>
      </c>
    </row>
    <row r="130" spans="1:67" ht="27" customHeight="1" x14ac:dyDescent="0.25">
      <c r="A130" s="54" t="s">
        <v>217</v>
      </c>
      <c r="B130" s="54" t="s">
        <v>219</v>
      </c>
      <c r="C130" s="31">
        <v>4301051360</v>
      </c>
      <c r="D130" s="392">
        <v>4607091385168</v>
      </c>
      <c r="E130" s="393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3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customHeight="1" x14ac:dyDescent="0.25">
      <c r="A131" s="54" t="s">
        <v>220</v>
      </c>
      <c r="B131" s="54" t="s">
        <v>221</v>
      </c>
      <c r="C131" s="31">
        <v>4301051362</v>
      </c>
      <c r="D131" s="392">
        <v>4607091383256</v>
      </c>
      <c r="E131" s="393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2">
        <v>4607091385748</v>
      </c>
      <c r="E132" s="393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113</v>
      </c>
      <c r="X132" s="389">
        <f>IFERROR(IF(W132="",0,CEILING((W132/$H132),1)*$H132),"")</f>
        <v>113.4</v>
      </c>
      <c r="Y132" s="36">
        <f>IFERROR(IF(X132=0,"",ROUNDUP(X132/H132,0)*0.00753),"")</f>
        <v>0.31625999999999999</v>
      </c>
      <c r="Z132" s="56"/>
      <c r="AA132" s="57"/>
      <c r="AE132" s="64"/>
      <c r="BB132" s="137" t="s">
        <v>1</v>
      </c>
      <c r="BL132" s="64">
        <f>IFERROR(W132*I132/H132,"0")</f>
        <v>124.3837037037037</v>
      </c>
      <c r="BM132" s="64">
        <f>IFERROR(X132*I132/H132,"0")</f>
        <v>124.824</v>
      </c>
      <c r="BN132" s="64">
        <f>IFERROR(1/J132*(W132/H132),"0")</f>
        <v>0.26828110161443491</v>
      </c>
      <c r="BO132" s="64">
        <f>IFERROR(1/J132*(X132/H132),"0")</f>
        <v>0.26923076923076922</v>
      </c>
    </row>
    <row r="133" spans="1:67" ht="16.5" customHeight="1" x14ac:dyDescent="0.25">
      <c r="A133" s="54" t="s">
        <v>224</v>
      </c>
      <c r="B133" s="54" t="s">
        <v>225</v>
      </c>
      <c r="C133" s="31">
        <v>4301051738</v>
      </c>
      <c r="D133" s="392">
        <v>4680115884533</v>
      </c>
      <c r="E133" s="393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7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38"/>
      <c r="O134" s="407" t="s">
        <v>70</v>
      </c>
      <c r="P134" s="408"/>
      <c r="Q134" s="408"/>
      <c r="R134" s="408"/>
      <c r="S134" s="408"/>
      <c r="T134" s="408"/>
      <c r="U134" s="409"/>
      <c r="V134" s="37" t="s">
        <v>71</v>
      </c>
      <c r="W134" s="390">
        <f>IFERROR(W129/H129,"0")+IFERROR(W130/H130,"0")+IFERROR(W131/H131,"0")+IFERROR(W132/H132,"0")+IFERROR(W133/H133,"0")</f>
        <v>60.304232804232797</v>
      </c>
      <c r="X134" s="390">
        <f>IFERROR(X129/H129,"0")+IFERROR(X130/H130,"0")+IFERROR(X131/H131,"0")+IFERROR(X132/H132,"0")+IFERROR(X133/H133,"0")</f>
        <v>61</v>
      </c>
      <c r="Y134" s="390">
        <f>IFERROR(IF(Y129="",0,Y129),"0")+IFERROR(IF(Y130="",0,Y130),"0")+IFERROR(IF(Y131="",0,Y131),"0")+IFERROR(IF(Y132="",0,Y132),"0")+IFERROR(IF(Y133="",0,Y133),"0")</f>
        <v>0.72950999999999988</v>
      </c>
      <c r="Z134" s="391"/>
      <c r="AA134" s="391"/>
    </row>
    <row r="135" spans="1:67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38"/>
      <c r="O135" s="407" t="s">
        <v>70</v>
      </c>
      <c r="P135" s="408"/>
      <c r="Q135" s="408"/>
      <c r="R135" s="408"/>
      <c r="S135" s="408"/>
      <c r="T135" s="408"/>
      <c r="U135" s="409"/>
      <c r="V135" s="37" t="s">
        <v>66</v>
      </c>
      <c r="W135" s="390">
        <f>IFERROR(SUM(W129:W133),"0")</f>
        <v>268</v>
      </c>
      <c r="X135" s="390">
        <f>IFERROR(SUM(X129:X133),"0")</f>
        <v>273</v>
      </c>
      <c r="Y135" s="37"/>
      <c r="Z135" s="391"/>
      <c r="AA135" s="391"/>
    </row>
    <row r="136" spans="1:67" ht="27.75" customHeight="1" x14ac:dyDescent="0.2">
      <c r="A136" s="424" t="s">
        <v>226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25"/>
      <c r="Z136" s="48"/>
      <c r="AA136" s="48"/>
    </row>
    <row r="137" spans="1:67" ht="16.5" customHeight="1" x14ac:dyDescent="0.25">
      <c r="A137" s="416" t="s">
        <v>227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383"/>
      <c r="AA137" s="383"/>
    </row>
    <row r="138" spans="1:67" ht="14.25" customHeight="1" x14ac:dyDescent="0.25">
      <c r="A138" s="404" t="s">
        <v>105</v>
      </c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384"/>
      <c r="AA138" s="384"/>
    </row>
    <row r="139" spans="1:67" ht="27" customHeight="1" x14ac:dyDescent="0.25">
      <c r="A139" s="54" t="s">
        <v>228</v>
      </c>
      <c r="B139" s="54" t="s">
        <v>229</v>
      </c>
      <c r="C139" s="31">
        <v>4301011223</v>
      </c>
      <c r="D139" s="392">
        <v>4607091383423</v>
      </c>
      <c r="E139" s="393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3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customHeight="1" x14ac:dyDescent="0.25">
      <c r="A140" s="54" t="s">
        <v>230</v>
      </c>
      <c r="B140" s="54" t="s">
        <v>231</v>
      </c>
      <c r="C140" s="31">
        <v>4301011876</v>
      </c>
      <c r="D140" s="392">
        <v>4680115885707</v>
      </c>
      <c r="E140" s="393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0" t="s">
        <v>232</v>
      </c>
      <c r="P140" s="395"/>
      <c r="Q140" s="395"/>
      <c r="R140" s="395"/>
      <c r="S140" s="393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customHeight="1" x14ac:dyDescent="0.25">
      <c r="A141" s="54" t="s">
        <v>233</v>
      </c>
      <c r="B141" s="54" t="s">
        <v>234</v>
      </c>
      <c r="C141" s="31">
        <v>4301011878</v>
      </c>
      <c r="D141" s="392">
        <v>4680115885660</v>
      </c>
      <c r="E141" s="393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4" t="s">
        <v>235</v>
      </c>
      <c r="P141" s="395"/>
      <c r="Q141" s="395"/>
      <c r="R141" s="395"/>
      <c r="S141" s="393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237</v>
      </c>
      <c r="B142" s="54" t="s">
        <v>238</v>
      </c>
      <c r="C142" s="31">
        <v>4301011338</v>
      </c>
      <c r="D142" s="392">
        <v>4607091381405</v>
      </c>
      <c r="E142" s="393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customHeight="1" x14ac:dyDescent="0.25">
      <c r="A143" s="54" t="s">
        <v>239</v>
      </c>
      <c r="B143" s="54" t="s">
        <v>240</v>
      </c>
      <c r="C143" s="31">
        <v>4301011879</v>
      </c>
      <c r="D143" s="392">
        <v>4680115885691</v>
      </c>
      <c r="E143" s="393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6" t="s">
        <v>241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242</v>
      </c>
      <c r="B144" s="54" t="s">
        <v>243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x14ac:dyDescent="0.2">
      <c r="A145" s="437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38"/>
      <c r="O145" s="407" t="s">
        <v>70</v>
      </c>
      <c r="P145" s="408"/>
      <c r="Q145" s="408"/>
      <c r="R145" s="408"/>
      <c r="S145" s="408"/>
      <c r="T145" s="408"/>
      <c r="U145" s="409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38"/>
      <c r="O146" s="407" t="s">
        <v>70</v>
      </c>
      <c r="P146" s="408"/>
      <c r="Q146" s="408"/>
      <c r="R146" s="408"/>
      <c r="S146" s="408"/>
      <c r="T146" s="408"/>
      <c r="U146" s="409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customHeight="1" x14ac:dyDescent="0.25">
      <c r="A147" s="416" t="s">
        <v>244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383"/>
      <c r="AA147" s="383"/>
    </row>
    <row r="148" spans="1:67" ht="14.25" customHeight="1" x14ac:dyDescent="0.25">
      <c r="A148" s="404" t="s">
        <v>61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384"/>
      <c r="AA148" s="384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16</v>
      </c>
      <c r="X149" s="389">
        <f t="shared" ref="X149:X157" si="34">IFERROR(IF(W149="",0,CEILING((W149/$H149),1)*$H149),"")</f>
        <v>16.8</v>
      </c>
      <c r="Y149" s="36">
        <f>IFERROR(IF(X149=0,"",ROUNDUP(X149/H149,0)*0.00753),"")</f>
        <v>3.0120000000000001E-2</v>
      </c>
      <c r="Z149" s="56"/>
      <c r="AA149" s="57"/>
      <c r="AE149" s="64"/>
      <c r="BB149" s="145" t="s">
        <v>1</v>
      </c>
      <c r="BL149" s="64">
        <f t="shared" ref="BL149:BL157" si="35">IFERROR(W149*I149/H149,"0")</f>
        <v>16.990476190476191</v>
      </c>
      <c r="BM149" s="64">
        <f t="shared" ref="BM149:BM157" si="36">IFERROR(X149*I149/H149,"0")</f>
        <v>17.84</v>
      </c>
      <c r="BN149" s="64">
        <f t="shared" ref="BN149:BN157" si="37">IFERROR(1/J149*(W149/H149),"0")</f>
        <v>2.4420024420024417E-2</v>
      </c>
      <c r="BO149" s="64">
        <f t="shared" ref="BO149:BO157" si="38">IFERROR(1/J149*(X149/H149),"0")</f>
        <v>2.564102564102564E-2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10</v>
      </c>
      <c r="X151" s="389">
        <f t="shared" si="34"/>
        <v>12.600000000000001</v>
      </c>
      <c r="Y151" s="36">
        <f>IFERROR(IF(X151=0,"",ROUNDUP(X151/H151,0)*0.00753),"")</f>
        <v>2.2589999999999999E-2</v>
      </c>
      <c r="Z151" s="56"/>
      <c r="AA151" s="57"/>
      <c r="AE151" s="64"/>
      <c r="BB151" s="147" t="s">
        <v>1</v>
      </c>
      <c r="BL151" s="64">
        <f t="shared" si="35"/>
        <v>10.476190476190476</v>
      </c>
      <c r="BM151" s="64">
        <f t="shared" si="36"/>
        <v>13.200000000000003</v>
      </c>
      <c r="BN151" s="64">
        <f t="shared" si="37"/>
        <v>1.5262515262515262E-2</v>
      </c>
      <c r="BO151" s="64">
        <f t="shared" si="38"/>
        <v>1.9230769230769232E-2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customHeight="1" x14ac:dyDescent="0.25">
      <c r="A157" s="54" t="s">
        <v>261</v>
      </c>
      <c r="B157" s="54" t="s">
        <v>262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7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38"/>
      <c r="O158" s="407" t="s">
        <v>70</v>
      </c>
      <c r="P158" s="408"/>
      <c r="Q158" s="408"/>
      <c r="R158" s="408"/>
      <c r="S158" s="408"/>
      <c r="T158" s="408"/>
      <c r="U158" s="40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6.1904761904761898</v>
      </c>
      <c r="X158" s="390">
        <f>IFERROR(X149/H149,"0")+IFERROR(X150/H150,"0")+IFERROR(X151/H151,"0")+IFERROR(X152/H152,"0")+IFERROR(X153/H153,"0")+IFERROR(X154/H154,"0")+IFERROR(X155/H155,"0")+IFERROR(X156/H156,"0")+IFERROR(X157/H157,"0")</f>
        <v>7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5.271E-2</v>
      </c>
      <c r="Z158" s="391"/>
      <c r="AA158" s="391"/>
    </row>
    <row r="159" spans="1:67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38"/>
      <c r="O159" s="407" t="s">
        <v>70</v>
      </c>
      <c r="P159" s="408"/>
      <c r="Q159" s="408"/>
      <c r="R159" s="408"/>
      <c r="S159" s="408"/>
      <c r="T159" s="408"/>
      <c r="U159" s="409"/>
      <c r="V159" s="37" t="s">
        <v>66</v>
      </c>
      <c r="W159" s="390">
        <f>IFERROR(SUM(W149:W157),"0")</f>
        <v>26</v>
      </c>
      <c r="X159" s="390">
        <f>IFERROR(SUM(X149:X157),"0")</f>
        <v>29.400000000000002</v>
      </c>
      <c r="Y159" s="37"/>
      <c r="Z159" s="391"/>
      <c r="AA159" s="391"/>
    </row>
    <row r="160" spans="1:67" ht="16.5" customHeight="1" x14ac:dyDescent="0.25">
      <c r="A160" s="416" t="s">
        <v>263</v>
      </c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383"/>
      <c r="AA160" s="383"/>
    </row>
    <row r="161" spans="1:67" ht="14.25" customHeight="1" x14ac:dyDescent="0.25">
      <c r="A161" s="404" t="s">
        <v>105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384"/>
      <c r="AA161" s="384"/>
    </row>
    <row r="162" spans="1:67" ht="16.5" customHeight="1" x14ac:dyDescent="0.25">
      <c r="A162" s="54" t="s">
        <v>264</v>
      </c>
      <c r="B162" s="54" t="s">
        <v>265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37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38"/>
      <c r="O164" s="407" t="s">
        <v>70</v>
      </c>
      <c r="P164" s="408"/>
      <c r="Q164" s="408"/>
      <c r="R164" s="408"/>
      <c r="S164" s="408"/>
      <c r="T164" s="408"/>
      <c r="U164" s="40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38"/>
      <c r="O165" s="407" t="s">
        <v>70</v>
      </c>
      <c r="P165" s="408"/>
      <c r="Q165" s="408"/>
      <c r="R165" s="408"/>
      <c r="S165" s="408"/>
      <c r="T165" s="408"/>
      <c r="U165" s="40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4" t="s">
        <v>97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384"/>
      <c r="AA166" s="384"/>
    </row>
    <row r="167" spans="1:67" ht="16.5" customHeight="1" x14ac:dyDescent="0.25">
      <c r="A167" s="54" t="s">
        <v>268</v>
      </c>
      <c r="B167" s="54" t="s">
        <v>269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37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38"/>
      <c r="O169" s="407" t="s">
        <v>70</v>
      </c>
      <c r="P169" s="408"/>
      <c r="Q169" s="408"/>
      <c r="R169" s="408"/>
      <c r="S169" s="408"/>
      <c r="T169" s="408"/>
      <c r="U169" s="40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38"/>
      <c r="O170" s="407" t="s">
        <v>70</v>
      </c>
      <c r="P170" s="408"/>
      <c r="Q170" s="408"/>
      <c r="R170" s="408"/>
      <c r="S170" s="408"/>
      <c r="T170" s="408"/>
      <c r="U170" s="40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404" t="s">
        <v>61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384"/>
      <c r="AA171" s="384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2">
        <v>4680115882683</v>
      </c>
      <c r="E172" s="393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91</v>
      </c>
      <c r="X172" s="389">
        <f t="shared" ref="X172:X179" si="39">IFERROR(IF(W172="",0,CEILING((W172/$H172),1)*$H172),"")</f>
        <v>91.800000000000011</v>
      </c>
      <c r="Y172" s="36">
        <f>IFERROR(IF(X172=0,"",ROUNDUP(X172/H172,0)*0.00937),"")</f>
        <v>0.15928999999999999</v>
      </c>
      <c r="Z172" s="56"/>
      <c r="AA172" s="57"/>
      <c r="AE172" s="64"/>
      <c r="BB172" s="158" t="s">
        <v>1</v>
      </c>
      <c r="BL172" s="64">
        <f t="shared" ref="BL172:BL179" si="40">IFERROR(W172*I172/H172,"0")</f>
        <v>94.538888888888891</v>
      </c>
      <c r="BM172" s="64">
        <f t="shared" ref="BM172:BM179" si="41">IFERROR(X172*I172/H172,"0")</f>
        <v>95.37</v>
      </c>
      <c r="BN172" s="64">
        <f t="shared" ref="BN172:BN179" si="42">IFERROR(1/J172*(W172/H172),"0")</f>
        <v>0.14043209876543208</v>
      </c>
      <c r="BO172" s="64">
        <f t="shared" ref="BO172:BO179" si="43">IFERROR(1/J172*(X172/H172),"0")</f>
        <v>0.14166666666666666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2">
        <v>4680115882690</v>
      </c>
      <c r="E173" s="393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69</v>
      </c>
      <c r="X173" s="389">
        <f t="shared" si="39"/>
        <v>70.2</v>
      </c>
      <c r="Y173" s="36">
        <f>IFERROR(IF(X173=0,"",ROUNDUP(X173/H173,0)*0.00937),"")</f>
        <v>0.12181</v>
      </c>
      <c r="Z173" s="56"/>
      <c r="AA173" s="57"/>
      <c r="AE173" s="64"/>
      <c r="BB173" s="159" t="s">
        <v>1</v>
      </c>
      <c r="BL173" s="64">
        <f t="shared" si="40"/>
        <v>71.683333333333337</v>
      </c>
      <c r="BM173" s="64">
        <f t="shared" si="41"/>
        <v>72.930000000000007</v>
      </c>
      <c r="BN173" s="64">
        <f t="shared" si="42"/>
        <v>0.10648148148148147</v>
      </c>
      <c r="BO173" s="64">
        <f t="shared" si="43"/>
        <v>0.10833333333333334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2">
        <v>4680115882669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2">
        <v>4680115882676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customHeight="1" x14ac:dyDescent="0.25">
      <c r="A176" s="54" t="s">
        <v>280</v>
      </c>
      <c r="B176" s="54" t="s">
        <v>281</v>
      </c>
      <c r="C176" s="31">
        <v>4301031223</v>
      </c>
      <c r="D176" s="392">
        <v>4680115884014</v>
      </c>
      <c r="E176" s="393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283</v>
      </c>
      <c r="B177" s="54" t="s">
        <v>284</v>
      </c>
      <c r="C177" s="31">
        <v>4301031222</v>
      </c>
      <c r="D177" s="392">
        <v>4680115884007</v>
      </c>
      <c r="E177" s="393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5" t="s">
        <v>285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286</v>
      </c>
      <c r="B178" s="54" t="s">
        <v>287</v>
      </c>
      <c r="C178" s="31">
        <v>4301031229</v>
      </c>
      <c r="D178" s="392">
        <v>4680115884038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4301031225</v>
      </c>
      <c r="D179" s="392">
        <v>4680115884021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">
        <v>290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7"/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38"/>
      <c r="O180" s="407" t="s">
        <v>70</v>
      </c>
      <c r="P180" s="408"/>
      <c r="Q180" s="408"/>
      <c r="R180" s="408"/>
      <c r="S180" s="408"/>
      <c r="T180" s="408"/>
      <c r="U180" s="40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29.629629629629626</v>
      </c>
      <c r="X180" s="390">
        <f>IFERROR(X172/H172,"0")+IFERROR(X173/H173,"0")+IFERROR(X174/H174,"0")+IFERROR(X175/H175,"0")+IFERROR(X176/H176,"0")+IFERROR(X177/H177,"0")+IFERROR(X178/H178,"0")+IFERROR(X179/H179,"0")</f>
        <v>30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0.28110000000000002</v>
      </c>
      <c r="Z180" s="391"/>
      <c r="AA180" s="391"/>
    </row>
    <row r="181" spans="1:67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38"/>
      <c r="O181" s="407" t="s">
        <v>70</v>
      </c>
      <c r="P181" s="408"/>
      <c r="Q181" s="408"/>
      <c r="R181" s="408"/>
      <c r="S181" s="408"/>
      <c r="T181" s="408"/>
      <c r="U181" s="409"/>
      <c r="V181" s="37" t="s">
        <v>66</v>
      </c>
      <c r="W181" s="390">
        <f>IFERROR(SUM(W172:W179),"0")</f>
        <v>160</v>
      </c>
      <c r="X181" s="390">
        <f>IFERROR(SUM(X172:X179),"0")</f>
        <v>162</v>
      </c>
      <c r="Y181" s="37"/>
      <c r="Z181" s="391"/>
      <c r="AA181" s="391"/>
    </row>
    <row r="182" spans="1:67" ht="14.25" customHeight="1" x14ac:dyDescent="0.25">
      <c r="A182" s="404" t="s">
        <v>72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384"/>
      <c r="AA182" s="384"/>
    </row>
    <row r="183" spans="1:67" ht="27" customHeight="1" x14ac:dyDescent="0.25">
      <c r="A183" s="54" t="s">
        <v>291</v>
      </c>
      <c r="B183" s="54" t="s">
        <v>292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1" t="s">
        <v>299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customHeight="1" x14ac:dyDescent="0.25">
      <c r="A187" s="54" t="s">
        <v>300</v>
      </c>
      <c r="B187" s="54" t="s">
        <v>301</v>
      </c>
      <c r="C187" s="31">
        <v>4301051411</v>
      </c>
      <c r="D187" s="392">
        <v>4680115881617</v>
      </c>
      <c r="E187" s="393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2">
        <v>4680115880573</v>
      </c>
      <c r="E188" s="393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7" t="s">
        <v>304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274</v>
      </c>
      <c r="X188" s="389">
        <f t="shared" si="44"/>
        <v>278.39999999999998</v>
      </c>
      <c r="Y188" s="36">
        <f>IFERROR(IF(X188=0,"",ROUNDUP(X188/H188,0)*0.02175),"")</f>
        <v>0.69599999999999995</v>
      </c>
      <c r="Z188" s="56"/>
      <c r="AA188" s="57"/>
      <c r="AE188" s="64"/>
      <c r="BB188" s="171" t="s">
        <v>1</v>
      </c>
      <c r="BL188" s="64">
        <f t="shared" si="45"/>
        <v>291.76275862068968</v>
      </c>
      <c r="BM188" s="64">
        <f t="shared" si="46"/>
        <v>296.44799999999998</v>
      </c>
      <c r="BN188" s="64">
        <f t="shared" si="47"/>
        <v>0.56239737274220036</v>
      </c>
      <c r="BO188" s="64">
        <f t="shared" si="48"/>
        <v>0.5714285714285714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2">
        <v>4680115881228</v>
      </c>
      <c r="E189" s="393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180</v>
      </c>
      <c r="X189" s="389">
        <f t="shared" si="44"/>
        <v>180</v>
      </c>
      <c r="Y189" s="36">
        <f>IFERROR(IF(X189=0,"",ROUNDUP(X189/H189,0)*0.00753),"")</f>
        <v>0.56474999999999997</v>
      </c>
      <c r="Z189" s="56"/>
      <c r="AA189" s="57"/>
      <c r="AE189" s="64"/>
      <c r="BB189" s="172" t="s">
        <v>1</v>
      </c>
      <c r="BL189" s="64">
        <f t="shared" si="45"/>
        <v>200.40000000000003</v>
      </c>
      <c r="BM189" s="64">
        <f t="shared" si="46"/>
        <v>200.40000000000003</v>
      </c>
      <c r="BN189" s="64">
        <f t="shared" si="47"/>
        <v>0.48076923076923073</v>
      </c>
      <c r="BO189" s="64">
        <f t="shared" si="48"/>
        <v>0.48076923076923073</v>
      </c>
    </row>
    <row r="190" spans="1:67" ht="27" customHeight="1" x14ac:dyDescent="0.25">
      <c r="A190" s="54" t="s">
        <v>307</v>
      </c>
      <c r="B190" s="54" t="s">
        <v>308</v>
      </c>
      <c r="C190" s="31">
        <v>4301051506</v>
      </c>
      <c r="D190" s="392">
        <v>4680115881037</v>
      </c>
      <c r="E190" s="393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2">
        <v>4680115881211</v>
      </c>
      <c r="E191" s="393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218</v>
      </c>
      <c r="X191" s="389">
        <f t="shared" si="44"/>
        <v>218.4</v>
      </c>
      <c r="Y191" s="36">
        <f>IFERROR(IF(X191=0,"",ROUNDUP(X191/H191,0)*0.00753),"")</f>
        <v>0.68523000000000001</v>
      </c>
      <c r="Z191" s="56"/>
      <c r="AA191" s="57"/>
      <c r="AE191" s="64"/>
      <c r="BB191" s="174" t="s">
        <v>1</v>
      </c>
      <c r="BL191" s="64">
        <f t="shared" si="45"/>
        <v>236.16666666666671</v>
      </c>
      <c r="BM191" s="64">
        <f t="shared" si="46"/>
        <v>236.60000000000002</v>
      </c>
      <c r="BN191" s="64">
        <f t="shared" si="47"/>
        <v>0.58226495726495731</v>
      </c>
      <c r="BO191" s="64">
        <f t="shared" si="48"/>
        <v>0.58333333333333326</v>
      </c>
    </row>
    <row r="192" spans="1:67" ht="27" customHeight="1" x14ac:dyDescent="0.25">
      <c r="A192" s="54" t="s">
        <v>311</v>
      </c>
      <c r="B192" s="54" t="s">
        <v>312</v>
      </c>
      <c r="C192" s="31">
        <v>4301051378</v>
      </c>
      <c r="D192" s="392">
        <v>4680115881020</v>
      </c>
      <c r="E192" s="393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2">
        <v>4680115882195</v>
      </c>
      <c r="E193" s="393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231</v>
      </c>
      <c r="X193" s="389">
        <f t="shared" si="44"/>
        <v>232.79999999999998</v>
      </c>
      <c r="Y193" s="36">
        <f>IFERROR(IF(X193=0,"",ROUNDUP(X193/H193,0)*0.00753),"")</f>
        <v>0.73041</v>
      </c>
      <c r="Z193" s="56"/>
      <c r="AA193" s="57"/>
      <c r="AE193" s="64"/>
      <c r="BB193" s="176" t="s">
        <v>1</v>
      </c>
      <c r="BL193" s="64">
        <f t="shared" si="45"/>
        <v>258.91250000000002</v>
      </c>
      <c r="BM193" s="64">
        <f t="shared" si="46"/>
        <v>260.93</v>
      </c>
      <c r="BN193" s="64">
        <f t="shared" si="47"/>
        <v>0.61698717948717952</v>
      </c>
      <c r="BO193" s="64">
        <f t="shared" si="48"/>
        <v>0.62179487179487181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2">
        <v>4680115880092</v>
      </c>
      <c r="E194" s="393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8" t="s">
        <v>317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305</v>
      </c>
      <c r="X194" s="389">
        <f t="shared" si="44"/>
        <v>307.2</v>
      </c>
      <c r="Y194" s="36">
        <f>IFERROR(IF(X194=0,"",ROUNDUP(X194/H194,0)*0.00753),"")</f>
        <v>0.96384000000000003</v>
      </c>
      <c r="Z194" s="56"/>
      <c r="AA194" s="57"/>
      <c r="AE194" s="64"/>
      <c r="BB194" s="177" t="s">
        <v>1</v>
      </c>
      <c r="BL194" s="64">
        <f t="shared" si="45"/>
        <v>339.56666666666672</v>
      </c>
      <c r="BM194" s="64">
        <f t="shared" si="46"/>
        <v>342.01600000000002</v>
      </c>
      <c r="BN194" s="64">
        <f t="shared" si="47"/>
        <v>0.81463675213675213</v>
      </c>
      <c r="BO194" s="64">
        <f t="shared" si="48"/>
        <v>0.82051282051282048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2">
        <v>4680115880221</v>
      </c>
      <c r="E195" s="393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4" t="s">
        <v>320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171</v>
      </c>
      <c r="X195" s="389">
        <f t="shared" si="44"/>
        <v>172.79999999999998</v>
      </c>
      <c r="Y195" s="36">
        <f>IFERROR(IF(X195=0,"",ROUNDUP(X195/H195,0)*0.00753),"")</f>
        <v>0.54215999999999998</v>
      </c>
      <c r="Z195" s="56"/>
      <c r="AA195" s="57"/>
      <c r="AE195" s="64"/>
      <c r="BB195" s="178" t="s">
        <v>1</v>
      </c>
      <c r="BL195" s="64">
        <f t="shared" si="45"/>
        <v>190.38000000000002</v>
      </c>
      <c r="BM195" s="64">
        <f t="shared" si="46"/>
        <v>192.38399999999999</v>
      </c>
      <c r="BN195" s="64">
        <f t="shared" si="47"/>
        <v>0.45673076923076922</v>
      </c>
      <c r="BO195" s="64">
        <f t="shared" si="48"/>
        <v>0.46153846153846151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2">
        <v>4680115880504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60" t="s">
        <v>323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77</v>
      </c>
      <c r="X196" s="389">
        <f t="shared" si="44"/>
        <v>79.2</v>
      </c>
      <c r="Y196" s="36">
        <f>IFERROR(IF(X196=0,"",ROUNDUP(X196/H196,0)*0.00753),"")</f>
        <v>0.24849000000000002</v>
      </c>
      <c r="Z196" s="56"/>
      <c r="AA196" s="57"/>
      <c r="AE196" s="64"/>
      <c r="BB196" s="179" t="s">
        <v>1</v>
      </c>
      <c r="BL196" s="64">
        <f t="shared" si="45"/>
        <v>85.726666666666674</v>
      </c>
      <c r="BM196" s="64">
        <f t="shared" si="46"/>
        <v>88.176000000000016</v>
      </c>
      <c r="BN196" s="64">
        <f t="shared" si="47"/>
        <v>0.20566239316239318</v>
      </c>
      <c r="BO196" s="64">
        <f t="shared" si="48"/>
        <v>0.21153846153846154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2">
        <v>4680115882164</v>
      </c>
      <c r="E197" s="393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138</v>
      </c>
      <c r="X197" s="389">
        <f t="shared" si="44"/>
        <v>139.19999999999999</v>
      </c>
      <c r="Y197" s="36">
        <f>IFERROR(IF(X197=0,"",ROUNDUP(X197/H197,0)*0.00753),"")</f>
        <v>0.43674000000000002</v>
      </c>
      <c r="Z197" s="56"/>
      <c r="AA197" s="57"/>
      <c r="AE197" s="64"/>
      <c r="BB197" s="180" t="s">
        <v>1</v>
      </c>
      <c r="BL197" s="64">
        <f t="shared" si="45"/>
        <v>153.98499999999999</v>
      </c>
      <c r="BM197" s="64">
        <f t="shared" si="46"/>
        <v>155.32399999999998</v>
      </c>
      <c r="BN197" s="64">
        <f t="shared" si="47"/>
        <v>0.36858974358974356</v>
      </c>
      <c r="BO197" s="64">
        <f t="shared" si="48"/>
        <v>0.37179487179487181</v>
      </c>
    </row>
    <row r="198" spans="1:67" x14ac:dyDescent="0.2">
      <c r="A198" s="437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38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581.49425287356325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586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4.8676200000000005</v>
      </c>
      <c r="Z198" s="391"/>
      <c r="AA198" s="391"/>
    </row>
    <row r="199" spans="1:67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38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90">
        <f>IFERROR(SUM(W183:W197),"0")</f>
        <v>1594</v>
      </c>
      <c r="X199" s="390">
        <f>IFERROR(SUM(X183:X197),"0")</f>
        <v>1608</v>
      </c>
      <c r="Y199" s="37"/>
      <c r="Z199" s="391"/>
      <c r="AA199" s="391"/>
    </row>
    <row r="200" spans="1:67" ht="14.25" customHeight="1" x14ac:dyDescent="0.25">
      <c r="A200" s="404" t="s">
        <v>204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384"/>
      <c r="AA200" s="384"/>
    </row>
    <row r="201" spans="1:67" ht="16.5" customHeight="1" x14ac:dyDescent="0.25">
      <c r="A201" s="54" t="s">
        <v>326</v>
      </c>
      <c r="B201" s="54" t="s">
        <v>327</v>
      </c>
      <c r="C201" s="31">
        <v>4301060360</v>
      </c>
      <c r="D201" s="392">
        <v>4680115882874</v>
      </c>
      <c r="E201" s="393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4301060359</v>
      </c>
      <c r="D202" s="392">
        <v>4680115884434</v>
      </c>
      <c r="E202" s="393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3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2">
        <v>4680115880818</v>
      </c>
      <c r="E203" s="393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3"/>
      <c r="T203" s="34"/>
      <c r="U203" s="34"/>
      <c r="V203" s="35" t="s">
        <v>66</v>
      </c>
      <c r="W203" s="388">
        <v>27</v>
      </c>
      <c r="X203" s="389">
        <f>IFERROR(IF(W203="",0,CEILING((W203/$H203),1)*$H203),"")</f>
        <v>28.799999999999997</v>
      </c>
      <c r="Y203" s="36">
        <f>IFERROR(IF(X203=0,"",ROUNDUP(X203/H203,0)*0.00753),"")</f>
        <v>9.0359999999999996E-2</v>
      </c>
      <c r="Z203" s="56"/>
      <c r="AA203" s="57"/>
      <c r="AE203" s="64"/>
      <c r="BB203" s="183" t="s">
        <v>1</v>
      </c>
      <c r="BL203" s="64">
        <f>IFERROR(W203*I203/H203,"0")</f>
        <v>30.060000000000002</v>
      </c>
      <c r="BM203" s="64">
        <f>IFERROR(X203*I203/H203,"0")</f>
        <v>32.064</v>
      </c>
      <c r="BN203" s="64">
        <f>IFERROR(1/J203*(W203/H203),"0")</f>
        <v>7.2115384615384609E-2</v>
      </c>
      <c r="BO203" s="64">
        <f>IFERROR(1/J203*(X203/H203),"0")</f>
        <v>7.6923076923076927E-2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2">
        <v>4680115880801</v>
      </c>
      <c r="E204" s="393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8" t="s">
        <v>335</v>
      </c>
      <c r="P204" s="395"/>
      <c r="Q204" s="395"/>
      <c r="R204" s="395"/>
      <c r="S204" s="393"/>
      <c r="T204" s="34"/>
      <c r="U204" s="34"/>
      <c r="V204" s="35" t="s">
        <v>66</v>
      </c>
      <c r="W204" s="388">
        <v>0</v>
      </c>
      <c r="X204" s="389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37"/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38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90">
        <f>IFERROR(W201/H201,"0")+IFERROR(W202/H202,"0")+IFERROR(W203/H203,"0")+IFERROR(W204/H204,"0")</f>
        <v>11.25</v>
      </c>
      <c r="X205" s="390">
        <f>IFERROR(X201/H201,"0")+IFERROR(X202/H202,"0")+IFERROR(X203/H203,"0")+IFERROR(X204/H204,"0")</f>
        <v>12</v>
      </c>
      <c r="Y205" s="390">
        <f>IFERROR(IF(Y201="",0,Y201),"0")+IFERROR(IF(Y202="",0,Y202),"0")+IFERROR(IF(Y203="",0,Y203),"0")+IFERROR(IF(Y204="",0,Y204),"0")</f>
        <v>9.0359999999999996E-2</v>
      </c>
      <c r="Z205" s="391"/>
      <c r="AA205" s="391"/>
    </row>
    <row r="206" spans="1:67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38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90">
        <f>IFERROR(SUM(W201:W204),"0")</f>
        <v>27</v>
      </c>
      <c r="X206" s="390">
        <f>IFERROR(SUM(X201:X204),"0")</f>
        <v>28.799999999999997</v>
      </c>
      <c r="Y206" s="37"/>
      <c r="Z206" s="391"/>
      <c r="AA206" s="391"/>
    </row>
    <row r="207" spans="1:67" ht="16.5" customHeight="1" x14ac:dyDescent="0.25">
      <c r="A207" s="416" t="s">
        <v>336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405"/>
      <c r="Z207" s="383"/>
      <c r="AA207" s="383"/>
    </row>
    <row r="208" spans="1:67" ht="14.25" customHeight="1" x14ac:dyDescent="0.25">
      <c r="A208" s="404" t="s">
        <v>105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384"/>
      <c r="AA208" s="384"/>
    </row>
    <row r="209" spans="1:67" ht="27" customHeight="1" x14ac:dyDescent="0.25">
      <c r="A209" s="54" t="s">
        <v>337</v>
      </c>
      <c r="B209" s="54" t="s">
        <v>338</v>
      </c>
      <c r="C209" s="31">
        <v>4301011717</v>
      </c>
      <c r="D209" s="392">
        <v>4680115884274</v>
      </c>
      <c r="E209" s="393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3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customHeight="1" x14ac:dyDescent="0.25">
      <c r="A210" s="54" t="s">
        <v>339</v>
      </c>
      <c r="B210" s="54" t="s">
        <v>340</v>
      </c>
      <c r="C210" s="31">
        <v>4301011719</v>
      </c>
      <c r="D210" s="392">
        <v>4680115884298</v>
      </c>
      <c r="E210" s="393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3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2">
        <v>4680115884250</v>
      </c>
      <c r="E211" s="393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3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4301011718</v>
      </c>
      <c r="D212" s="392">
        <v>4680115884281</v>
      </c>
      <c r="E212" s="393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3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4301011720</v>
      </c>
      <c r="D213" s="392">
        <v>4680115884199</v>
      </c>
      <c r="E213" s="393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2">
        <v>4680115884267</v>
      </c>
      <c r="E214" s="393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4301011593</v>
      </c>
      <c r="D215" s="392">
        <v>4680115882973</v>
      </c>
      <c r="E215" s="393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7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38"/>
      <c r="O216" s="407" t="s">
        <v>70</v>
      </c>
      <c r="P216" s="408"/>
      <c r="Q216" s="408"/>
      <c r="R216" s="408"/>
      <c r="S216" s="408"/>
      <c r="T216" s="408"/>
      <c r="U216" s="409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38"/>
      <c r="O217" s="407" t="s">
        <v>70</v>
      </c>
      <c r="P217" s="408"/>
      <c r="Q217" s="408"/>
      <c r="R217" s="408"/>
      <c r="S217" s="408"/>
      <c r="T217" s="408"/>
      <c r="U217" s="409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customHeight="1" x14ac:dyDescent="0.25">
      <c r="A218" s="404" t="s">
        <v>61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384"/>
      <c r="AA218" s="384"/>
    </row>
    <row r="219" spans="1:67" ht="27" customHeight="1" x14ac:dyDescent="0.25">
      <c r="A219" s="54" t="s">
        <v>351</v>
      </c>
      <c r="B219" s="54" t="s">
        <v>352</v>
      </c>
      <c r="C219" s="31">
        <v>4301031151</v>
      </c>
      <c r="D219" s="392">
        <v>4607091389845</v>
      </c>
      <c r="E219" s="393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351</v>
      </c>
      <c r="B220" s="54" t="s">
        <v>353</v>
      </c>
      <c r="C220" s="31">
        <v>4301031305</v>
      </c>
      <c r="D220" s="392">
        <v>4607091389845</v>
      </c>
      <c r="E220" s="393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2" t="s">
        <v>354</v>
      </c>
      <c r="P220" s="395"/>
      <c r="Q220" s="395"/>
      <c r="R220" s="395"/>
      <c r="S220" s="393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355</v>
      </c>
      <c r="B221" s="54" t="s">
        <v>356</v>
      </c>
      <c r="C221" s="31">
        <v>4301031259</v>
      </c>
      <c r="D221" s="392">
        <v>4680115882881</v>
      </c>
      <c r="E221" s="393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3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37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38"/>
      <c r="O222" s="407" t="s">
        <v>70</v>
      </c>
      <c r="P222" s="408"/>
      <c r="Q222" s="408"/>
      <c r="R222" s="408"/>
      <c r="S222" s="408"/>
      <c r="T222" s="408"/>
      <c r="U222" s="409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38"/>
      <c r="O223" s="407" t="s">
        <v>70</v>
      </c>
      <c r="P223" s="408"/>
      <c r="Q223" s="408"/>
      <c r="R223" s="408"/>
      <c r="S223" s="408"/>
      <c r="T223" s="408"/>
      <c r="U223" s="409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customHeight="1" x14ac:dyDescent="0.25">
      <c r="A224" s="416" t="s">
        <v>357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383"/>
      <c r="AA224" s="383"/>
    </row>
    <row r="225" spans="1:67" ht="14.25" customHeight="1" x14ac:dyDescent="0.25">
      <c r="A225" s="404" t="s">
        <v>105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384"/>
      <c r="AA225" s="384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2">
        <v>4680115884137</v>
      </c>
      <c r="E226" s="393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3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customHeight="1" x14ac:dyDescent="0.25">
      <c r="A227" s="54" t="s">
        <v>360</v>
      </c>
      <c r="B227" s="54" t="s">
        <v>361</v>
      </c>
      <c r="C227" s="31">
        <v>4301011724</v>
      </c>
      <c r="D227" s="392">
        <v>4680115884236</v>
      </c>
      <c r="E227" s="393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3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4301011721</v>
      </c>
      <c r="D228" s="392">
        <v>4680115884175</v>
      </c>
      <c r="E228" s="393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3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2">
        <v>4680115884144</v>
      </c>
      <c r="E229" s="393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3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4301011726</v>
      </c>
      <c r="D230" s="392">
        <v>4680115884182</v>
      </c>
      <c r="E230" s="393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4301011722</v>
      </c>
      <c r="D231" s="392">
        <v>4680115884205</v>
      </c>
      <c r="E231" s="393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7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38"/>
      <c r="O232" s="407" t="s">
        <v>70</v>
      </c>
      <c r="P232" s="408"/>
      <c r="Q232" s="408"/>
      <c r="R232" s="408"/>
      <c r="S232" s="408"/>
      <c r="T232" s="408"/>
      <c r="U232" s="409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38"/>
      <c r="O233" s="407" t="s">
        <v>70</v>
      </c>
      <c r="P233" s="408"/>
      <c r="Q233" s="408"/>
      <c r="R233" s="408"/>
      <c r="S233" s="408"/>
      <c r="T233" s="408"/>
      <c r="U233" s="409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customHeight="1" x14ac:dyDescent="0.25">
      <c r="A234" s="416" t="s">
        <v>370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383"/>
      <c r="AA234" s="383"/>
    </row>
    <row r="235" spans="1:67" ht="14.25" customHeight="1" x14ac:dyDescent="0.25">
      <c r="A235" s="404" t="s">
        <v>105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384"/>
      <c r="AA235" s="384"/>
    </row>
    <row r="236" spans="1:67" ht="27" customHeight="1" x14ac:dyDescent="0.25">
      <c r="A236" s="54" t="s">
        <v>371</v>
      </c>
      <c r="B236" s="54" t="s">
        <v>372</v>
      </c>
      <c r="C236" s="31">
        <v>4301012016</v>
      </c>
      <c r="D236" s="392">
        <v>4680115885554</v>
      </c>
      <c r="E236" s="393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7" t="s">
        <v>373</v>
      </c>
      <c r="P236" s="395"/>
      <c r="Q236" s="395"/>
      <c r="R236" s="395"/>
      <c r="S236" s="393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customHeight="1" x14ac:dyDescent="0.25">
      <c r="A237" s="54" t="s">
        <v>375</v>
      </c>
      <c r="B237" s="54" t="s">
        <v>376</v>
      </c>
      <c r="C237" s="31">
        <v>4301012024</v>
      </c>
      <c r="D237" s="392">
        <v>4680115885615</v>
      </c>
      <c r="E237" s="393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3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4301011858</v>
      </c>
      <c r="D238" s="392">
        <v>4680115885646</v>
      </c>
      <c r="E238" s="393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5" t="s">
        <v>381</v>
      </c>
      <c r="P238" s="395"/>
      <c r="Q238" s="395"/>
      <c r="R238" s="395"/>
      <c r="S238" s="393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382</v>
      </c>
      <c r="B239" s="54" t="s">
        <v>383</v>
      </c>
      <c r="C239" s="31">
        <v>4301011362</v>
      </c>
      <c r="D239" s="392">
        <v>4607091386004</v>
      </c>
      <c r="E239" s="393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3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4301011347</v>
      </c>
      <c r="D240" s="392">
        <v>4607091386073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4301010928</v>
      </c>
      <c r="D241" s="392">
        <v>4607091387322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3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389</v>
      </c>
      <c r="B242" s="54" t="s">
        <v>390</v>
      </c>
      <c r="C242" s="31">
        <v>4301010945</v>
      </c>
      <c r="D242" s="392">
        <v>4607091387353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4301011328</v>
      </c>
      <c r="D243" s="392">
        <v>4607091386011</v>
      </c>
      <c r="E243" s="393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4301011329</v>
      </c>
      <c r="D244" s="392">
        <v>4607091387308</v>
      </c>
      <c r="E244" s="393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4301011049</v>
      </c>
      <c r="D245" s="392">
        <v>4607091387339</v>
      </c>
      <c r="E245" s="393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4301011573</v>
      </c>
      <c r="D246" s="392">
        <v>4680115881938</v>
      </c>
      <c r="E246" s="393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4301010944</v>
      </c>
      <c r="D247" s="392">
        <v>4607091387346</v>
      </c>
      <c r="E247" s="393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4301011353</v>
      </c>
      <c r="D248" s="392">
        <v>4607091389807</v>
      </c>
      <c r="E248" s="393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x14ac:dyDescent="0.2">
      <c r="A249" s="437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38"/>
      <c r="O249" s="407" t="s">
        <v>70</v>
      </c>
      <c r="P249" s="408"/>
      <c r="Q249" s="408"/>
      <c r="R249" s="408"/>
      <c r="S249" s="408"/>
      <c r="T249" s="408"/>
      <c r="U249" s="409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38"/>
      <c r="O250" s="407" t="s">
        <v>70</v>
      </c>
      <c r="P250" s="408"/>
      <c r="Q250" s="408"/>
      <c r="R250" s="408"/>
      <c r="S250" s="408"/>
      <c r="T250" s="408"/>
      <c r="U250" s="409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customHeight="1" x14ac:dyDescent="0.25">
      <c r="A251" s="404" t="s">
        <v>61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384"/>
      <c r="AA251" s="384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2">
        <v>4607091387193</v>
      </c>
      <c r="E252" s="393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25</v>
      </c>
      <c r="X252" s="389">
        <f>IFERROR(IF(W252="",0,CEILING((W252/$H252),1)*$H252),"")</f>
        <v>25.200000000000003</v>
      </c>
      <c r="Y252" s="36">
        <f>IFERROR(IF(X252=0,"",ROUNDUP(X252/H252,0)*0.00753),"")</f>
        <v>4.5179999999999998E-2</v>
      </c>
      <c r="Z252" s="56"/>
      <c r="AA252" s="57"/>
      <c r="AE252" s="64"/>
      <c r="BB252" s="214" t="s">
        <v>1</v>
      </c>
      <c r="BL252" s="64">
        <f>IFERROR(W252*I252/H252,"0")</f>
        <v>26.547619047619047</v>
      </c>
      <c r="BM252" s="64">
        <f>IFERROR(X252*I252/H252,"0")</f>
        <v>26.76</v>
      </c>
      <c r="BN252" s="64">
        <f>IFERROR(1/J252*(W252/H252),"0")</f>
        <v>3.815628815628816E-2</v>
      </c>
      <c r="BO252" s="64">
        <f>IFERROR(1/J252*(X252/H252),"0")</f>
        <v>3.8461538461538464E-2</v>
      </c>
    </row>
    <row r="253" spans="1:67" ht="27" customHeight="1" x14ac:dyDescent="0.25">
      <c r="A253" s="54" t="s">
        <v>405</v>
      </c>
      <c r="B253" s="54" t="s">
        <v>406</v>
      </c>
      <c r="C253" s="31">
        <v>4301031153</v>
      </c>
      <c r="D253" s="392">
        <v>4607091387230</v>
      </c>
      <c r="E253" s="393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3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4301031152</v>
      </c>
      <c r="D254" s="392">
        <v>4607091387285</v>
      </c>
      <c r="E254" s="393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3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4301031164</v>
      </c>
      <c r="D255" s="392">
        <v>4680115880481</v>
      </c>
      <c r="E255" s="393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4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3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7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38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90">
        <f>IFERROR(W252/H252,"0")+IFERROR(W253/H253,"0")+IFERROR(W254/H254,"0")+IFERROR(W255/H255,"0")</f>
        <v>5.9523809523809526</v>
      </c>
      <c r="X256" s="390">
        <f>IFERROR(X252/H252,"0")+IFERROR(X253/H253,"0")+IFERROR(X254/H254,"0")+IFERROR(X255/H255,"0")</f>
        <v>6</v>
      </c>
      <c r="Y256" s="390">
        <f>IFERROR(IF(Y252="",0,Y252),"0")+IFERROR(IF(Y253="",0,Y253),"0")+IFERROR(IF(Y254="",0,Y254),"0")+IFERROR(IF(Y255="",0,Y255),"0")</f>
        <v>4.5179999999999998E-2</v>
      </c>
      <c r="Z256" s="391"/>
      <c r="AA256" s="391"/>
    </row>
    <row r="257" spans="1:67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38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90">
        <f>IFERROR(SUM(W252:W255),"0")</f>
        <v>25</v>
      </c>
      <c r="X257" s="390">
        <f>IFERROR(SUM(X252:X255),"0")</f>
        <v>25.200000000000003</v>
      </c>
      <c r="Y257" s="37"/>
      <c r="Z257" s="391"/>
      <c r="AA257" s="391"/>
    </row>
    <row r="258" spans="1:67" ht="14.25" customHeight="1" x14ac:dyDescent="0.25">
      <c r="A258" s="404" t="s">
        <v>72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384"/>
      <c r="AA258" s="384"/>
    </row>
    <row r="259" spans="1:67" ht="16.5" customHeight="1" x14ac:dyDescent="0.25">
      <c r="A259" s="54" t="s">
        <v>411</v>
      </c>
      <c r="B259" s="54" t="s">
        <v>412</v>
      </c>
      <c r="C259" s="31">
        <v>4301051100</v>
      </c>
      <c r="D259" s="392">
        <v>4607091387766</v>
      </c>
      <c r="E259" s="393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4301051116</v>
      </c>
      <c r="D260" s="392">
        <v>4607091387957</v>
      </c>
      <c r="E260" s="393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3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4301051115</v>
      </c>
      <c r="D261" s="392">
        <v>4607091387964</v>
      </c>
      <c r="E261" s="393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3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customHeight="1" x14ac:dyDescent="0.25">
      <c r="A262" s="54" t="s">
        <v>417</v>
      </c>
      <c r="B262" s="54" t="s">
        <v>418</v>
      </c>
      <c r="C262" s="31">
        <v>4301051731</v>
      </c>
      <c r="D262" s="392">
        <v>4680115884618</v>
      </c>
      <c r="E262" s="393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3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customHeight="1" x14ac:dyDescent="0.25">
      <c r="A263" s="54" t="s">
        <v>419</v>
      </c>
      <c r="B263" s="54" t="s">
        <v>420</v>
      </c>
      <c r="C263" s="31">
        <v>4301051134</v>
      </c>
      <c r="D263" s="392">
        <v>4607091381672</v>
      </c>
      <c r="E263" s="393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2">
        <v>4680115884588</v>
      </c>
      <c r="E264" s="393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3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4301051130</v>
      </c>
      <c r="D265" s="392">
        <v>4607091387537</v>
      </c>
      <c r="E265" s="393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2">
        <v>4607091387513</v>
      </c>
      <c r="E266" s="393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4301051277</v>
      </c>
      <c r="D267" s="392">
        <v>4680115880511</v>
      </c>
      <c r="E267" s="393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4301051344</v>
      </c>
      <c r="D268" s="392">
        <v>4680115880412</v>
      </c>
      <c r="E268" s="393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37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38"/>
      <c r="O269" s="407" t="s">
        <v>70</v>
      </c>
      <c r="P269" s="408"/>
      <c r="Q269" s="408"/>
      <c r="R269" s="408"/>
      <c r="S269" s="408"/>
      <c r="T269" s="408"/>
      <c r="U269" s="409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38"/>
      <c r="O270" s="407" t="s">
        <v>70</v>
      </c>
      <c r="P270" s="408"/>
      <c r="Q270" s="408"/>
      <c r="R270" s="408"/>
      <c r="S270" s="408"/>
      <c r="T270" s="408"/>
      <c r="U270" s="409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customHeight="1" x14ac:dyDescent="0.25">
      <c r="A271" s="404" t="s">
        <v>204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384"/>
      <c r="AA271" s="384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2">
        <v>4607091380880</v>
      </c>
      <c r="E272" s="393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3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431</v>
      </c>
      <c r="B273" s="54" t="s">
        <v>433</v>
      </c>
      <c r="C273" s="31">
        <v>4301060379</v>
      </c>
      <c r="D273" s="392">
        <v>4607091380880</v>
      </c>
      <c r="E273" s="393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3" t="s">
        <v>434</v>
      </c>
      <c r="P273" s="395"/>
      <c r="Q273" s="395"/>
      <c r="R273" s="395"/>
      <c r="S273" s="393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2">
        <v>4607091384482</v>
      </c>
      <c r="E274" s="393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3"/>
      <c r="T274" s="34"/>
      <c r="U274" s="34"/>
      <c r="V274" s="35" t="s">
        <v>66</v>
      </c>
      <c r="W274" s="388">
        <v>228</v>
      </c>
      <c r="X274" s="389">
        <f>IFERROR(IF(W274="",0,CEILING((W274/$H274),1)*$H274),"")</f>
        <v>234</v>
      </c>
      <c r="Y274" s="36">
        <f>IFERROR(IF(X274=0,"",ROUNDUP(X274/H274,0)*0.02175),"")</f>
        <v>0.65249999999999997</v>
      </c>
      <c r="Z274" s="56"/>
      <c r="AA274" s="57"/>
      <c r="AE274" s="64"/>
      <c r="BB274" s="230" t="s">
        <v>1</v>
      </c>
      <c r="BL274" s="64">
        <f>IFERROR(W274*I274/H274,"0")</f>
        <v>244.48615384615388</v>
      </c>
      <c r="BM274" s="64">
        <f>IFERROR(X274*I274/H274,"0")</f>
        <v>250.92000000000002</v>
      </c>
      <c r="BN274" s="64">
        <f>IFERROR(1/J274*(W274/H274),"0")</f>
        <v>0.5219780219780219</v>
      </c>
      <c r="BO274" s="64">
        <f>IFERROR(1/J274*(X274/H274),"0")</f>
        <v>0.5357142857142857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2">
        <v>4607091380897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37"/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38"/>
      <c r="O276" s="407" t="s">
        <v>70</v>
      </c>
      <c r="P276" s="408"/>
      <c r="Q276" s="408"/>
      <c r="R276" s="408"/>
      <c r="S276" s="408"/>
      <c r="T276" s="408"/>
      <c r="U276" s="409"/>
      <c r="V276" s="37" t="s">
        <v>71</v>
      </c>
      <c r="W276" s="390">
        <f>IFERROR(W272/H272,"0")+IFERROR(W273/H273,"0")+IFERROR(W274/H274,"0")+IFERROR(W275/H275,"0")</f>
        <v>29.23076923076923</v>
      </c>
      <c r="X276" s="390">
        <f>IFERROR(X272/H272,"0")+IFERROR(X273/H273,"0")+IFERROR(X274/H274,"0")+IFERROR(X275/H275,"0")</f>
        <v>30</v>
      </c>
      <c r="Y276" s="390">
        <f>IFERROR(IF(Y272="",0,Y272),"0")+IFERROR(IF(Y273="",0,Y273),"0")+IFERROR(IF(Y274="",0,Y274),"0")+IFERROR(IF(Y275="",0,Y275),"0")</f>
        <v>0.65249999999999997</v>
      </c>
      <c r="Z276" s="391"/>
      <c r="AA276" s="391"/>
    </row>
    <row r="277" spans="1:67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38"/>
      <c r="O277" s="407" t="s">
        <v>70</v>
      </c>
      <c r="P277" s="408"/>
      <c r="Q277" s="408"/>
      <c r="R277" s="408"/>
      <c r="S277" s="408"/>
      <c r="T277" s="408"/>
      <c r="U277" s="409"/>
      <c r="V277" s="37" t="s">
        <v>66</v>
      </c>
      <c r="W277" s="390">
        <f>IFERROR(SUM(W272:W275),"0")</f>
        <v>228</v>
      </c>
      <c r="X277" s="390">
        <f>IFERROR(SUM(X272:X275),"0")</f>
        <v>234</v>
      </c>
      <c r="Y277" s="37"/>
      <c r="Z277" s="391"/>
      <c r="AA277" s="391"/>
    </row>
    <row r="278" spans="1:67" ht="14.25" customHeight="1" x14ac:dyDescent="0.25">
      <c r="A278" s="404" t="s">
        <v>86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384"/>
      <c r="AA278" s="384"/>
    </row>
    <row r="279" spans="1:67" ht="16.5" customHeight="1" x14ac:dyDescent="0.25">
      <c r="A279" s="54" t="s">
        <v>439</v>
      </c>
      <c r="B279" s="54" t="s">
        <v>440</v>
      </c>
      <c r="C279" s="31">
        <v>4301030232</v>
      </c>
      <c r="D279" s="392">
        <v>4607091388374</v>
      </c>
      <c r="E279" s="393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3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442</v>
      </c>
      <c r="B280" s="54" t="s">
        <v>443</v>
      </c>
      <c r="C280" s="31">
        <v>4301030235</v>
      </c>
      <c r="D280" s="392">
        <v>4607091388381</v>
      </c>
      <c r="E280" s="393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1" t="s">
        <v>444</v>
      </c>
      <c r="P280" s="395"/>
      <c r="Q280" s="395"/>
      <c r="R280" s="395"/>
      <c r="S280" s="393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2">
        <v>4607091388404</v>
      </c>
      <c r="E281" s="393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3"/>
      <c r="T281" s="34"/>
      <c r="U281" s="34"/>
      <c r="V281" s="35" t="s">
        <v>66</v>
      </c>
      <c r="W281" s="388">
        <v>5</v>
      </c>
      <c r="X281" s="389">
        <f>IFERROR(IF(W281="",0,CEILING((W281/$H281),1)*$H281),"")</f>
        <v>5.0999999999999996</v>
      </c>
      <c r="Y281" s="36">
        <f>IFERROR(IF(X281=0,"",ROUNDUP(X281/H281,0)*0.00753),"")</f>
        <v>1.506E-2</v>
      </c>
      <c r="Z281" s="56"/>
      <c r="AA281" s="57"/>
      <c r="AE281" s="64"/>
      <c r="BB281" s="234" t="s">
        <v>1</v>
      </c>
      <c r="BL281" s="64">
        <f>IFERROR(W281*I281/H281,"0")</f>
        <v>5.6862745098039218</v>
      </c>
      <c r="BM281" s="64">
        <f>IFERROR(X281*I281/H281,"0")</f>
        <v>5.8</v>
      </c>
      <c r="BN281" s="64">
        <f>IFERROR(1/J281*(W281/H281),"0")</f>
        <v>1.256913021618904E-2</v>
      </c>
      <c r="BO281" s="64">
        <f>IFERROR(1/J281*(X281/H281),"0")</f>
        <v>1.282051282051282E-2</v>
      </c>
    </row>
    <row r="282" spans="1:67" x14ac:dyDescent="0.2">
      <c r="A282" s="437"/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38"/>
      <c r="O282" s="407" t="s">
        <v>70</v>
      </c>
      <c r="P282" s="408"/>
      <c r="Q282" s="408"/>
      <c r="R282" s="408"/>
      <c r="S282" s="408"/>
      <c r="T282" s="408"/>
      <c r="U282" s="409"/>
      <c r="V282" s="37" t="s">
        <v>71</v>
      </c>
      <c r="W282" s="390">
        <f>IFERROR(W279/H279,"0")+IFERROR(W280/H280,"0")+IFERROR(W281/H281,"0")</f>
        <v>1.9607843137254903</v>
      </c>
      <c r="X282" s="390">
        <f>IFERROR(X279/H279,"0")+IFERROR(X280/H280,"0")+IFERROR(X281/H281,"0")</f>
        <v>2</v>
      </c>
      <c r="Y282" s="390">
        <f>IFERROR(IF(Y279="",0,Y279),"0")+IFERROR(IF(Y280="",0,Y280),"0")+IFERROR(IF(Y281="",0,Y281),"0")</f>
        <v>1.506E-2</v>
      </c>
      <c r="Z282" s="391"/>
      <c r="AA282" s="391"/>
    </row>
    <row r="283" spans="1:67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38"/>
      <c r="O283" s="407" t="s">
        <v>70</v>
      </c>
      <c r="P283" s="408"/>
      <c r="Q283" s="408"/>
      <c r="R283" s="408"/>
      <c r="S283" s="408"/>
      <c r="T283" s="408"/>
      <c r="U283" s="409"/>
      <c r="V283" s="37" t="s">
        <v>66</v>
      </c>
      <c r="W283" s="390">
        <f>IFERROR(SUM(W279:W281),"0")</f>
        <v>5</v>
      </c>
      <c r="X283" s="390">
        <f>IFERROR(SUM(X279:X281),"0")</f>
        <v>5.0999999999999996</v>
      </c>
      <c r="Y283" s="37"/>
      <c r="Z283" s="391"/>
      <c r="AA283" s="391"/>
    </row>
    <row r="284" spans="1:67" ht="14.25" customHeight="1" x14ac:dyDescent="0.25">
      <c r="A284" s="404" t="s">
        <v>447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384"/>
      <c r="AA284" s="384"/>
    </row>
    <row r="285" spans="1:67" ht="16.5" customHeight="1" x14ac:dyDescent="0.25">
      <c r="A285" s="54" t="s">
        <v>448</v>
      </c>
      <c r="B285" s="54" t="s">
        <v>449</v>
      </c>
      <c r="C285" s="31">
        <v>4301180007</v>
      </c>
      <c r="D285" s="392">
        <v>4680115881808</v>
      </c>
      <c r="E285" s="393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3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452</v>
      </c>
      <c r="B286" s="54" t="s">
        <v>453</v>
      </c>
      <c r="C286" s="31">
        <v>4301180006</v>
      </c>
      <c r="D286" s="392">
        <v>4680115881822</v>
      </c>
      <c r="E286" s="393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3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4301180001</v>
      </c>
      <c r="D287" s="392">
        <v>4680115880016</v>
      </c>
      <c r="E287" s="393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3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37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38"/>
      <c r="O288" s="407" t="s">
        <v>70</v>
      </c>
      <c r="P288" s="408"/>
      <c r="Q288" s="408"/>
      <c r="R288" s="408"/>
      <c r="S288" s="408"/>
      <c r="T288" s="408"/>
      <c r="U288" s="409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38"/>
      <c r="O289" s="407" t="s">
        <v>70</v>
      </c>
      <c r="P289" s="408"/>
      <c r="Q289" s="408"/>
      <c r="R289" s="408"/>
      <c r="S289" s="408"/>
      <c r="T289" s="408"/>
      <c r="U289" s="409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customHeight="1" x14ac:dyDescent="0.25">
      <c r="A290" s="416" t="s">
        <v>456</v>
      </c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5"/>
      <c r="W290" s="405"/>
      <c r="X290" s="405"/>
      <c r="Y290" s="405"/>
      <c r="Z290" s="383"/>
      <c r="AA290" s="383"/>
    </row>
    <row r="291" spans="1:67" ht="14.25" customHeight="1" x14ac:dyDescent="0.25">
      <c r="A291" s="404" t="s">
        <v>105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384"/>
      <c r="AA291" s="384"/>
    </row>
    <row r="292" spans="1:67" ht="27" customHeight="1" x14ac:dyDescent="0.25">
      <c r="A292" s="54" t="s">
        <v>457</v>
      </c>
      <c r="B292" s="54" t="s">
        <v>458</v>
      </c>
      <c r="C292" s="31">
        <v>4301011315</v>
      </c>
      <c r="D292" s="392">
        <v>4607091387421</v>
      </c>
      <c r="E292" s="393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3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customHeight="1" x14ac:dyDescent="0.25">
      <c r="A293" s="54" t="s">
        <v>457</v>
      </c>
      <c r="B293" s="54" t="s">
        <v>459</v>
      </c>
      <c r="C293" s="31">
        <v>4301011121</v>
      </c>
      <c r="D293" s="392">
        <v>4607091387421</v>
      </c>
      <c r="E293" s="393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3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customHeight="1" x14ac:dyDescent="0.25">
      <c r="A294" s="54" t="s">
        <v>460</v>
      </c>
      <c r="B294" s="54" t="s">
        <v>461</v>
      </c>
      <c r="C294" s="31">
        <v>4301011619</v>
      </c>
      <c r="D294" s="392">
        <v>4607091387452</v>
      </c>
      <c r="E294" s="393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3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4301011322</v>
      </c>
      <c r="D295" s="392">
        <v>4607091387452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4301011313</v>
      </c>
      <c r="D296" s="392">
        <v>4607091385984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4301011316</v>
      </c>
      <c r="D297" s="392">
        <v>4607091387438</v>
      </c>
      <c r="E297" s="393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4301011319</v>
      </c>
      <c r="D298" s="392">
        <v>4607091387469</v>
      </c>
      <c r="E298" s="393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x14ac:dyDescent="0.2">
      <c r="A299" s="437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38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38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customHeight="1" x14ac:dyDescent="0.25">
      <c r="A301" s="404" t="s">
        <v>61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384"/>
      <c r="AA301" s="384"/>
    </row>
    <row r="302" spans="1:67" ht="27" customHeight="1" x14ac:dyDescent="0.25">
      <c r="A302" s="54" t="s">
        <v>469</v>
      </c>
      <c r="B302" s="54" t="s">
        <v>470</v>
      </c>
      <c r="C302" s="31">
        <v>4301031154</v>
      </c>
      <c r="D302" s="392">
        <v>4607091387292</v>
      </c>
      <c r="E302" s="393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3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471</v>
      </c>
      <c r="B303" s="54" t="s">
        <v>472</v>
      </c>
      <c r="C303" s="31">
        <v>4301031155</v>
      </c>
      <c r="D303" s="392">
        <v>4607091387315</v>
      </c>
      <c r="E303" s="393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3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37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38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38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customHeight="1" x14ac:dyDescent="0.25">
      <c r="A306" s="416" t="s">
        <v>473</v>
      </c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5"/>
      <c r="W306" s="405"/>
      <c r="X306" s="405"/>
      <c r="Y306" s="405"/>
      <c r="Z306" s="383"/>
      <c r="AA306" s="383"/>
    </row>
    <row r="307" spans="1:67" ht="14.25" customHeight="1" x14ac:dyDescent="0.25">
      <c r="A307" s="404" t="s">
        <v>61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384"/>
      <c r="AA307" s="384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93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3"/>
      <c r="T308" s="34"/>
      <c r="U308" s="34"/>
      <c r="V308" s="35" t="s">
        <v>66</v>
      </c>
      <c r="W308" s="388">
        <v>14</v>
      </c>
      <c r="X308" s="389">
        <f>IFERROR(IF(W308="",0,CEILING((W308/$H308),1)*$H308),"")</f>
        <v>14.4</v>
      </c>
      <c r="Y308" s="36">
        <f>IFERROR(IF(X308=0,"",ROUNDUP(X308/H308,0)*0.00753),"")</f>
        <v>6.0240000000000002E-2</v>
      </c>
      <c r="Z308" s="56"/>
      <c r="AA308" s="57"/>
      <c r="AE308" s="64"/>
      <c r="BB308" s="247" t="s">
        <v>1</v>
      </c>
      <c r="BL308" s="64">
        <f>IFERROR(W308*I308/H308,"0")</f>
        <v>15.928888888888888</v>
      </c>
      <c r="BM308" s="64">
        <f>IFERROR(X308*I308/H308,"0")</f>
        <v>16.384</v>
      </c>
      <c r="BN308" s="64">
        <f>IFERROR(1/J308*(W308/H308),"0")</f>
        <v>4.9857549857549859E-2</v>
      </c>
      <c r="BO308" s="64">
        <f>IFERROR(1/J308*(X308/H308),"0")</f>
        <v>5.128205128205128E-2</v>
      </c>
    </row>
    <row r="309" spans="1:67" x14ac:dyDescent="0.2">
      <c r="A309" s="437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38"/>
      <c r="O309" s="407" t="s">
        <v>70</v>
      </c>
      <c r="P309" s="408"/>
      <c r="Q309" s="408"/>
      <c r="R309" s="408"/>
      <c r="S309" s="408"/>
      <c r="T309" s="408"/>
      <c r="U309" s="409"/>
      <c r="V309" s="37" t="s">
        <v>71</v>
      </c>
      <c r="W309" s="390">
        <f>IFERROR(W308/H308,"0")</f>
        <v>7.7777777777777777</v>
      </c>
      <c r="X309" s="390">
        <f>IFERROR(X308/H308,"0")</f>
        <v>8</v>
      </c>
      <c r="Y309" s="390">
        <f>IFERROR(IF(Y308="",0,Y308),"0")</f>
        <v>6.0240000000000002E-2</v>
      </c>
      <c r="Z309" s="391"/>
      <c r="AA309" s="391"/>
    </row>
    <row r="310" spans="1:67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38"/>
      <c r="O310" s="407" t="s">
        <v>70</v>
      </c>
      <c r="P310" s="408"/>
      <c r="Q310" s="408"/>
      <c r="R310" s="408"/>
      <c r="S310" s="408"/>
      <c r="T310" s="408"/>
      <c r="U310" s="409"/>
      <c r="V310" s="37" t="s">
        <v>66</v>
      </c>
      <c r="W310" s="390">
        <f>IFERROR(SUM(W308:W308),"0")</f>
        <v>14</v>
      </c>
      <c r="X310" s="390">
        <f>IFERROR(SUM(X308:X308),"0")</f>
        <v>14.4</v>
      </c>
      <c r="Y310" s="37"/>
      <c r="Z310" s="391"/>
      <c r="AA310" s="391"/>
    </row>
    <row r="311" spans="1:67" ht="14.25" customHeight="1" x14ac:dyDescent="0.25">
      <c r="A311" s="404" t="s">
        <v>72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384"/>
      <c r="AA311" s="384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93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3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93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3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93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3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37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5"/>
      <c r="N315" s="438"/>
      <c r="O315" s="407" t="s">
        <v>70</v>
      </c>
      <c r="P315" s="408"/>
      <c r="Q315" s="408"/>
      <c r="R315" s="408"/>
      <c r="S315" s="408"/>
      <c r="T315" s="408"/>
      <c r="U315" s="409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38"/>
      <c r="O316" s="407" t="s">
        <v>70</v>
      </c>
      <c r="P316" s="408"/>
      <c r="Q316" s="408"/>
      <c r="R316" s="408"/>
      <c r="S316" s="408"/>
      <c r="T316" s="408"/>
      <c r="U316" s="409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customHeight="1" x14ac:dyDescent="0.25">
      <c r="A317" s="404" t="s">
        <v>204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384"/>
      <c r="AA317" s="384"/>
    </row>
    <row r="318" spans="1:67" ht="27" customHeight="1" x14ac:dyDescent="0.25">
      <c r="A318" s="54" t="s">
        <v>482</v>
      </c>
      <c r="B318" s="54" t="s">
        <v>483</v>
      </c>
      <c r="C318" s="31">
        <v>4301060324</v>
      </c>
      <c r="D318" s="392">
        <v>4607091388831</v>
      </c>
      <c r="E318" s="393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3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37"/>
      <c r="B319" s="405"/>
      <c r="C319" s="405"/>
      <c r="D319" s="405"/>
      <c r="E319" s="405"/>
      <c r="F319" s="405"/>
      <c r="G319" s="405"/>
      <c r="H319" s="405"/>
      <c r="I319" s="405"/>
      <c r="J319" s="405"/>
      <c r="K319" s="405"/>
      <c r="L319" s="405"/>
      <c r="M319" s="405"/>
      <c r="N319" s="438"/>
      <c r="O319" s="407" t="s">
        <v>70</v>
      </c>
      <c r="P319" s="408"/>
      <c r="Q319" s="408"/>
      <c r="R319" s="408"/>
      <c r="S319" s="408"/>
      <c r="T319" s="408"/>
      <c r="U319" s="409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38"/>
      <c r="O320" s="407" t="s">
        <v>70</v>
      </c>
      <c r="P320" s="408"/>
      <c r="Q320" s="408"/>
      <c r="R320" s="408"/>
      <c r="S320" s="408"/>
      <c r="T320" s="408"/>
      <c r="U320" s="409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customHeight="1" x14ac:dyDescent="0.25">
      <c r="A321" s="404" t="s">
        <v>86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384"/>
      <c r="AA321" s="384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2">
        <v>4607091383102</v>
      </c>
      <c r="E322" s="393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3"/>
      <c r="T322" s="34"/>
      <c r="U322" s="34"/>
      <c r="V322" s="35" t="s">
        <v>66</v>
      </c>
      <c r="W322" s="388">
        <v>4</v>
      </c>
      <c r="X322" s="389">
        <f>IFERROR(IF(W322="",0,CEILING((W322/$H322),1)*$H322),"")</f>
        <v>5.0999999999999996</v>
      </c>
      <c r="Y322" s="36">
        <f>IFERROR(IF(X322=0,"",ROUNDUP(X322/H322,0)*0.00753),"")</f>
        <v>1.506E-2</v>
      </c>
      <c r="Z322" s="56"/>
      <c r="AA322" s="57"/>
      <c r="AE322" s="64"/>
      <c r="BB322" s="252" t="s">
        <v>1</v>
      </c>
      <c r="BL322" s="64">
        <f>IFERROR(W322*I322/H322,"0")</f>
        <v>4.666666666666667</v>
      </c>
      <c r="BM322" s="64">
        <f>IFERROR(X322*I322/H322,"0")</f>
        <v>5.95</v>
      </c>
      <c r="BN322" s="64">
        <f>IFERROR(1/J322*(W322/H322),"0")</f>
        <v>1.0055304172951232E-2</v>
      </c>
      <c r="BO322" s="64">
        <f>IFERROR(1/J322*(X322/H322),"0")</f>
        <v>1.282051282051282E-2</v>
      </c>
    </row>
    <row r="323" spans="1:67" x14ac:dyDescent="0.2">
      <c r="A323" s="437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38"/>
      <c r="O323" s="407" t="s">
        <v>70</v>
      </c>
      <c r="P323" s="408"/>
      <c r="Q323" s="408"/>
      <c r="R323" s="408"/>
      <c r="S323" s="408"/>
      <c r="T323" s="408"/>
      <c r="U323" s="409"/>
      <c r="V323" s="37" t="s">
        <v>71</v>
      </c>
      <c r="W323" s="390">
        <f>IFERROR(W322/H322,"0")</f>
        <v>1.5686274509803924</v>
      </c>
      <c r="X323" s="390">
        <f>IFERROR(X322/H322,"0")</f>
        <v>2</v>
      </c>
      <c r="Y323" s="390">
        <f>IFERROR(IF(Y322="",0,Y322),"0")</f>
        <v>1.506E-2</v>
      </c>
      <c r="Z323" s="391"/>
      <c r="AA323" s="391"/>
    </row>
    <row r="324" spans="1:67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38"/>
      <c r="O324" s="407" t="s">
        <v>70</v>
      </c>
      <c r="P324" s="408"/>
      <c r="Q324" s="408"/>
      <c r="R324" s="408"/>
      <c r="S324" s="408"/>
      <c r="T324" s="408"/>
      <c r="U324" s="409"/>
      <c r="V324" s="37" t="s">
        <v>66</v>
      </c>
      <c r="W324" s="390">
        <f>IFERROR(SUM(W322:W322),"0")</f>
        <v>4</v>
      </c>
      <c r="X324" s="390">
        <f>IFERROR(SUM(X322:X322),"0")</f>
        <v>5.0999999999999996</v>
      </c>
      <c r="Y324" s="37"/>
      <c r="Z324" s="391"/>
      <c r="AA324" s="391"/>
    </row>
    <row r="325" spans="1:67" ht="27.75" customHeight="1" x14ac:dyDescent="0.2">
      <c r="A325" s="424" t="s">
        <v>486</v>
      </c>
      <c r="B325" s="425"/>
      <c r="C325" s="425"/>
      <c r="D325" s="425"/>
      <c r="E325" s="425"/>
      <c r="F325" s="425"/>
      <c r="G325" s="425"/>
      <c r="H325" s="425"/>
      <c r="I325" s="425"/>
      <c r="J325" s="425"/>
      <c r="K325" s="425"/>
      <c r="L325" s="425"/>
      <c r="M325" s="425"/>
      <c r="N325" s="425"/>
      <c r="O325" s="425"/>
      <c r="P325" s="425"/>
      <c r="Q325" s="425"/>
      <c r="R325" s="425"/>
      <c r="S325" s="425"/>
      <c r="T325" s="425"/>
      <c r="U325" s="425"/>
      <c r="V325" s="425"/>
      <c r="W325" s="425"/>
      <c r="X325" s="425"/>
      <c r="Y325" s="425"/>
      <c r="Z325" s="48"/>
      <c r="AA325" s="48"/>
    </row>
    <row r="326" spans="1:67" ht="16.5" customHeight="1" x14ac:dyDescent="0.25">
      <c r="A326" s="416" t="s">
        <v>487</v>
      </c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5"/>
      <c r="N326" s="405"/>
      <c r="O326" s="405"/>
      <c r="P326" s="405"/>
      <c r="Q326" s="405"/>
      <c r="R326" s="405"/>
      <c r="S326" s="405"/>
      <c r="T326" s="405"/>
      <c r="U326" s="405"/>
      <c r="V326" s="405"/>
      <c r="W326" s="405"/>
      <c r="X326" s="405"/>
      <c r="Y326" s="405"/>
      <c r="Z326" s="383"/>
      <c r="AA326" s="383"/>
    </row>
    <row r="327" spans="1:67" ht="14.25" customHeight="1" x14ac:dyDescent="0.25">
      <c r="A327" s="404" t="s">
        <v>105</v>
      </c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5"/>
      <c r="P327" s="405"/>
      <c r="Q327" s="405"/>
      <c r="R327" s="405"/>
      <c r="S327" s="405"/>
      <c r="T327" s="405"/>
      <c r="U327" s="405"/>
      <c r="V327" s="405"/>
      <c r="W327" s="405"/>
      <c r="X327" s="405"/>
      <c r="Y327" s="405"/>
      <c r="Z327" s="384"/>
      <c r="AA327" s="384"/>
    </row>
    <row r="328" spans="1:67" ht="37.5" customHeight="1" x14ac:dyDescent="0.25">
      <c r="A328" s="54" t="s">
        <v>488</v>
      </c>
      <c r="B328" s="54" t="s">
        <v>489</v>
      </c>
      <c r="C328" s="31">
        <v>4301011875</v>
      </c>
      <c r="D328" s="392">
        <v>4680115884885</v>
      </c>
      <c r="E328" s="393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4" t="s">
        <v>490</v>
      </c>
      <c r="P328" s="395"/>
      <c r="Q328" s="395"/>
      <c r="R328" s="395"/>
      <c r="S328" s="393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customHeight="1" x14ac:dyDescent="0.25">
      <c r="A329" s="54" t="s">
        <v>491</v>
      </c>
      <c r="B329" s="54" t="s">
        <v>492</v>
      </c>
      <c r="C329" s="31">
        <v>4301011943</v>
      </c>
      <c r="D329" s="392">
        <v>4680115884830</v>
      </c>
      <c r="E329" s="393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6" t="s">
        <v>493</v>
      </c>
      <c r="P329" s="395"/>
      <c r="Q329" s="395"/>
      <c r="R329" s="395"/>
      <c r="S329" s="393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2">
        <v>4680115884830</v>
      </c>
      <c r="E330" s="393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2" t="s">
        <v>493</v>
      </c>
      <c r="P330" s="395"/>
      <c r="Q330" s="395"/>
      <c r="R330" s="395"/>
      <c r="S330" s="393"/>
      <c r="T330" s="34"/>
      <c r="U330" s="34"/>
      <c r="V330" s="35" t="s">
        <v>66</v>
      </c>
      <c r="W330" s="388">
        <v>0</v>
      </c>
      <c r="X330" s="389">
        <f t="shared" si="75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customHeight="1" x14ac:dyDescent="0.25">
      <c r="A331" s="54" t="s">
        <v>495</v>
      </c>
      <c r="B331" s="54" t="s">
        <v>496</v>
      </c>
      <c r="C331" s="31">
        <v>4301011946</v>
      </c>
      <c r="D331" s="392">
        <v>4680115884847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6" t="s">
        <v>497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2">
        <v>4680115884847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316</v>
      </c>
      <c r="X332" s="389">
        <f t="shared" si="75"/>
        <v>330</v>
      </c>
      <c r="Y332" s="36">
        <f>IFERROR(IF(X332=0,"",ROUNDUP(X332/H332,0)*0.02175),"")</f>
        <v>0.47849999999999998</v>
      </c>
      <c r="Z332" s="56"/>
      <c r="AA332" s="57"/>
      <c r="AE332" s="64"/>
      <c r="BB332" s="257" t="s">
        <v>1</v>
      </c>
      <c r="BL332" s="64">
        <f t="shared" si="76"/>
        <v>326.11200000000002</v>
      </c>
      <c r="BM332" s="64">
        <f t="shared" si="77"/>
        <v>340.56000000000006</v>
      </c>
      <c r="BN332" s="64">
        <f t="shared" si="78"/>
        <v>0.43888888888888888</v>
      </c>
      <c r="BO332" s="64">
        <f t="shared" si="79"/>
        <v>0.45833333333333331</v>
      </c>
    </row>
    <row r="333" spans="1:67" ht="27" customHeight="1" x14ac:dyDescent="0.25">
      <c r="A333" s="54" t="s">
        <v>499</v>
      </c>
      <c r="B333" s="54" t="s">
        <v>500</v>
      </c>
      <c r="C333" s="31">
        <v>4301011947</v>
      </c>
      <c r="D333" s="392">
        <v>4680115884854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2">
        <v>4680115884854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502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37.5" customHeight="1" x14ac:dyDescent="0.25">
      <c r="A335" s="54" t="s">
        <v>503</v>
      </c>
      <c r="B335" s="54" t="s">
        <v>504</v>
      </c>
      <c r="C335" s="31">
        <v>4301011871</v>
      </c>
      <c r="D335" s="392">
        <v>4680115884908</v>
      </c>
      <c r="E335" s="393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9" t="s">
        <v>505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2">
        <v>4680115884878</v>
      </c>
      <c r="E336" s="393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5" t="s">
        <v>508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4301011952</v>
      </c>
      <c r="D337" s="392">
        <v>4680115884922</v>
      </c>
      <c r="E337" s="393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5" t="s">
        <v>511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512</v>
      </c>
      <c r="B338" s="54" t="s">
        <v>513</v>
      </c>
      <c r="C338" s="31">
        <v>4301011433</v>
      </c>
      <c r="D338" s="392">
        <v>4680115882638</v>
      </c>
      <c r="E338" s="393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7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38"/>
      <c r="O339" s="407" t="s">
        <v>70</v>
      </c>
      <c r="P339" s="408"/>
      <c r="Q339" s="408"/>
      <c r="R339" s="408"/>
      <c r="S339" s="408"/>
      <c r="T339" s="408"/>
      <c r="U339" s="409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21.066666666666666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22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0.47849999999999998</v>
      </c>
      <c r="Z339" s="391"/>
      <c r="AA339" s="391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38"/>
      <c r="O340" s="407" t="s">
        <v>70</v>
      </c>
      <c r="P340" s="408"/>
      <c r="Q340" s="408"/>
      <c r="R340" s="408"/>
      <c r="S340" s="408"/>
      <c r="T340" s="408"/>
      <c r="U340" s="409"/>
      <c r="V340" s="37" t="s">
        <v>66</v>
      </c>
      <c r="W340" s="390">
        <f>IFERROR(SUM(W328:W338),"0")</f>
        <v>316</v>
      </c>
      <c r="X340" s="390">
        <f>IFERROR(SUM(X328:X338),"0")</f>
        <v>330</v>
      </c>
      <c r="Y340" s="37"/>
      <c r="Z340" s="391"/>
      <c r="AA340" s="391"/>
    </row>
    <row r="341" spans="1:67" ht="14.25" customHeight="1" x14ac:dyDescent="0.25">
      <c r="A341" s="404" t="s">
        <v>97</v>
      </c>
      <c r="B341" s="405"/>
      <c r="C341" s="405"/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2">
        <v>4607091383980</v>
      </c>
      <c r="E342" s="393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3"/>
      <c r="T342" s="34"/>
      <c r="U342" s="34"/>
      <c r="V342" s="35" t="s">
        <v>66</v>
      </c>
      <c r="W342" s="388">
        <v>950</v>
      </c>
      <c r="X342" s="389">
        <f>IFERROR(IF(W342="",0,CEILING((W342/$H342),1)*$H342),"")</f>
        <v>960</v>
      </c>
      <c r="Y342" s="36">
        <f>IFERROR(IF(X342=0,"",ROUNDUP(X342/H342,0)*0.02175),"")</f>
        <v>1.3919999999999999</v>
      </c>
      <c r="Z342" s="56"/>
      <c r="AA342" s="57"/>
      <c r="AE342" s="64"/>
      <c r="BB342" s="264" t="s">
        <v>1</v>
      </c>
      <c r="BL342" s="64">
        <f>IFERROR(W342*I342/H342,"0")</f>
        <v>980.4</v>
      </c>
      <c r="BM342" s="64">
        <f>IFERROR(X342*I342/H342,"0")</f>
        <v>990.72</v>
      </c>
      <c r="BN342" s="64">
        <f>IFERROR(1/J342*(W342/H342),"0")</f>
        <v>1.3194444444444444</v>
      </c>
      <c r="BO342" s="64">
        <f>IFERROR(1/J342*(X342/H342),"0")</f>
        <v>1.3333333333333333</v>
      </c>
    </row>
    <row r="343" spans="1:67" ht="16.5" customHeight="1" x14ac:dyDescent="0.25">
      <c r="A343" s="54" t="s">
        <v>516</v>
      </c>
      <c r="B343" s="54" t="s">
        <v>517</v>
      </c>
      <c r="C343" s="31">
        <v>4301020270</v>
      </c>
      <c r="D343" s="392">
        <v>4680115883314</v>
      </c>
      <c r="E343" s="393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3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518</v>
      </c>
      <c r="B344" s="54" t="s">
        <v>519</v>
      </c>
      <c r="C344" s="31">
        <v>4301020179</v>
      </c>
      <c r="D344" s="392">
        <v>4607091384178</v>
      </c>
      <c r="E344" s="393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3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4301020254</v>
      </c>
      <c r="D345" s="392">
        <v>4680115881914</v>
      </c>
      <c r="E345" s="393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7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38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90">
        <f>IFERROR(W342/H342,"0")+IFERROR(W343/H343,"0")+IFERROR(W344/H344,"0")+IFERROR(W345/H345,"0")</f>
        <v>63.333333333333336</v>
      </c>
      <c r="X346" s="390">
        <f>IFERROR(X342/H342,"0")+IFERROR(X343/H343,"0")+IFERROR(X344/H344,"0")+IFERROR(X345/H345,"0")</f>
        <v>64</v>
      </c>
      <c r="Y346" s="390">
        <f>IFERROR(IF(Y342="",0,Y342),"0")+IFERROR(IF(Y343="",0,Y343),"0")+IFERROR(IF(Y344="",0,Y344),"0")+IFERROR(IF(Y345="",0,Y345),"0")</f>
        <v>1.3919999999999999</v>
      </c>
      <c r="Z346" s="391"/>
      <c r="AA346" s="391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38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90">
        <f>IFERROR(SUM(W342:W345),"0")</f>
        <v>950</v>
      </c>
      <c r="X347" s="390">
        <f>IFERROR(SUM(X342:X345),"0")</f>
        <v>960</v>
      </c>
      <c r="Y347" s="37"/>
      <c r="Z347" s="391"/>
      <c r="AA347" s="391"/>
    </row>
    <row r="348" spans="1:67" ht="14.25" customHeight="1" x14ac:dyDescent="0.25">
      <c r="A348" s="404" t="s">
        <v>72</v>
      </c>
      <c r="B348" s="405"/>
      <c r="C348" s="405"/>
      <c r="D348" s="405"/>
      <c r="E348" s="405"/>
      <c r="F348" s="405"/>
      <c r="G348" s="405"/>
      <c r="H348" s="405"/>
      <c r="I348" s="405"/>
      <c r="J348" s="405"/>
      <c r="K348" s="405"/>
      <c r="L348" s="405"/>
      <c r="M348" s="405"/>
      <c r="N348" s="405"/>
      <c r="O348" s="405"/>
      <c r="P348" s="405"/>
      <c r="Q348" s="405"/>
      <c r="R348" s="405"/>
      <c r="S348" s="405"/>
      <c r="T348" s="405"/>
      <c r="U348" s="405"/>
      <c r="V348" s="405"/>
      <c r="W348" s="405"/>
      <c r="X348" s="405"/>
      <c r="Y348" s="405"/>
      <c r="Z348" s="384"/>
      <c r="AA348" s="384"/>
    </row>
    <row r="349" spans="1:67" ht="27" customHeight="1" x14ac:dyDescent="0.25">
      <c r="A349" s="54" t="s">
        <v>522</v>
      </c>
      <c r="B349" s="54" t="s">
        <v>523</v>
      </c>
      <c r="C349" s="31">
        <v>4301051560</v>
      </c>
      <c r="D349" s="392">
        <v>4607091383928</v>
      </c>
      <c r="E349" s="393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3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522</v>
      </c>
      <c r="B350" s="54" t="s">
        <v>524</v>
      </c>
      <c r="C350" s="31">
        <v>4301051639</v>
      </c>
      <c r="D350" s="392">
        <v>4607091383928</v>
      </c>
      <c r="E350" s="393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8" t="s">
        <v>525</v>
      </c>
      <c r="P350" s="395"/>
      <c r="Q350" s="395"/>
      <c r="R350" s="395"/>
      <c r="S350" s="393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2">
        <v>4607091384260</v>
      </c>
      <c r="E351" s="393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3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526</v>
      </c>
      <c r="B352" s="54" t="s">
        <v>528</v>
      </c>
      <c r="C352" s="31">
        <v>4301051636</v>
      </c>
      <c r="D352" s="392">
        <v>4607091384260</v>
      </c>
      <c r="E352" s="393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7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38"/>
      <c r="O353" s="407" t="s">
        <v>70</v>
      </c>
      <c r="P353" s="408"/>
      <c r="Q353" s="408"/>
      <c r="R353" s="408"/>
      <c r="S353" s="408"/>
      <c r="T353" s="408"/>
      <c r="U353" s="409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38"/>
      <c r="O354" s="407" t="s">
        <v>70</v>
      </c>
      <c r="P354" s="408"/>
      <c r="Q354" s="408"/>
      <c r="R354" s="408"/>
      <c r="S354" s="408"/>
      <c r="T354" s="408"/>
      <c r="U354" s="409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customHeight="1" x14ac:dyDescent="0.25">
      <c r="A355" s="404" t="s">
        <v>204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384"/>
      <c r="AA355" s="384"/>
    </row>
    <row r="356" spans="1:67" ht="16.5" customHeight="1" x14ac:dyDescent="0.25">
      <c r="A356" s="54" t="s">
        <v>530</v>
      </c>
      <c r="B356" s="54" t="s">
        <v>531</v>
      </c>
      <c r="C356" s="31">
        <v>4301060345</v>
      </c>
      <c r="D356" s="392">
        <v>4607091384673</v>
      </c>
      <c r="E356" s="393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9" t="s">
        <v>532</v>
      </c>
      <c r="P356" s="395"/>
      <c r="Q356" s="395"/>
      <c r="R356" s="395"/>
      <c r="S356" s="393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2">
        <v>4607091384673</v>
      </c>
      <c r="E357" s="393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3"/>
      <c r="T357" s="34"/>
      <c r="U357" s="34"/>
      <c r="V357" s="35" t="s">
        <v>66</v>
      </c>
      <c r="W357" s="388">
        <v>0</v>
      </c>
      <c r="X357" s="389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37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38"/>
      <c r="O358" s="407" t="s">
        <v>70</v>
      </c>
      <c r="P358" s="408"/>
      <c r="Q358" s="408"/>
      <c r="R358" s="408"/>
      <c r="S358" s="408"/>
      <c r="T358" s="408"/>
      <c r="U358" s="409"/>
      <c r="V358" s="37" t="s">
        <v>71</v>
      </c>
      <c r="W358" s="390">
        <f>IFERROR(W356/H356,"0")+IFERROR(W357/H357,"0")</f>
        <v>0</v>
      </c>
      <c r="X358" s="390">
        <f>IFERROR(X356/H356,"0")+IFERROR(X357/H357,"0")</f>
        <v>0</v>
      </c>
      <c r="Y358" s="390">
        <f>IFERROR(IF(Y356="",0,Y356),"0")+IFERROR(IF(Y357="",0,Y357),"0")</f>
        <v>0</v>
      </c>
      <c r="Z358" s="391"/>
      <c r="AA358" s="391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38"/>
      <c r="O359" s="407" t="s">
        <v>70</v>
      </c>
      <c r="P359" s="408"/>
      <c r="Q359" s="408"/>
      <c r="R359" s="408"/>
      <c r="S359" s="408"/>
      <c r="T359" s="408"/>
      <c r="U359" s="409"/>
      <c r="V359" s="37" t="s">
        <v>66</v>
      </c>
      <c r="W359" s="390">
        <f>IFERROR(SUM(W356:W357),"0")</f>
        <v>0</v>
      </c>
      <c r="X359" s="390">
        <f>IFERROR(SUM(X356:X357),"0")</f>
        <v>0</v>
      </c>
      <c r="Y359" s="37"/>
      <c r="Z359" s="391"/>
      <c r="AA359" s="391"/>
    </row>
    <row r="360" spans="1:67" ht="16.5" customHeight="1" x14ac:dyDescent="0.25">
      <c r="A360" s="416" t="s">
        <v>534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383"/>
      <c r="AA360" s="383"/>
    </row>
    <row r="361" spans="1:67" ht="14.25" customHeight="1" x14ac:dyDescent="0.25">
      <c r="A361" s="404" t="s">
        <v>105</v>
      </c>
      <c r="B361" s="405"/>
      <c r="C361" s="405"/>
      <c r="D361" s="405"/>
      <c r="E361" s="405"/>
      <c r="F361" s="405"/>
      <c r="G361" s="405"/>
      <c r="H361" s="405"/>
      <c r="I361" s="405"/>
      <c r="J361" s="405"/>
      <c r="K361" s="405"/>
      <c r="L361" s="405"/>
      <c r="M361" s="405"/>
      <c r="N361" s="405"/>
      <c r="O361" s="405"/>
      <c r="P361" s="405"/>
      <c r="Q361" s="405"/>
      <c r="R361" s="405"/>
      <c r="S361" s="405"/>
      <c r="T361" s="405"/>
      <c r="U361" s="405"/>
      <c r="V361" s="405"/>
      <c r="W361" s="405"/>
      <c r="X361" s="405"/>
      <c r="Y361" s="405"/>
      <c r="Z361" s="384"/>
      <c r="AA361" s="384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2">
        <v>4607091384192</v>
      </c>
      <c r="E362" s="393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3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537</v>
      </c>
      <c r="B363" s="54" t="s">
        <v>538</v>
      </c>
      <c r="C363" s="31">
        <v>4301011483</v>
      </c>
      <c r="D363" s="392">
        <v>4680115881907</v>
      </c>
      <c r="E363" s="393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4301011655</v>
      </c>
      <c r="D364" s="392">
        <v>4680115883925</v>
      </c>
      <c r="E364" s="393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37"/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38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38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customHeight="1" x14ac:dyDescent="0.25">
      <c r="A367" s="404" t="s">
        <v>61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384"/>
      <c r="AA367" s="384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2">
        <v>4607091384802</v>
      </c>
      <c r="E368" s="393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3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541</v>
      </c>
      <c r="B369" s="54" t="s">
        <v>543</v>
      </c>
      <c r="C369" s="31">
        <v>4301031303</v>
      </c>
      <c r="D369" s="392">
        <v>4607091384802</v>
      </c>
      <c r="E369" s="393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5" t="s">
        <v>544</v>
      </c>
      <c r="P369" s="395"/>
      <c r="Q369" s="395"/>
      <c r="R369" s="395"/>
      <c r="S369" s="393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546</v>
      </c>
      <c r="B370" s="54" t="s">
        <v>547</v>
      </c>
      <c r="C370" s="31">
        <v>4301031140</v>
      </c>
      <c r="D370" s="392">
        <v>4607091384826</v>
      </c>
      <c r="E370" s="393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3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546</v>
      </c>
      <c r="B371" s="54" t="s">
        <v>548</v>
      </c>
      <c r="C371" s="31">
        <v>4301031304</v>
      </c>
      <c r="D371" s="392">
        <v>4607091384826</v>
      </c>
      <c r="E371" s="393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3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37"/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38"/>
      <c r="O372" s="407" t="s">
        <v>70</v>
      </c>
      <c r="P372" s="408"/>
      <c r="Q372" s="408"/>
      <c r="R372" s="408"/>
      <c r="S372" s="408"/>
      <c r="T372" s="408"/>
      <c r="U372" s="409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38"/>
      <c r="O373" s="407" t="s">
        <v>70</v>
      </c>
      <c r="P373" s="408"/>
      <c r="Q373" s="408"/>
      <c r="R373" s="408"/>
      <c r="S373" s="408"/>
      <c r="T373" s="408"/>
      <c r="U373" s="409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customHeight="1" x14ac:dyDescent="0.25">
      <c r="A374" s="404" t="s">
        <v>72</v>
      </c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5"/>
      <c r="O374" s="405"/>
      <c r="P374" s="405"/>
      <c r="Q374" s="405"/>
      <c r="R374" s="405"/>
      <c r="S374" s="405"/>
      <c r="T374" s="405"/>
      <c r="U374" s="405"/>
      <c r="V374" s="405"/>
      <c r="W374" s="405"/>
      <c r="X374" s="405"/>
      <c r="Y374" s="405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2">
        <v>4607091384246</v>
      </c>
      <c r="E375" s="393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3"/>
      <c r="T375" s="34"/>
      <c r="U375" s="34"/>
      <c r="V375" s="35" t="s">
        <v>66</v>
      </c>
      <c r="W375" s="388">
        <v>4706</v>
      </c>
      <c r="X375" s="389">
        <f>IFERROR(IF(W375="",0,CEILING((W375/$H375),1)*$H375),"")</f>
        <v>4711.2</v>
      </c>
      <c r="Y375" s="36">
        <f>IFERROR(IF(X375=0,"",ROUNDUP(X375/H375,0)*0.02175),"")</f>
        <v>13.136999999999999</v>
      </c>
      <c r="Z375" s="56"/>
      <c r="AA375" s="57"/>
      <c r="AE375" s="64"/>
      <c r="BB375" s="281" t="s">
        <v>1</v>
      </c>
      <c r="BL375" s="64">
        <f>IFERROR(W375*I375/H375,"0")</f>
        <v>5046.2800000000007</v>
      </c>
      <c r="BM375" s="64">
        <f>IFERROR(X375*I375/H375,"0")</f>
        <v>5051.8560000000007</v>
      </c>
      <c r="BN375" s="64">
        <f>IFERROR(1/J375*(W375/H375),"0")</f>
        <v>10.773809523809524</v>
      </c>
      <c r="BO375" s="64">
        <f>IFERROR(1/J375*(X375/H375),"0")</f>
        <v>10.785714285714285</v>
      </c>
    </row>
    <row r="376" spans="1:67" ht="27" customHeight="1" x14ac:dyDescent="0.25">
      <c r="A376" s="54" t="s">
        <v>551</v>
      </c>
      <c r="B376" s="54" t="s">
        <v>553</v>
      </c>
      <c r="C376" s="31">
        <v>4301051635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1" t="s">
        <v>554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7"/>
      <c r="B380" s="405"/>
      <c r="C380" s="405"/>
      <c r="D380" s="405"/>
      <c r="E380" s="405"/>
      <c r="F380" s="405"/>
      <c r="G380" s="405"/>
      <c r="H380" s="405"/>
      <c r="I380" s="405"/>
      <c r="J380" s="405"/>
      <c r="K380" s="405"/>
      <c r="L380" s="405"/>
      <c r="M380" s="405"/>
      <c r="N380" s="438"/>
      <c r="O380" s="407" t="s">
        <v>70</v>
      </c>
      <c r="P380" s="408"/>
      <c r="Q380" s="408"/>
      <c r="R380" s="408"/>
      <c r="S380" s="408"/>
      <c r="T380" s="408"/>
      <c r="U380" s="409"/>
      <c r="V380" s="37" t="s">
        <v>71</v>
      </c>
      <c r="W380" s="390">
        <f>IFERROR(W375/H375,"0")+IFERROR(W376/H376,"0")+IFERROR(W377/H377,"0")+IFERROR(W378/H378,"0")+IFERROR(W379/H379,"0")</f>
        <v>603.33333333333337</v>
      </c>
      <c r="X380" s="390">
        <f>IFERROR(X375/H375,"0")+IFERROR(X376/H376,"0")+IFERROR(X377/H377,"0")+IFERROR(X378/H378,"0")+IFERROR(X379/H379,"0")</f>
        <v>604</v>
      </c>
      <c r="Y380" s="390">
        <f>IFERROR(IF(Y375="",0,Y375),"0")+IFERROR(IF(Y376="",0,Y376),"0")+IFERROR(IF(Y377="",0,Y377),"0")+IFERROR(IF(Y378="",0,Y378),"0")+IFERROR(IF(Y379="",0,Y379),"0")</f>
        <v>13.136999999999999</v>
      </c>
      <c r="Z380" s="391"/>
      <c r="AA380" s="391"/>
    </row>
    <row r="381" spans="1:67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38"/>
      <c r="O381" s="407" t="s">
        <v>70</v>
      </c>
      <c r="P381" s="408"/>
      <c r="Q381" s="408"/>
      <c r="R381" s="408"/>
      <c r="S381" s="408"/>
      <c r="T381" s="408"/>
      <c r="U381" s="409"/>
      <c r="V381" s="37" t="s">
        <v>66</v>
      </c>
      <c r="W381" s="390">
        <f>IFERROR(SUM(W375:W379),"0")</f>
        <v>4706</v>
      </c>
      <c r="X381" s="390">
        <f>IFERROR(SUM(X375:X379),"0")</f>
        <v>4711.2</v>
      </c>
      <c r="Y381" s="37"/>
      <c r="Z381" s="391"/>
      <c r="AA381" s="391"/>
    </row>
    <row r="382" spans="1:67" ht="14.25" customHeight="1" x14ac:dyDescent="0.25">
      <c r="A382" s="404" t="s">
        <v>204</v>
      </c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5"/>
      <c r="P382" s="405"/>
      <c r="Q382" s="405"/>
      <c r="R382" s="405"/>
      <c r="S382" s="405"/>
      <c r="T382" s="405"/>
      <c r="U382" s="405"/>
      <c r="V382" s="405"/>
      <c r="W382" s="405"/>
      <c r="X382" s="405"/>
      <c r="Y382" s="405"/>
      <c r="Z382" s="384"/>
      <c r="AA382" s="384"/>
    </row>
    <row r="383" spans="1:67" ht="27" customHeight="1" x14ac:dyDescent="0.25">
      <c r="A383" s="54" t="s">
        <v>561</v>
      </c>
      <c r="B383" s="54" t="s">
        <v>562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561</v>
      </c>
      <c r="B384" s="54" t="s">
        <v>563</v>
      </c>
      <c r="C384" s="31">
        <v>4301060377</v>
      </c>
      <c r="D384" s="392">
        <v>4607091389357</v>
      </c>
      <c r="E384" s="393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1" t="s">
        <v>564</v>
      </c>
      <c r="P384" s="395"/>
      <c r="Q384" s="395"/>
      <c r="R384" s="395"/>
      <c r="S384" s="393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7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5"/>
      <c r="N385" s="438"/>
      <c r="O385" s="407" t="s">
        <v>70</v>
      </c>
      <c r="P385" s="408"/>
      <c r="Q385" s="408"/>
      <c r="R385" s="408"/>
      <c r="S385" s="408"/>
      <c r="T385" s="408"/>
      <c r="U385" s="409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38"/>
      <c r="O386" s="407" t="s">
        <v>70</v>
      </c>
      <c r="P386" s="408"/>
      <c r="Q386" s="408"/>
      <c r="R386" s="408"/>
      <c r="S386" s="408"/>
      <c r="T386" s="408"/>
      <c r="U386" s="409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customHeight="1" x14ac:dyDescent="0.2">
      <c r="A387" s="424" t="s">
        <v>565</v>
      </c>
      <c r="B387" s="425"/>
      <c r="C387" s="425"/>
      <c r="D387" s="425"/>
      <c r="E387" s="425"/>
      <c r="F387" s="425"/>
      <c r="G387" s="425"/>
      <c r="H387" s="425"/>
      <c r="I387" s="425"/>
      <c r="J387" s="425"/>
      <c r="K387" s="425"/>
      <c r="L387" s="425"/>
      <c r="M387" s="425"/>
      <c r="N387" s="425"/>
      <c r="O387" s="425"/>
      <c r="P387" s="425"/>
      <c r="Q387" s="425"/>
      <c r="R387" s="425"/>
      <c r="S387" s="425"/>
      <c r="T387" s="425"/>
      <c r="U387" s="425"/>
      <c r="V387" s="425"/>
      <c r="W387" s="425"/>
      <c r="X387" s="425"/>
      <c r="Y387" s="425"/>
      <c r="Z387" s="48"/>
      <c r="AA387" s="48"/>
    </row>
    <row r="388" spans="1:67" ht="16.5" customHeight="1" x14ac:dyDescent="0.25">
      <c r="A388" s="416" t="s">
        <v>566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383"/>
      <c r="AA388" s="383"/>
    </row>
    <row r="389" spans="1:67" ht="14.25" customHeight="1" x14ac:dyDescent="0.25">
      <c r="A389" s="404" t="s">
        <v>105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384"/>
      <c r="AA389" s="384"/>
    </row>
    <row r="390" spans="1:67" ht="27" customHeight="1" x14ac:dyDescent="0.25">
      <c r="A390" s="54" t="s">
        <v>567</v>
      </c>
      <c r="B390" s="54" t="s">
        <v>568</v>
      </c>
      <c r="C390" s="31">
        <v>4301011428</v>
      </c>
      <c r="D390" s="392">
        <v>4607091389708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customHeight="1" x14ac:dyDescent="0.25">
      <c r="A391" s="54" t="s">
        <v>569</v>
      </c>
      <c r="B391" s="54" t="s">
        <v>570</v>
      </c>
      <c r="C391" s="31">
        <v>4301011427</v>
      </c>
      <c r="D391" s="392">
        <v>4607091389692</v>
      </c>
      <c r="E391" s="393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3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x14ac:dyDescent="0.2">
      <c r="A392" s="437"/>
      <c r="B392" s="405"/>
      <c r="C392" s="405"/>
      <c r="D392" s="405"/>
      <c r="E392" s="405"/>
      <c r="F392" s="405"/>
      <c r="G392" s="405"/>
      <c r="H392" s="405"/>
      <c r="I392" s="405"/>
      <c r="J392" s="405"/>
      <c r="K392" s="405"/>
      <c r="L392" s="405"/>
      <c r="M392" s="405"/>
      <c r="N392" s="438"/>
      <c r="O392" s="407" t="s">
        <v>70</v>
      </c>
      <c r="P392" s="408"/>
      <c r="Q392" s="408"/>
      <c r="R392" s="408"/>
      <c r="S392" s="408"/>
      <c r="T392" s="408"/>
      <c r="U392" s="409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38"/>
      <c r="O393" s="407" t="s">
        <v>70</v>
      </c>
      <c r="P393" s="408"/>
      <c r="Q393" s="408"/>
      <c r="R393" s="408"/>
      <c r="S393" s="408"/>
      <c r="T393" s="408"/>
      <c r="U393" s="409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customHeight="1" x14ac:dyDescent="0.25">
      <c r="A394" s="404" t="s">
        <v>61</v>
      </c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5"/>
      <c r="P394" s="405"/>
      <c r="Q394" s="405"/>
      <c r="R394" s="405"/>
      <c r="S394" s="405"/>
      <c r="T394" s="405"/>
      <c r="U394" s="405"/>
      <c r="V394" s="405"/>
      <c r="W394" s="405"/>
      <c r="X394" s="405"/>
      <c r="Y394" s="405"/>
      <c r="Z394" s="384"/>
      <c r="AA394" s="384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2">
        <v>4607091389753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12</v>
      </c>
      <c r="X395" s="389">
        <f t="shared" ref="X395:X407" si="80">IFERROR(IF(W395="",0,CEILING((W395/$H395),1)*$H395),"")</f>
        <v>12.600000000000001</v>
      </c>
      <c r="Y395" s="36">
        <f>IFERROR(IF(X395=0,"",ROUNDUP(X395/H395,0)*0.00753),"")</f>
        <v>2.2589999999999999E-2</v>
      </c>
      <c r="Z395" s="56"/>
      <c r="AA395" s="57"/>
      <c r="AE395" s="64"/>
      <c r="BB395" s="290" t="s">
        <v>1</v>
      </c>
      <c r="BL395" s="64">
        <f t="shared" ref="BL395:BL407" si="81">IFERROR(W395*I395/H395,"0")</f>
        <v>12.657142857142857</v>
      </c>
      <c r="BM395" s="64">
        <f t="shared" ref="BM395:BM407" si="82">IFERROR(X395*I395/H395,"0")</f>
        <v>13.290000000000001</v>
      </c>
      <c r="BN395" s="64">
        <f t="shared" ref="BN395:BN407" si="83">IFERROR(1/J395*(W395/H395),"0")</f>
        <v>1.8315018315018316E-2</v>
      </c>
      <c r="BO395" s="64">
        <f t="shared" ref="BO395:BO407" si="84">IFERROR(1/J395*(X395/H395),"0")</f>
        <v>1.9230769230769232E-2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2">
        <v>4607091389760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2">
        <v>4607091389746</v>
      </c>
      <c r="E397" s="393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29</v>
      </c>
      <c r="X397" s="389">
        <f t="shared" si="80"/>
        <v>29.400000000000002</v>
      </c>
      <c r="Y397" s="36">
        <f>IFERROR(IF(X397=0,"",ROUNDUP(X397/H397,0)*0.00753),"")</f>
        <v>5.271E-2</v>
      </c>
      <c r="Z397" s="56"/>
      <c r="AA397" s="57"/>
      <c r="AE397" s="64"/>
      <c r="BB397" s="292" t="s">
        <v>1</v>
      </c>
      <c r="BL397" s="64">
        <f t="shared" si="81"/>
        <v>30.588095238095235</v>
      </c>
      <c r="BM397" s="64">
        <f t="shared" si="82"/>
        <v>31.009999999999998</v>
      </c>
      <c r="BN397" s="64">
        <f t="shared" si="83"/>
        <v>4.4261294261294257E-2</v>
      </c>
      <c r="BO397" s="64">
        <f t="shared" si="84"/>
        <v>4.4871794871794872E-2</v>
      </c>
    </row>
    <row r="398" spans="1:67" ht="37.5" customHeight="1" x14ac:dyDescent="0.25">
      <c r="A398" s="54" t="s">
        <v>577</v>
      </c>
      <c r="B398" s="54" t="s">
        <v>578</v>
      </c>
      <c r="C398" s="31">
        <v>4301031236</v>
      </c>
      <c r="D398" s="392">
        <v>4680115882928</v>
      </c>
      <c r="E398" s="393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4301031257</v>
      </c>
      <c r="D399" s="392">
        <v>4680115883147</v>
      </c>
      <c r="E399" s="393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4301031178</v>
      </c>
      <c r="D400" s="392">
        <v>4607091384338</v>
      </c>
      <c r="E400" s="393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customHeight="1" x14ac:dyDescent="0.25">
      <c r="A401" s="54" t="s">
        <v>583</v>
      </c>
      <c r="B401" s="54" t="s">
        <v>584</v>
      </c>
      <c r="C401" s="31">
        <v>4301031254</v>
      </c>
      <c r="D401" s="392">
        <v>4680115883154</v>
      </c>
      <c r="E401" s="393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2">
        <v>4607091389524</v>
      </c>
      <c r="E402" s="393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4301031258</v>
      </c>
      <c r="D403" s="392">
        <v>4680115883161</v>
      </c>
      <c r="E403" s="393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2">
        <v>4607091384345</v>
      </c>
      <c r="E404" s="393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4301031256</v>
      </c>
      <c r="D405" s="392">
        <v>4680115883178</v>
      </c>
      <c r="E405" s="393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2">
        <v>4607091389531</v>
      </c>
      <c r="E406" s="393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595</v>
      </c>
      <c r="B407" s="54" t="s">
        <v>596</v>
      </c>
      <c r="C407" s="31">
        <v>4301031255</v>
      </c>
      <c r="D407" s="392">
        <v>4680115883185</v>
      </c>
      <c r="E407" s="393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3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7"/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38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9.761904761904761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10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7.5300000000000006E-2</v>
      </c>
      <c r="Z408" s="391"/>
      <c r="AA408" s="391"/>
    </row>
    <row r="409" spans="1:67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38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90">
        <f>IFERROR(SUM(W395:W407),"0")</f>
        <v>41</v>
      </c>
      <c r="X409" s="390">
        <f>IFERROR(SUM(X395:X407),"0")</f>
        <v>42</v>
      </c>
      <c r="Y409" s="37"/>
      <c r="Z409" s="391"/>
      <c r="AA409" s="391"/>
    </row>
    <row r="410" spans="1:67" ht="14.25" customHeight="1" x14ac:dyDescent="0.25">
      <c r="A410" s="404" t="s">
        <v>72</v>
      </c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5"/>
      <c r="O410" s="405"/>
      <c r="P410" s="405"/>
      <c r="Q410" s="405"/>
      <c r="R410" s="405"/>
      <c r="S410" s="405"/>
      <c r="T410" s="405"/>
      <c r="U410" s="405"/>
      <c r="V410" s="405"/>
      <c r="W410" s="405"/>
      <c r="X410" s="405"/>
      <c r="Y410" s="405"/>
      <c r="Z410" s="384"/>
      <c r="AA410" s="384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2">
        <v>4607091389685</v>
      </c>
      <c r="E411" s="393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599</v>
      </c>
      <c r="B412" s="54" t="s">
        <v>600</v>
      </c>
      <c r="C412" s="31">
        <v>4301051431</v>
      </c>
      <c r="D412" s="392">
        <v>4607091389654</v>
      </c>
      <c r="E412" s="393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4301051284</v>
      </c>
      <c r="D413" s="392">
        <v>4607091384352</v>
      </c>
      <c r="E413" s="393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3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37"/>
      <c r="B414" s="405"/>
      <c r="C414" s="405"/>
      <c r="D414" s="405"/>
      <c r="E414" s="405"/>
      <c r="F414" s="405"/>
      <c r="G414" s="405"/>
      <c r="H414" s="405"/>
      <c r="I414" s="405"/>
      <c r="J414" s="405"/>
      <c r="K414" s="405"/>
      <c r="L414" s="405"/>
      <c r="M414" s="405"/>
      <c r="N414" s="438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38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customHeight="1" x14ac:dyDescent="0.25">
      <c r="A416" s="404" t="s">
        <v>204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405"/>
      <c r="Z416" s="384"/>
      <c r="AA416" s="384"/>
    </row>
    <row r="417" spans="1:67" ht="27" customHeight="1" x14ac:dyDescent="0.25">
      <c r="A417" s="54" t="s">
        <v>603</v>
      </c>
      <c r="B417" s="54" t="s">
        <v>604</v>
      </c>
      <c r="C417" s="31">
        <v>4301060352</v>
      </c>
      <c r="D417" s="392">
        <v>4680115881648</v>
      </c>
      <c r="E417" s="393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3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37"/>
      <c r="B418" s="405"/>
      <c r="C418" s="405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38"/>
      <c r="O418" s="407" t="s">
        <v>70</v>
      </c>
      <c r="P418" s="408"/>
      <c r="Q418" s="408"/>
      <c r="R418" s="408"/>
      <c r="S418" s="408"/>
      <c r="T418" s="408"/>
      <c r="U418" s="409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38"/>
      <c r="O419" s="407" t="s">
        <v>70</v>
      </c>
      <c r="P419" s="408"/>
      <c r="Q419" s="408"/>
      <c r="R419" s="408"/>
      <c r="S419" s="408"/>
      <c r="T419" s="408"/>
      <c r="U419" s="409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customHeight="1" x14ac:dyDescent="0.25">
      <c r="A420" s="404" t="s">
        <v>86</v>
      </c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5"/>
      <c r="P420" s="405"/>
      <c r="Q420" s="405"/>
      <c r="R420" s="405"/>
      <c r="S420" s="405"/>
      <c r="T420" s="405"/>
      <c r="U420" s="405"/>
      <c r="V420" s="405"/>
      <c r="W420" s="405"/>
      <c r="X420" s="405"/>
      <c r="Y420" s="405"/>
      <c r="Z420" s="384"/>
      <c r="AA420" s="384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2">
        <v>4680115884335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609</v>
      </c>
      <c r="B422" s="54" t="s">
        <v>610</v>
      </c>
      <c r="C422" s="31">
        <v>4301032047</v>
      </c>
      <c r="D422" s="392">
        <v>4680115884342</v>
      </c>
      <c r="E422" s="393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4301170011</v>
      </c>
      <c r="D423" s="392">
        <v>4680115884113</v>
      </c>
      <c r="E423" s="393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3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37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38"/>
      <c r="O424" s="407" t="s">
        <v>70</v>
      </c>
      <c r="P424" s="408"/>
      <c r="Q424" s="408"/>
      <c r="R424" s="408"/>
      <c r="S424" s="408"/>
      <c r="T424" s="408"/>
      <c r="U424" s="409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38"/>
      <c r="O425" s="407" t="s">
        <v>70</v>
      </c>
      <c r="P425" s="408"/>
      <c r="Q425" s="408"/>
      <c r="R425" s="408"/>
      <c r="S425" s="408"/>
      <c r="T425" s="408"/>
      <c r="U425" s="409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customHeight="1" x14ac:dyDescent="0.25">
      <c r="A426" s="416" t="s">
        <v>613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383"/>
      <c r="AA426" s="383"/>
    </row>
    <row r="427" spans="1:67" ht="14.25" customHeight="1" x14ac:dyDescent="0.25">
      <c r="A427" s="404" t="s">
        <v>97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384"/>
      <c r="AA427" s="384"/>
    </row>
    <row r="428" spans="1:67" ht="27" customHeight="1" x14ac:dyDescent="0.25">
      <c r="A428" s="54" t="s">
        <v>614</v>
      </c>
      <c r="B428" s="54" t="s">
        <v>615</v>
      </c>
      <c r="C428" s="31">
        <v>4301020214</v>
      </c>
      <c r="D428" s="392">
        <v>4607091389388</v>
      </c>
      <c r="E428" s="393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4301020185</v>
      </c>
      <c r="D429" s="392">
        <v>4607091389364</v>
      </c>
      <c r="E429" s="393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3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37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38"/>
      <c r="O430" s="407" t="s">
        <v>70</v>
      </c>
      <c r="P430" s="408"/>
      <c r="Q430" s="408"/>
      <c r="R430" s="408"/>
      <c r="S430" s="408"/>
      <c r="T430" s="408"/>
      <c r="U430" s="409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38"/>
      <c r="O431" s="407" t="s">
        <v>70</v>
      </c>
      <c r="P431" s="408"/>
      <c r="Q431" s="408"/>
      <c r="R431" s="408"/>
      <c r="S431" s="408"/>
      <c r="T431" s="408"/>
      <c r="U431" s="409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customHeight="1" x14ac:dyDescent="0.25">
      <c r="A432" s="404" t="s">
        <v>61</v>
      </c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5"/>
      <c r="O432" s="405"/>
      <c r="P432" s="405"/>
      <c r="Q432" s="405"/>
      <c r="R432" s="405"/>
      <c r="S432" s="405"/>
      <c r="T432" s="405"/>
      <c r="U432" s="405"/>
      <c r="V432" s="405"/>
      <c r="W432" s="405"/>
      <c r="X432" s="405"/>
      <c r="Y432" s="405"/>
      <c r="Z432" s="384"/>
      <c r="AA432" s="384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2">
        <v>4607091389739</v>
      </c>
      <c r="E433" s="393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2">
        <v>4607091389425</v>
      </c>
      <c r="E434" s="393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4301031215</v>
      </c>
      <c r="D435" s="392">
        <v>4680115882911</v>
      </c>
      <c r="E435" s="393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4301031167</v>
      </c>
      <c r="D436" s="392">
        <v>4680115880771</v>
      </c>
      <c r="E436" s="393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4301031173</v>
      </c>
      <c r="D437" s="392">
        <v>4607091389500</v>
      </c>
      <c r="E437" s="393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4301031103</v>
      </c>
      <c r="D438" s="392">
        <v>4680115881983</v>
      </c>
      <c r="E438" s="393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3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7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5"/>
      <c r="N439" s="438"/>
      <c r="O439" s="407" t="s">
        <v>70</v>
      </c>
      <c r="P439" s="408"/>
      <c r="Q439" s="408"/>
      <c r="R439" s="408"/>
      <c r="S439" s="408"/>
      <c r="T439" s="408"/>
      <c r="U439" s="409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38"/>
      <c r="O440" s="407" t="s">
        <v>70</v>
      </c>
      <c r="P440" s="408"/>
      <c r="Q440" s="408"/>
      <c r="R440" s="408"/>
      <c r="S440" s="408"/>
      <c r="T440" s="408"/>
      <c r="U440" s="409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customHeight="1" x14ac:dyDescent="0.25">
      <c r="A441" s="404" t="s">
        <v>86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5"/>
      <c r="O441" s="405"/>
      <c r="P441" s="405"/>
      <c r="Q441" s="405"/>
      <c r="R441" s="405"/>
      <c r="S441" s="405"/>
      <c r="T441" s="405"/>
      <c r="U441" s="405"/>
      <c r="V441" s="405"/>
      <c r="W441" s="405"/>
      <c r="X441" s="405"/>
      <c r="Y441" s="405"/>
      <c r="Z441" s="384"/>
      <c r="AA441" s="384"/>
    </row>
    <row r="442" spans="1:67" ht="27" customHeight="1" x14ac:dyDescent="0.25">
      <c r="A442" s="54" t="s">
        <v>630</v>
      </c>
      <c r="B442" s="54" t="s">
        <v>631</v>
      </c>
      <c r="C442" s="31">
        <v>4301032046</v>
      </c>
      <c r="D442" s="392">
        <v>4680115884359</v>
      </c>
      <c r="E442" s="393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2">
        <v>4680115884571</v>
      </c>
      <c r="E443" s="393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3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37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5"/>
      <c r="N444" s="438"/>
      <c r="O444" s="407" t="s">
        <v>70</v>
      </c>
      <c r="P444" s="408"/>
      <c r="Q444" s="408"/>
      <c r="R444" s="408"/>
      <c r="S444" s="408"/>
      <c r="T444" s="408"/>
      <c r="U444" s="409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38"/>
      <c r="O445" s="407" t="s">
        <v>70</v>
      </c>
      <c r="P445" s="408"/>
      <c r="Q445" s="408"/>
      <c r="R445" s="408"/>
      <c r="S445" s="408"/>
      <c r="T445" s="408"/>
      <c r="U445" s="409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customHeight="1" x14ac:dyDescent="0.25">
      <c r="A446" s="404" t="s">
        <v>634</v>
      </c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5"/>
      <c r="W446" s="405"/>
      <c r="X446" s="405"/>
      <c r="Y446" s="405"/>
      <c r="Z446" s="384"/>
      <c r="AA446" s="384"/>
    </row>
    <row r="447" spans="1:67" ht="27" customHeight="1" x14ac:dyDescent="0.25">
      <c r="A447" s="54" t="s">
        <v>635</v>
      </c>
      <c r="B447" s="54" t="s">
        <v>636</v>
      </c>
      <c r="C447" s="31">
        <v>4301170010</v>
      </c>
      <c r="D447" s="392">
        <v>4680115884090</v>
      </c>
      <c r="E447" s="393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3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37"/>
      <c r="B448" s="405"/>
      <c r="C448" s="405"/>
      <c r="D448" s="405"/>
      <c r="E448" s="405"/>
      <c r="F448" s="405"/>
      <c r="G448" s="405"/>
      <c r="H448" s="405"/>
      <c r="I448" s="405"/>
      <c r="J448" s="405"/>
      <c r="K448" s="405"/>
      <c r="L448" s="405"/>
      <c r="M448" s="405"/>
      <c r="N448" s="438"/>
      <c r="O448" s="407" t="s">
        <v>70</v>
      </c>
      <c r="P448" s="408"/>
      <c r="Q448" s="408"/>
      <c r="R448" s="408"/>
      <c r="S448" s="408"/>
      <c r="T448" s="408"/>
      <c r="U448" s="409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38"/>
      <c r="O449" s="407" t="s">
        <v>70</v>
      </c>
      <c r="P449" s="408"/>
      <c r="Q449" s="408"/>
      <c r="R449" s="408"/>
      <c r="S449" s="408"/>
      <c r="T449" s="408"/>
      <c r="U449" s="409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customHeight="1" x14ac:dyDescent="0.25">
      <c r="A450" s="404" t="s">
        <v>637</v>
      </c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5"/>
      <c r="O450" s="405"/>
      <c r="P450" s="405"/>
      <c r="Q450" s="405"/>
      <c r="R450" s="405"/>
      <c r="S450" s="405"/>
      <c r="T450" s="405"/>
      <c r="U450" s="405"/>
      <c r="V450" s="405"/>
      <c r="W450" s="405"/>
      <c r="X450" s="405"/>
      <c r="Y450" s="405"/>
      <c r="Z450" s="384"/>
      <c r="AA450" s="384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2">
        <v>4680115884564</v>
      </c>
      <c r="E451" s="393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3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37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5"/>
      <c r="N452" s="438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38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customHeight="1" x14ac:dyDescent="0.25">
      <c r="A454" s="416" t="s">
        <v>640</v>
      </c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5"/>
      <c r="P454" s="405"/>
      <c r="Q454" s="405"/>
      <c r="R454" s="405"/>
      <c r="S454" s="405"/>
      <c r="T454" s="405"/>
      <c r="U454" s="405"/>
      <c r="V454" s="405"/>
      <c r="W454" s="405"/>
      <c r="X454" s="405"/>
      <c r="Y454" s="405"/>
      <c r="Z454" s="383"/>
      <c r="AA454" s="383"/>
    </row>
    <row r="455" spans="1:67" ht="14.25" customHeight="1" x14ac:dyDescent="0.25">
      <c r="A455" s="404" t="s">
        <v>61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384"/>
      <c r="AA455" s="384"/>
    </row>
    <row r="456" spans="1:67" ht="27" customHeight="1" x14ac:dyDescent="0.25">
      <c r="A456" s="54" t="s">
        <v>641</v>
      </c>
      <c r="B456" s="54" t="s">
        <v>642</v>
      </c>
      <c r="C456" s="31">
        <v>4301031294</v>
      </c>
      <c r="D456" s="392">
        <v>4680115885189</v>
      </c>
      <c r="E456" s="393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4301031293</v>
      </c>
      <c r="D457" s="392">
        <v>4680115885172</v>
      </c>
      <c r="E457" s="393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4301031291</v>
      </c>
      <c r="D458" s="392">
        <v>4680115885110</v>
      </c>
      <c r="E458" s="393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3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x14ac:dyDescent="0.2">
      <c r="A459" s="437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38"/>
      <c r="O459" s="407" t="s">
        <v>70</v>
      </c>
      <c r="P459" s="408"/>
      <c r="Q459" s="408"/>
      <c r="R459" s="408"/>
      <c r="S459" s="408"/>
      <c r="T459" s="408"/>
      <c r="U459" s="409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38"/>
      <c r="O460" s="407" t="s">
        <v>70</v>
      </c>
      <c r="P460" s="408"/>
      <c r="Q460" s="408"/>
      <c r="R460" s="408"/>
      <c r="S460" s="408"/>
      <c r="T460" s="408"/>
      <c r="U460" s="409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customHeight="1" x14ac:dyDescent="0.25">
      <c r="A461" s="416" t="s">
        <v>647</v>
      </c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5"/>
      <c r="O461" s="405"/>
      <c r="P461" s="405"/>
      <c r="Q461" s="405"/>
      <c r="R461" s="405"/>
      <c r="S461" s="405"/>
      <c r="T461" s="405"/>
      <c r="U461" s="405"/>
      <c r="V461" s="405"/>
      <c r="W461" s="405"/>
      <c r="X461" s="405"/>
      <c r="Y461" s="405"/>
      <c r="Z461" s="383"/>
      <c r="AA461" s="383"/>
    </row>
    <row r="462" spans="1:67" ht="14.25" customHeight="1" x14ac:dyDescent="0.25">
      <c r="A462" s="404" t="s">
        <v>61</v>
      </c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5"/>
      <c r="P462" s="405"/>
      <c r="Q462" s="405"/>
      <c r="R462" s="405"/>
      <c r="S462" s="405"/>
      <c r="T462" s="405"/>
      <c r="U462" s="405"/>
      <c r="V462" s="405"/>
      <c r="W462" s="405"/>
      <c r="X462" s="405"/>
      <c r="Y462" s="405"/>
      <c r="Z462" s="384"/>
      <c r="AA462" s="384"/>
    </row>
    <row r="463" spans="1:67" ht="27" customHeight="1" x14ac:dyDescent="0.25">
      <c r="A463" s="54" t="s">
        <v>648</v>
      </c>
      <c r="B463" s="54" t="s">
        <v>649</v>
      </c>
      <c r="C463" s="31">
        <v>4301031261</v>
      </c>
      <c r="D463" s="392">
        <v>4680115885103</v>
      </c>
      <c r="E463" s="393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3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37"/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38"/>
      <c r="O464" s="407" t="s">
        <v>70</v>
      </c>
      <c r="P464" s="408"/>
      <c r="Q464" s="408"/>
      <c r="R464" s="408"/>
      <c r="S464" s="408"/>
      <c r="T464" s="408"/>
      <c r="U464" s="409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x14ac:dyDescent="0.2">
      <c r="A465" s="405"/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38"/>
      <c r="O465" s="407" t="s">
        <v>70</v>
      </c>
      <c r="P465" s="408"/>
      <c r="Q465" s="408"/>
      <c r="R465" s="408"/>
      <c r="S465" s="408"/>
      <c r="T465" s="408"/>
      <c r="U465" s="409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customHeight="1" x14ac:dyDescent="0.25">
      <c r="A466" s="404" t="s">
        <v>204</v>
      </c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5"/>
      <c r="O466" s="405"/>
      <c r="P466" s="405"/>
      <c r="Q466" s="405"/>
      <c r="R466" s="405"/>
      <c r="S466" s="405"/>
      <c r="T466" s="405"/>
      <c r="U466" s="405"/>
      <c r="V466" s="405"/>
      <c r="W466" s="405"/>
      <c r="X466" s="405"/>
      <c r="Y466" s="405"/>
      <c r="Z466" s="384"/>
      <c r="AA466" s="384"/>
    </row>
    <row r="467" spans="1:67" ht="27" customHeight="1" x14ac:dyDescent="0.25">
      <c r="A467" s="54" t="s">
        <v>650</v>
      </c>
      <c r="B467" s="54" t="s">
        <v>651</v>
      </c>
      <c r="C467" s="31">
        <v>4301060412</v>
      </c>
      <c r="D467" s="392">
        <v>4680115885509</v>
      </c>
      <c r="E467" s="393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10" t="s">
        <v>652</v>
      </c>
      <c r="P467" s="395"/>
      <c r="Q467" s="395"/>
      <c r="R467" s="395"/>
      <c r="S467" s="393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37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38"/>
      <c r="O468" s="407" t="s">
        <v>70</v>
      </c>
      <c r="P468" s="408"/>
      <c r="Q468" s="408"/>
      <c r="R468" s="408"/>
      <c r="S468" s="408"/>
      <c r="T468" s="408"/>
      <c r="U468" s="409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x14ac:dyDescent="0.2">
      <c r="A469" s="405"/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38"/>
      <c r="O469" s="407" t="s">
        <v>70</v>
      </c>
      <c r="P469" s="408"/>
      <c r="Q469" s="408"/>
      <c r="R469" s="408"/>
      <c r="S469" s="408"/>
      <c r="T469" s="408"/>
      <c r="U469" s="409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customHeight="1" x14ac:dyDescent="0.2">
      <c r="A470" s="424" t="s">
        <v>653</v>
      </c>
      <c r="B470" s="425"/>
      <c r="C470" s="425"/>
      <c r="D470" s="425"/>
      <c r="E470" s="425"/>
      <c r="F470" s="425"/>
      <c r="G470" s="425"/>
      <c r="H470" s="425"/>
      <c r="I470" s="425"/>
      <c r="J470" s="425"/>
      <c r="K470" s="425"/>
      <c r="L470" s="425"/>
      <c r="M470" s="425"/>
      <c r="N470" s="425"/>
      <c r="O470" s="425"/>
      <c r="P470" s="425"/>
      <c r="Q470" s="425"/>
      <c r="R470" s="425"/>
      <c r="S470" s="425"/>
      <c r="T470" s="425"/>
      <c r="U470" s="425"/>
      <c r="V470" s="425"/>
      <c r="W470" s="425"/>
      <c r="X470" s="425"/>
      <c r="Y470" s="425"/>
      <c r="Z470" s="48"/>
      <c r="AA470" s="48"/>
    </row>
    <row r="471" spans="1:67" ht="16.5" customHeight="1" x14ac:dyDescent="0.25">
      <c r="A471" s="416" t="s">
        <v>653</v>
      </c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5"/>
      <c r="O471" s="405"/>
      <c r="P471" s="405"/>
      <c r="Q471" s="405"/>
      <c r="R471" s="405"/>
      <c r="S471" s="405"/>
      <c r="T471" s="405"/>
      <c r="U471" s="405"/>
      <c r="V471" s="405"/>
      <c r="W471" s="405"/>
      <c r="X471" s="405"/>
      <c r="Y471" s="405"/>
      <c r="Z471" s="383"/>
      <c r="AA471" s="383"/>
    </row>
    <row r="472" spans="1:67" ht="14.25" customHeight="1" x14ac:dyDescent="0.25">
      <c r="A472" s="404" t="s">
        <v>105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384"/>
      <c r="AA472" s="384"/>
    </row>
    <row r="473" spans="1:67" ht="27" customHeight="1" x14ac:dyDescent="0.25">
      <c r="A473" s="54" t="s">
        <v>654</v>
      </c>
      <c r="B473" s="54" t="s">
        <v>655</v>
      </c>
      <c r="C473" s="31">
        <v>4301011795</v>
      </c>
      <c r="D473" s="392">
        <v>4607091389067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customHeight="1" x14ac:dyDescent="0.25">
      <c r="A474" s="54" t="s">
        <v>656</v>
      </c>
      <c r="B474" s="54" t="s">
        <v>657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2">
        <v>4607091383522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1600</v>
      </c>
      <c r="X475" s="389">
        <f t="shared" si="91"/>
        <v>1605.1200000000001</v>
      </c>
      <c r="Y475" s="36">
        <f t="shared" si="92"/>
        <v>3.63584</v>
      </c>
      <c r="Z475" s="56"/>
      <c r="AA475" s="57"/>
      <c r="AE475" s="64"/>
      <c r="BB475" s="329" t="s">
        <v>1</v>
      </c>
      <c r="BL475" s="64">
        <f t="shared" si="93"/>
        <v>1709.090909090909</v>
      </c>
      <c r="BM475" s="64">
        <f t="shared" si="94"/>
        <v>1714.56</v>
      </c>
      <c r="BN475" s="64">
        <f t="shared" si="95"/>
        <v>2.9137529137529135</v>
      </c>
      <c r="BO475" s="64">
        <f t="shared" si="96"/>
        <v>2.9230769230769234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2">
        <v>4607091384437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customHeight="1" x14ac:dyDescent="0.25">
      <c r="A477" s="54" t="s">
        <v>662</v>
      </c>
      <c r="B477" s="54" t="s">
        <v>663</v>
      </c>
      <c r="C477" s="31">
        <v>4301011774</v>
      </c>
      <c r="D477" s="392">
        <v>4680115884502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2">
        <v>4607091389104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1300</v>
      </c>
      <c r="X478" s="389">
        <f t="shared" si="91"/>
        <v>1304.1600000000001</v>
      </c>
      <c r="Y478" s="36">
        <f t="shared" si="92"/>
        <v>2.9541200000000001</v>
      </c>
      <c r="Z478" s="56"/>
      <c r="AA478" s="57"/>
      <c r="AE478" s="64"/>
      <c r="BB478" s="332" t="s">
        <v>1</v>
      </c>
      <c r="BL478" s="64">
        <f t="shared" si="93"/>
        <v>1388.6363636363635</v>
      </c>
      <c r="BM478" s="64">
        <f t="shared" si="94"/>
        <v>1393.08</v>
      </c>
      <c r="BN478" s="64">
        <f t="shared" si="95"/>
        <v>2.3674242424242422</v>
      </c>
      <c r="BO478" s="64">
        <f t="shared" si="96"/>
        <v>2.375</v>
      </c>
    </row>
    <row r="479" spans="1:67" ht="16.5" customHeight="1" x14ac:dyDescent="0.25">
      <c r="A479" s="54" t="s">
        <v>666</v>
      </c>
      <c r="B479" s="54" t="s">
        <v>667</v>
      </c>
      <c r="C479" s="31">
        <v>4301011799</v>
      </c>
      <c r="D479" s="392">
        <v>4680115884519</v>
      </c>
      <c r="E479" s="393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2">
        <v>4680115880603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4301011775</v>
      </c>
      <c r="D481" s="392">
        <v>4607091389999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4301011770</v>
      </c>
      <c r="D482" s="392">
        <v>4680115882782</v>
      </c>
      <c r="E482" s="393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2">
        <v>4607091389098</v>
      </c>
      <c r="E483" s="393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4301011784</v>
      </c>
      <c r="D484" s="392">
        <v>4607091389982</v>
      </c>
      <c r="E484" s="393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3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7"/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38"/>
      <c r="O485" s="407" t="s">
        <v>70</v>
      </c>
      <c r="P485" s="408"/>
      <c r="Q485" s="408"/>
      <c r="R485" s="408"/>
      <c r="S485" s="408"/>
      <c r="T485" s="408"/>
      <c r="U485" s="409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549.24242424242425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551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6.5899599999999996</v>
      </c>
      <c r="Z485" s="391"/>
      <c r="AA485" s="391"/>
    </row>
    <row r="486" spans="1:67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5"/>
      <c r="N486" s="438"/>
      <c r="O486" s="407" t="s">
        <v>70</v>
      </c>
      <c r="P486" s="408"/>
      <c r="Q486" s="408"/>
      <c r="R486" s="408"/>
      <c r="S486" s="408"/>
      <c r="T486" s="408"/>
      <c r="U486" s="409"/>
      <c r="V486" s="37" t="s">
        <v>66</v>
      </c>
      <c r="W486" s="390">
        <f>IFERROR(SUM(W473:W484),"0")</f>
        <v>2900</v>
      </c>
      <c r="X486" s="390">
        <f>IFERROR(SUM(X473:X484),"0")</f>
        <v>2909.28</v>
      </c>
      <c r="Y486" s="37"/>
      <c r="Z486" s="391"/>
      <c r="AA486" s="391"/>
    </row>
    <row r="487" spans="1:67" ht="14.25" customHeight="1" x14ac:dyDescent="0.25">
      <c r="A487" s="404" t="s">
        <v>97</v>
      </c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5"/>
      <c r="P487" s="405"/>
      <c r="Q487" s="405"/>
      <c r="R487" s="405"/>
      <c r="S487" s="405"/>
      <c r="T487" s="405"/>
      <c r="U487" s="405"/>
      <c r="V487" s="405"/>
      <c r="W487" s="405"/>
      <c r="X487" s="405"/>
      <c r="Y487" s="405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2">
        <v>4607091388930</v>
      </c>
      <c r="E488" s="393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1500</v>
      </c>
      <c r="X488" s="389">
        <f>IFERROR(IF(W488="",0,CEILING((W488/$H488),1)*$H488),"")</f>
        <v>1504.8000000000002</v>
      </c>
      <c r="Y488" s="36">
        <f>IFERROR(IF(X488=0,"",ROUNDUP(X488/H488,0)*0.01196),"")</f>
        <v>3.4085999999999999</v>
      </c>
      <c r="Z488" s="56"/>
      <c r="AA488" s="57"/>
      <c r="AE488" s="64"/>
      <c r="BB488" s="339" t="s">
        <v>1</v>
      </c>
      <c r="BL488" s="64">
        <f>IFERROR(W488*I488/H488,"0")</f>
        <v>1602.2727272727273</v>
      </c>
      <c r="BM488" s="64">
        <f>IFERROR(X488*I488/H488,"0")</f>
        <v>1607.3999999999999</v>
      </c>
      <c r="BN488" s="64">
        <f>IFERROR(1/J488*(W488/H488),"0")</f>
        <v>2.7316433566433567</v>
      </c>
      <c r="BO488" s="64">
        <f>IFERROR(1/J488*(X488/H488),"0")</f>
        <v>2.7403846153846154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2">
        <v>4680115880054</v>
      </c>
      <c r="E489" s="393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3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7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38"/>
      <c r="O490" s="407" t="s">
        <v>70</v>
      </c>
      <c r="P490" s="408"/>
      <c r="Q490" s="408"/>
      <c r="R490" s="408"/>
      <c r="S490" s="408"/>
      <c r="T490" s="408"/>
      <c r="U490" s="409"/>
      <c r="V490" s="37" t="s">
        <v>71</v>
      </c>
      <c r="W490" s="390">
        <f>IFERROR(W488/H488,"0")+IFERROR(W489/H489,"0")</f>
        <v>284.09090909090907</v>
      </c>
      <c r="X490" s="390">
        <f>IFERROR(X488/H488,"0")+IFERROR(X489/H489,"0")</f>
        <v>285</v>
      </c>
      <c r="Y490" s="390">
        <f>IFERROR(IF(Y488="",0,Y488),"0")+IFERROR(IF(Y489="",0,Y489),"0")</f>
        <v>3.4085999999999999</v>
      </c>
      <c r="Z490" s="391"/>
      <c r="AA490" s="391"/>
    </row>
    <row r="491" spans="1:67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38"/>
      <c r="O491" s="407" t="s">
        <v>70</v>
      </c>
      <c r="P491" s="408"/>
      <c r="Q491" s="408"/>
      <c r="R491" s="408"/>
      <c r="S491" s="408"/>
      <c r="T491" s="408"/>
      <c r="U491" s="409"/>
      <c r="V491" s="37" t="s">
        <v>66</v>
      </c>
      <c r="W491" s="390">
        <f>IFERROR(SUM(W488:W489),"0")</f>
        <v>1500</v>
      </c>
      <c r="X491" s="390">
        <f>IFERROR(SUM(X488:X489),"0")</f>
        <v>1504.8000000000002</v>
      </c>
      <c r="Y491" s="37"/>
      <c r="Z491" s="391"/>
      <c r="AA491" s="391"/>
    </row>
    <row r="492" spans="1:67" ht="14.25" customHeight="1" x14ac:dyDescent="0.25">
      <c r="A492" s="404" t="s">
        <v>61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384"/>
      <c r="AA492" s="384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2">
        <v>4680115883116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206</v>
      </c>
      <c r="X493" s="389">
        <f t="shared" ref="X493:X498" si="97">IFERROR(IF(W493="",0,CEILING((W493/$H493),1)*$H493),"")</f>
        <v>211.20000000000002</v>
      </c>
      <c r="Y493" s="36">
        <f>IFERROR(IF(X493=0,"",ROUNDUP(X493/H493,0)*0.01196),"")</f>
        <v>0.47839999999999999</v>
      </c>
      <c r="Z493" s="56"/>
      <c r="AA493" s="57"/>
      <c r="AE493" s="64"/>
      <c r="BB493" s="341" t="s">
        <v>1</v>
      </c>
      <c r="BL493" s="64">
        <f t="shared" ref="BL493:BL498" si="98">IFERROR(W493*I493/H493,"0")</f>
        <v>220.04545454545453</v>
      </c>
      <c r="BM493" s="64">
        <f t="shared" ref="BM493:BM498" si="99">IFERROR(X493*I493/H493,"0")</f>
        <v>225.60000000000002</v>
      </c>
      <c r="BN493" s="64">
        <f t="shared" ref="BN493:BN498" si="100">IFERROR(1/J493*(W493/H493),"0")</f>
        <v>0.37514568764568768</v>
      </c>
      <c r="BO493" s="64">
        <f t="shared" ref="BO493:BO498" si="101">IFERROR(1/J493*(X493/H493),"0")</f>
        <v>0.38461538461538464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2">
        <v>4680115883093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850</v>
      </c>
      <c r="X494" s="389">
        <f t="shared" si="97"/>
        <v>850.08</v>
      </c>
      <c r="Y494" s="36">
        <f>IFERROR(IF(X494=0,"",ROUNDUP(X494/H494,0)*0.01196),"")</f>
        <v>1.9255599999999999</v>
      </c>
      <c r="Z494" s="56"/>
      <c r="AA494" s="57"/>
      <c r="AE494" s="64"/>
      <c r="BB494" s="342" t="s">
        <v>1</v>
      </c>
      <c r="BL494" s="64">
        <f t="shared" si="98"/>
        <v>907.95454545454538</v>
      </c>
      <c r="BM494" s="64">
        <f t="shared" si="99"/>
        <v>908.03999999999985</v>
      </c>
      <c r="BN494" s="64">
        <f t="shared" si="100"/>
        <v>1.5479312354312353</v>
      </c>
      <c r="BO494" s="64">
        <f t="shared" si="101"/>
        <v>1.5480769230769231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2">
        <v>4680115883109</v>
      </c>
      <c r="E495" s="393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1000</v>
      </c>
      <c r="X495" s="389">
        <f t="shared" si="97"/>
        <v>1003.2</v>
      </c>
      <c r="Y495" s="36">
        <f>IFERROR(IF(X495=0,"",ROUNDUP(X495/H495,0)*0.01196),"")</f>
        <v>2.2724000000000002</v>
      </c>
      <c r="Z495" s="56"/>
      <c r="AA495" s="57"/>
      <c r="AE495" s="64"/>
      <c r="BB495" s="343" t="s">
        <v>1</v>
      </c>
      <c r="BL495" s="64">
        <f t="shared" si="98"/>
        <v>1068.1818181818182</v>
      </c>
      <c r="BM495" s="64">
        <f t="shared" si="99"/>
        <v>1071.5999999999999</v>
      </c>
      <c r="BN495" s="64">
        <f t="shared" si="100"/>
        <v>1.821095571095571</v>
      </c>
      <c r="BO495" s="64">
        <f t="shared" si="101"/>
        <v>1.8269230769230771</v>
      </c>
    </row>
    <row r="496" spans="1:67" ht="27" customHeight="1" x14ac:dyDescent="0.25">
      <c r="A496" s="54" t="s">
        <v>688</v>
      </c>
      <c r="B496" s="54" t="s">
        <v>689</v>
      </c>
      <c r="C496" s="31">
        <v>4301031249</v>
      </c>
      <c r="D496" s="392">
        <v>4680115882072</v>
      </c>
      <c r="E496" s="393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4301031251</v>
      </c>
      <c r="D497" s="392">
        <v>4680115882102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3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4301031253</v>
      </c>
      <c r="D498" s="392">
        <v>4680115882096</v>
      </c>
      <c r="E498" s="393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3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7"/>
      <c r="B499" s="405"/>
      <c r="C499" s="405"/>
      <c r="D499" s="405"/>
      <c r="E499" s="405"/>
      <c r="F499" s="405"/>
      <c r="G499" s="405"/>
      <c r="H499" s="405"/>
      <c r="I499" s="405"/>
      <c r="J499" s="405"/>
      <c r="K499" s="405"/>
      <c r="L499" s="405"/>
      <c r="M499" s="405"/>
      <c r="N499" s="438"/>
      <c r="O499" s="407" t="s">
        <v>70</v>
      </c>
      <c r="P499" s="408"/>
      <c r="Q499" s="408"/>
      <c r="R499" s="408"/>
      <c r="S499" s="408"/>
      <c r="T499" s="408"/>
      <c r="U499" s="409"/>
      <c r="V499" s="37" t="s">
        <v>71</v>
      </c>
      <c r="W499" s="390">
        <f>IFERROR(W493/H493,"0")+IFERROR(W494/H494,"0")+IFERROR(W495/H495,"0")+IFERROR(W496/H496,"0")+IFERROR(W497/H497,"0")+IFERROR(W498/H498,"0")</f>
        <v>389.39393939393938</v>
      </c>
      <c r="X499" s="390">
        <f>IFERROR(X493/H493,"0")+IFERROR(X494/H494,"0")+IFERROR(X495/H495,"0")+IFERROR(X496/H496,"0")+IFERROR(X497/H497,"0")+IFERROR(X498/H498,"0")</f>
        <v>391</v>
      </c>
      <c r="Y499" s="390">
        <f>IFERROR(IF(Y493="",0,Y493),"0")+IFERROR(IF(Y494="",0,Y494),"0")+IFERROR(IF(Y495="",0,Y495),"0")+IFERROR(IF(Y496="",0,Y496),"0")+IFERROR(IF(Y497="",0,Y497),"0")+IFERROR(IF(Y498="",0,Y498),"0")</f>
        <v>4.6763600000000007</v>
      </c>
      <c r="Z499" s="391"/>
      <c r="AA499" s="391"/>
    </row>
    <row r="500" spans="1:67" x14ac:dyDescent="0.2">
      <c r="A500" s="405"/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38"/>
      <c r="O500" s="407" t="s">
        <v>70</v>
      </c>
      <c r="P500" s="408"/>
      <c r="Q500" s="408"/>
      <c r="R500" s="408"/>
      <c r="S500" s="408"/>
      <c r="T500" s="408"/>
      <c r="U500" s="409"/>
      <c r="V500" s="37" t="s">
        <v>66</v>
      </c>
      <c r="W500" s="390">
        <f>IFERROR(SUM(W493:W498),"0")</f>
        <v>2056</v>
      </c>
      <c r="X500" s="390">
        <f>IFERROR(SUM(X493:X498),"0")</f>
        <v>2064.48</v>
      </c>
      <c r="Y500" s="37"/>
      <c r="Z500" s="391"/>
      <c r="AA500" s="391"/>
    </row>
    <row r="501" spans="1:67" ht="14.25" customHeight="1" x14ac:dyDescent="0.25">
      <c r="A501" s="404" t="s">
        <v>72</v>
      </c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5"/>
      <c r="O501" s="405"/>
      <c r="P501" s="405"/>
      <c r="Q501" s="405"/>
      <c r="R501" s="405"/>
      <c r="S501" s="405"/>
      <c r="T501" s="405"/>
      <c r="U501" s="405"/>
      <c r="V501" s="405"/>
      <c r="W501" s="405"/>
      <c r="X501" s="405"/>
      <c r="Y501" s="405"/>
      <c r="Z501" s="384"/>
      <c r="AA501" s="384"/>
    </row>
    <row r="502" spans="1:67" ht="16.5" customHeight="1" x14ac:dyDescent="0.25">
      <c r="A502" s="54" t="s">
        <v>694</v>
      </c>
      <c r="B502" s="54" t="s">
        <v>695</v>
      </c>
      <c r="C502" s="31">
        <v>4301051230</v>
      </c>
      <c r="D502" s="392">
        <v>4607091383409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2">
        <v>4607091383416</v>
      </c>
      <c r="E503" s="393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customHeight="1" x14ac:dyDescent="0.25">
      <c r="A504" s="54" t="s">
        <v>698</v>
      </c>
      <c r="B504" s="54" t="s">
        <v>699</v>
      </c>
      <c r="C504" s="31">
        <v>4301051058</v>
      </c>
      <c r="D504" s="392">
        <v>4680115883536</v>
      </c>
      <c r="E504" s="393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3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37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38"/>
      <c r="O505" s="407" t="s">
        <v>70</v>
      </c>
      <c r="P505" s="408"/>
      <c r="Q505" s="408"/>
      <c r="R505" s="408"/>
      <c r="S505" s="408"/>
      <c r="T505" s="408"/>
      <c r="U505" s="409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38"/>
      <c r="O506" s="407" t="s">
        <v>70</v>
      </c>
      <c r="P506" s="408"/>
      <c r="Q506" s="408"/>
      <c r="R506" s="408"/>
      <c r="S506" s="408"/>
      <c r="T506" s="408"/>
      <c r="U506" s="409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customHeight="1" x14ac:dyDescent="0.25">
      <c r="A507" s="404" t="s">
        <v>204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384"/>
      <c r="AA507" s="384"/>
    </row>
    <row r="508" spans="1:67" ht="16.5" customHeight="1" x14ac:dyDescent="0.25">
      <c r="A508" s="54" t="s">
        <v>700</v>
      </c>
      <c r="B508" s="54" t="s">
        <v>701</v>
      </c>
      <c r="C508" s="31">
        <v>4301060363</v>
      </c>
      <c r="D508" s="392">
        <v>4680115885035</v>
      </c>
      <c r="E508" s="393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3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37"/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38"/>
      <c r="O509" s="407" t="s">
        <v>70</v>
      </c>
      <c r="P509" s="408"/>
      <c r="Q509" s="408"/>
      <c r="R509" s="408"/>
      <c r="S509" s="408"/>
      <c r="T509" s="408"/>
      <c r="U509" s="409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x14ac:dyDescent="0.2">
      <c r="A510" s="405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38"/>
      <c r="O510" s="407" t="s">
        <v>70</v>
      </c>
      <c r="P510" s="408"/>
      <c r="Q510" s="408"/>
      <c r="R510" s="408"/>
      <c r="S510" s="408"/>
      <c r="T510" s="408"/>
      <c r="U510" s="409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customHeight="1" x14ac:dyDescent="0.2">
      <c r="A511" s="424" t="s">
        <v>702</v>
      </c>
      <c r="B511" s="425"/>
      <c r="C511" s="425"/>
      <c r="D511" s="425"/>
      <c r="E511" s="425"/>
      <c r="F511" s="425"/>
      <c r="G511" s="425"/>
      <c r="H511" s="425"/>
      <c r="I511" s="425"/>
      <c r="J511" s="425"/>
      <c r="K511" s="425"/>
      <c r="L511" s="425"/>
      <c r="M511" s="425"/>
      <c r="N511" s="425"/>
      <c r="O511" s="425"/>
      <c r="P511" s="425"/>
      <c r="Q511" s="425"/>
      <c r="R511" s="425"/>
      <c r="S511" s="425"/>
      <c r="T511" s="425"/>
      <c r="U511" s="425"/>
      <c r="V511" s="425"/>
      <c r="W511" s="425"/>
      <c r="X511" s="425"/>
      <c r="Y511" s="425"/>
      <c r="Z511" s="48"/>
      <c r="AA511" s="48"/>
    </row>
    <row r="512" spans="1:67" ht="16.5" customHeight="1" x14ac:dyDescent="0.25">
      <c r="A512" s="416" t="s">
        <v>703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383"/>
      <c r="AA512" s="383"/>
    </row>
    <row r="513" spans="1:67" ht="14.25" customHeight="1" x14ac:dyDescent="0.25">
      <c r="A513" s="404" t="s">
        <v>105</v>
      </c>
      <c r="B513" s="405"/>
      <c r="C513" s="405"/>
      <c r="D513" s="405"/>
      <c r="E513" s="405"/>
      <c r="F513" s="405"/>
      <c r="G513" s="405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5"/>
      <c r="S513" s="405"/>
      <c r="T513" s="405"/>
      <c r="U513" s="405"/>
      <c r="V513" s="405"/>
      <c r="W513" s="405"/>
      <c r="X513" s="405"/>
      <c r="Y513" s="405"/>
      <c r="Z513" s="384"/>
      <c r="AA513" s="384"/>
    </row>
    <row r="514" spans="1:67" ht="27" customHeight="1" x14ac:dyDescent="0.25">
      <c r="A514" s="54" t="s">
        <v>704</v>
      </c>
      <c r="B514" s="54" t="s">
        <v>705</v>
      </c>
      <c r="C514" s="31">
        <v>4301011763</v>
      </c>
      <c r="D514" s="392">
        <v>4640242181011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customHeight="1" x14ac:dyDescent="0.25">
      <c r="A515" s="54" t="s">
        <v>707</v>
      </c>
      <c r="B515" s="54" t="s">
        <v>708</v>
      </c>
      <c r="C515" s="31">
        <v>4301011951</v>
      </c>
      <c r="D515" s="392">
        <v>4640242180045</v>
      </c>
      <c r="E515" s="393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9" t="s">
        <v>709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customHeight="1" x14ac:dyDescent="0.25">
      <c r="A516" s="54" t="s">
        <v>710</v>
      </c>
      <c r="B516" s="54" t="s">
        <v>711</v>
      </c>
      <c r="C516" s="31">
        <v>4301011585</v>
      </c>
      <c r="D516" s="392">
        <v>4640242180441</v>
      </c>
      <c r="E516" s="393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4" t="s">
        <v>712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713</v>
      </c>
      <c r="B517" s="54" t="s">
        <v>714</v>
      </c>
      <c r="C517" s="31">
        <v>4301011950</v>
      </c>
      <c r="D517" s="392">
        <v>4640242180601</v>
      </c>
      <c r="E517" s="393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1" t="s">
        <v>715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716</v>
      </c>
      <c r="B518" s="54" t="s">
        <v>717</v>
      </c>
      <c r="C518" s="31">
        <v>4301011584</v>
      </c>
      <c r="D518" s="392">
        <v>4640242180564</v>
      </c>
      <c r="E518" s="393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3" t="s">
        <v>718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719</v>
      </c>
      <c r="B519" s="54" t="s">
        <v>720</v>
      </c>
      <c r="C519" s="31">
        <v>4301011762</v>
      </c>
      <c r="D519" s="392">
        <v>4640242180922</v>
      </c>
      <c r="E519" s="393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5" t="s">
        <v>721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722</v>
      </c>
      <c r="B520" s="54" t="s">
        <v>723</v>
      </c>
      <c r="C520" s="31">
        <v>4301011764</v>
      </c>
      <c r="D520" s="392">
        <v>4640242181189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81" t="s">
        <v>724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725</v>
      </c>
      <c r="B521" s="54" t="s">
        <v>726</v>
      </c>
      <c r="C521" s="31">
        <v>4301011551</v>
      </c>
      <c r="D521" s="392">
        <v>4640242180038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8" t="s">
        <v>727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728</v>
      </c>
      <c r="B522" s="54" t="s">
        <v>729</v>
      </c>
      <c r="C522" s="31">
        <v>4301011765</v>
      </c>
      <c r="D522" s="392">
        <v>4640242181172</v>
      </c>
      <c r="E522" s="393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2" t="s">
        <v>730</v>
      </c>
      <c r="P522" s="395"/>
      <c r="Q522" s="395"/>
      <c r="R522" s="395"/>
      <c r="S522" s="393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x14ac:dyDescent="0.2">
      <c r="A523" s="437"/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38"/>
      <c r="O523" s="407" t="s">
        <v>70</v>
      </c>
      <c r="P523" s="408"/>
      <c r="Q523" s="408"/>
      <c r="R523" s="408"/>
      <c r="S523" s="408"/>
      <c r="T523" s="408"/>
      <c r="U523" s="409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x14ac:dyDescent="0.2">
      <c r="A524" s="405"/>
      <c r="B524" s="405"/>
      <c r="C524" s="405"/>
      <c r="D524" s="405"/>
      <c r="E524" s="405"/>
      <c r="F524" s="405"/>
      <c r="G524" s="405"/>
      <c r="H524" s="405"/>
      <c r="I524" s="405"/>
      <c r="J524" s="405"/>
      <c r="K524" s="405"/>
      <c r="L524" s="405"/>
      <c r="M524" s="405"/>
      <c r="N524" s="438"/>
      <c r="O524" s="407" t="s">
        <v>70</v>
      </c>
      <c r="P524" s="408"/>
      <c r="Q524" s="408"/>
      <c r="R524" s="408"/>
      <c r="S524" s="408"/>
      <c r="T524" s="408"/>
      <c r="U524" s="409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customHeight="1" x14ac:dyDescent="0.25">
      <c r="A525" s="404" t="s">
        <v>97</v>
      </c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5"/>
      <c r="P525" s="405"/>
      <c r="Q525" s="405"/>
      <c r="R525" s="405"/>
      <c r="S525" s="405"/>
      <c r="T525" s="405"/>
      <c r="U525" s="405"/>
      <c r="V525" s="405"/>
      <c r="W525" s="405"/>
      <c r="X525" s="405"/>
      <c r="Y525" s="405"/>
      <c r="Z525" s="384"/>
      <c r="AA525" s="384"/>
    </row>
    <row r="526" spans="1:67" ht="27" customHeight="1" x14ac:dyDescent="0.25">
      <c r="A526" s="54" t="s">
        <v>731</v>
      </c>
      <c r="B526" s="54" t="s">
        <v>732</v>
      </c>
      <c r="C526" s="31">
        <v>4301020260</v>
      </c>
      <c r="D526" s="392">
        <v>4640242180526</v>
      </c>
      <c r="E526" s="393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5" t="s">
        <v>733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customHeight="1" x14ac:dyDescent="0.25">
      <c r="A527" s="54" t="s">
        <v>734</v>
      </c>
      <c r="B527" s="54" t="s">
        <v>735</v>
      </c>
      <c r="C527" s="31">
        <v>4301020269</v>
      </c>
      <c r="D527" s="392">
        <v>4640242180519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7" t="s">
        <v>736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737</v>
      </c>
      <c r="B528" s="54" t="s">
        <v>738</v>
      </c>
      <c r="C528" s="31">
        <v>4301020309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739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740</v>
      </c>
      <c r="B529" s="54" t="s">
        <v>741</v>
      </c>
      <c r="C529" s="31">
        <v>4301020314</v>
      </c>
      <c r="D529" s="392">
        <v>4640242180090</v>
      </c>
      <c r="E529" s="393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743</v>
      </c>
      <c r="B530" s="54" t="s">
        <v>744</v>
      </c>
      <c r="C530" s="31">
        <v>4301020295</v>
      </c>
      <c r="D530" s="392">
        <v>4640242181363</v>
      </c>
      <c r="E530" s="393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2" t="s">
        <v>745</v>
      </c>
      <c r="P530" s="395"/>
      <c r="Q530" s="395"/>
      <c r="R530" s="395"/>
      <c r="S530" s="393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37"/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38"/>
      <c r="O531" s="407" t="s">
        <v>70</v>
      </c>
      <c r="P531" s="408"/>
      <c r="Q531" s="408"/>
      <c r="R531" s="408"/>
      <c r="S531" s="408"/>
      <c r="T531" s="408"/>
      <c r="U531" s="409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x14ac:dyDescent="0.2">
      <c r="A532" s="405"/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38"/>
      <c r="O532" s="407" t="s">
        <v>70</v>
      </c>
      <c r="P532" s="408"/>
      <c r="Q532" s="408"/>
      <c r="R532" s="408"/>
      <c r="S532" s="408"/>
      <c r="T532" s="408"/>
      <c r="U532" s="409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customHeight="1" x14ac:dyDescent="0.25">
      <c r="A533" s="404" t="s">
        <v>61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384"/>
      <c r="AA533" s="384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2">
        <v>4640242180816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0" t="s">
        <v>748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3" t="s">
        <v>751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752</v>
      </c>
      <c r="B536" s="54" t="s">
        <v>753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754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755</v>
      </c>
      <c r="B537" s="54" t="s">
        <v>756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3" t="s">
        <v>757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758</v>
      </c>
      <c r="B538" s="54" t="s">
        <v>759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2" t="s">
        <v>760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7"/>
      <c r="B539" s="405"/>
      <c r="C539" s="405"/>
      <c r="D539" s="405"/>
      <c r="E539" s="405"/>
      <c r="F539" s="405"/>
      <c r="G539" s="405"/>
      <c r="H539" s="405"/>
      <c r="I539" s="405"/>
      <c r="J539" s="405"/>
      <c r="K539" s="405"/>
      <c r="L539" s="405"/>
      <c r="M539" s="405"/>
      <c r="N539" s="438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x14ac:dyDescent="0.2">
      <c r="A540" s="405"/>
      <c r="B540" s="405"/>
      <c r="C540" s="405"/>
      <c r="D540" s="405"/>
      <c r="E540" s="405"/>
      <c r="F540" s="405"/>
      <c r="G540" s="405"/>
      <c r="H540" s="405"/>
      <c r="I540" s="405"/>
      <c r="J540" s="405"/>
      <c r="K540" s="405"/>
      <c r="L540" s="405"/>
      <c r="M540" s="405"/>
      <c r="N540" s="438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customHeight="1" x14ac:dyDescent="0.25">
      <c r="A541" s="404" t="s">
        <v>72</v>
      </c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5"/>
      <c r="P541" s="405"/>
      <c r="Q541" s="405"/>
      <c r="R541" s="405"/>
      <c r="S541" s="405"/>
      <c r="T541" s="405"/>
      <c r="U541" s="405"/>
      <c r="V541" s="405"/>
      <c r="W541" s="405"/>
      <c r="X541" s="405"/>
      <c r="Y541" s="405"/>
      <c r="Z541" s="384"/>
      <c r="AA541" s="384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9" t="s">
        <v>763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764</v>
      </c>
      <c r="B543" s="54" t="s">
        <v>765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6" t="s">
        <v>766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767</v>
      </c>
      <c r="B544" s="54" t="s">
        <v>768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8" t="s">
        <v>769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770</v>
      </c>
      <c r="B545" s="54" t="s">
        <v>771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5" t="s">
        <v>772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773</v>
      </c>
      <c r="B546" s="54" t="s">
        <v>774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1" t="s">
        <v>775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7"/>
      <c r="B547" s="405"/>
      <c r="C547" s="405"/>
      <c r="D547" s="405"/>
      <c r="E547" s="405"/>
      <c r="F547" s="405"/>
      <c r="G547" s="405"/>
      <c r="H547" s="405"/>
      <c r="I547" s="405"/>
      <c r="J547" s="405"/>
      <c r="K547" s="405"/>
      <c r="L547" s="405"/>
      <c r="M547" s="405"/>
      <c r="N547" s="438"/>
      <c r="O547" s="407" t="s">
        <v>70</v>
      </c>
      <c r="P547" s="408"/>
      <c r="Q547" s="408"/>
      <c r="R547" s="408"/>
      <c r="S547" s="408"/>
      <c r="T547" s="408"/>
      <c r="U547" s="409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x14ac:dyDescent="0.2">
      <c r="A548" s="405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38"/>
      <c r="O548" s="407" t="s">
        <v>70</v>
      </c>
      <c r="P548" s="408"/>
      <c r="Q548" s="408"/>
      <c r="R548" s="408"/>
      <c r="S548" s="408"/>
      <c r="T548" s="408"/>
      <c r="U548" s="409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customHeight="1" x14ac:dyDescent="0.25">
      <c r="A549" s="404" t="s">
        <v>204</v>
      </c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5"/>
      <c r="P549" s="405"/>
      <c r="Q549" s="405"/>
      <c r="R549" s="405"/>
      <c r="S549" s="405"/>
      <c r="T549" s="405"/>
      <c r="U549" s="405"/>
      <c r="V549" s="405"/>
      <c r="W549" s="405"/>
      <c r="X549" s="405"/>
      <c r="Y549" s="405"/>
      <c r="Z549" s="384"/>
      <c r="AA549" s="384"/>
    </row>
    <row r="550" spans="1:67" ht="27" customHeight="1" x14ac:dyDescent="0.25">
      <c r="A550" s="54" t="s">
        <v>776</v>
      </c>
      <c r="B550" s="54" t="s">
        <v>777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9" t="s">
        <v>778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776</v>
      </c>
      <c r="B551" s="54" t="s">
        <v>779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780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781</v>
      </c>
      <c r="B552" s="54" t="s">
        <v>782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3" t="s">
        <v>783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781</v>
      </c>
      <c r="B553" s="54" t="s">
        <v>784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7" t="s">
        <v>785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37"/>
      <c r="B554" s="405"/>
      <c r="C554" s="405"/>
      <c r="D554" s="405"/>
      <c r="E554" s="405"/>
      <c r="F554" s="405"/>
      <c r="G554" s="405"/>
      <c r="H554" s="405"/>
      <c r="I554" s="405"/>
      <c r="J554" s="405"/>
      <c r="K554" s="405"/>
      <c r="L554" s="405"/>
      <c r="M554" s="405"/>
      <c r="N554" s="438"/>
      <c r="O554" s="407" t="s">
        <v>70</v>
      </c>
      <c r="P554" s="408"/>
      <c r="Q554" s="408"/>
      <c r="R554" s="408"/>
      <c r="S554" s="408"/>
      <c r="T554" s="408"/>
      <c r="U554" s="40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5"/>
      <c r="B555" s="405"/>
      <c r="C555" s="405"/>
      <c r="D555" s="405"/>
      <c r="E555" s="405"/>
      <c r="F555" s="405"/>
      <c r="G555" s="405"/>
      <c r="H555" s="405"/>
      <c r="I555" s="405"/>
      <c r="J555" s="405"/>
      <c r="K555" s="405"/>
      <c r="L555" s="405"/>
      <c r="M555" s="405"/>
      <c r="N555" s="438"/>
      <c r="O555" s="407" t="s">
        <v>70</v>
      </c>
      <c r="P555" s="408"/>
      <c r="Q555" s="408"/>
      <c r="R555" s="408"/>
      <c r="S555" s="408"/>
      <c r="T555" s="408"/>
      <c r="U555" s="40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4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44"/>
      <c r="O556" s="571" t="s">
        <v>786</v>
      </c>
      <c r="P556" s="553"/>
      <c r="Q556" s="553"/>
      <c r="R556" s="553"/>
      <c r="S556" s="553"/>
      <c r="T556" s="553"/>
      <c r="U556" s="554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15891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16019.04</v>
      </c>
      <c r="Y556" s="37"/>
      <c r="Z556" s="391"/>
      <c r="AA556" s="391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444"/>
      <c r="O557" s="571" t="s">
        <v>787</v>
      </c>
      <c r="P557" s="553"/>
      <c r="Q557" s="553"/>
      <c r="R557" s="553"/>
      <c r="S557" s="553"/>
      <c r="T557" s="553"/>
      <c r="U557" s="554"/>
      <c r="V557" s="37" t="s">
        <v>66</v>
      </c>
      <c r="W557" s="390">
        <f>IFERROR(SUM(BL22:BL553),"0")</f>
        <v>16988.819725978254</v>
      </c>
      <c r="X557" s="390">
        <f>IFERROR(SUM(BM22:BM553),"0")</f>
        <v>17124.54</v>
      </c>
      <c r="Y557" s="37"/>
      <c r="Z557" s="391"/>
      <c r="AA557" s="391"/>
    </row>
    <row r="558" spans="1:67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44"/>
      <c r="O558" s="571" t="s">
        <v>788</v>
      </c>
      <c r="P558" s="553"/>
      <c r="Q558" s="553"/>
      <c r="R558" s="553"/>
      <c r="S558" s="553"/>
      <c r="T558" s="553"/>
      <c r="U558" s="554"/>
      <c r="V558" s="37" t="s">
        <v>789</v>
      </c>
      <c r="W558" s="38">
        <f>ROUNDUP(SUM(BN22:BN553),0)</f>
        <v>32</v>
      </c>
      <c r="X558" s="38">
        <f>ROUNDUP(SUM(BO22:BO553),0)</f>
        <v>33</v>
      </c>
      <c r="Y558" s="37"/>
      <c r="Z558" s="391"/>
      <c r="AA558" s="391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44"/>
      <c r="O559" s="571" t="s">
        <v>790</v>
      </c>
      <c r="P559" s="553"/>
      <c r="Q559" s="553"/>
      <c r="R559" s="553"/>
      <c r="S559" s="553"/>
      <c r="T559" s="553"/>
      <c r="U559" s="554"/>
      <c r="V559" s="37" t="s">
        <v>66</v>
      </c>
      <c r="W559" s="390">
        <f>GrossWeightTotal+PalletQtyTotal*25</f>
        <v>17788.819725978254</v>
      </c>
      <c r="X559" s="390">
        <f>GrossWeightTotalR+PalletQtyTotalR*25</f>
        <v>17949.54</v>
      </c>
      <c r="Y559" s="37"/>
      <c r="Z559" s="391"/>
      <c r="AA559" s="391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44"/>
      <c r="O560" s="571" t="s">
        <v>791</v>
      </c>
      <c r="P560" s="553"/>
      <c r="Q560" s="553"/>
      <c r="R560" s="553"/>
      <c r="S560" s="553"/>
      <c r="T560" s="553"/>
      <c r="U560" s="554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2812.5610350211218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2833</v>
      </c>
      <c r="Y560" s="37"/>
      <c r="Z560" s="391"/>
      <c r="AA560" s="391"/>
    </row>
    <row r="561" spans="1:30" ht="14.25" customHeight="1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44"/>
      <c r="O561" s="571" t="s">
        <v>792</v>
      </c>
      <c r="P561" s="553"/>
      <c r="Q561" s="553"/>
      <c r="R561" s="553"/>
      <c r="S561" s="553"/>
      <c r="T561" s="553"/>
      <c r="U561" s="554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38.963659999999997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5" t="s">
        <v>95</v>
      </c>
      <c r="D563" s="459"/>
      <c r="E563" s="459"/>
      <c r="F563" s="460"/>
      <c r="G563" s="455" t="s">
        <v>226</v>
      </c>
      <c r="H563" s="459"/>
      <c r="I563" s="459"/>
      <c r="J563" s="459"/>
      <c r="K563" s="459"/>
      <c r="L563" s="459"/>
      <c r="M563" s="459"/>
      <c r="N563" s="459"/>
      <c r="O563" s="459"/>
      <c r="P563" s="460"/>
      <c r="Q563" s="455" t="s">
        <v>486</v>
      </c>
      <c r="R563" s="460"/>
      <c r="S563" s="455" t="s">
        <v>565</v>
      </c>
      <c r="T563" s="459"/>
      <c r="U563" s="459"/>
      <c r="V563" s="460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96" t="s">
        <v>795</v>
      </c>
      <c r="B564" s="455" t="s">
        <v>60</v>
      </c>
      <c r="C564" s="455" t="s">
        <v>96</v>
      </c>
      <c r="D564" s="455" t="s">
        <v>104</v>
      </c>
      <c r="E564" s="455" t="s">
        <v>95</v>
      </c>
      <c r="F564" s="455" t="s">
        <v>216</v>
      </c>
      <c r="G564" s="455" t="s">
        <v>227</v>
      </c>
      <c r="H564" s="455" t="s">
        <v>244</v>
      </c>
      <c r="I564" s="455" t="s">
        <v>263</v>
      </c>
      <c r="J564" s="455" t="s">
        <v>336</v>
      </c>
      <c r="K564" s="386"/>
      <c r="L564" s="455" t="s">
        <v>370</v>
      </c>
      <c r="M564" s="386"/>
      <c r="N564" s="455" t="s">
        <v>370</v>
      </c>
      <c r="O564" s="455" t="s">
        <v>456</v>
      </c>
      <c r="P564" s="455" t="s">
        <v>473</v>
      </c>
      <c r="Q564" s="455" t="s">
        <v>487</v>
      </c>
      <c r="R564" s="455" t="s">
        <v>534</v>
      </c>
      <c r="S564" s="455" t="s">
        <v>566</v>
      </c>
      <c r="T564" s="455" t="s">
        <v>613</v>
      </c>
      <c r="U564" s="455" t="s">
        <v>640</v>
      </c>
      <c r="V564" s="455" t="s">
        <v>647</v>
      </c>
      <c r="W564" s="455" t="s">
        <v>653</v>
      </c>
      <c r="X564" s="455" t="s">
        <v>703</v>
      </c>
      <c r="AA564" s="52"/>
      <c r="AD564" s="386"/>
    </row>
    <row r="565" spans="1:30" ht="13.5" customHeight="1" thickBot="1" x14ac:dyDescent="0.25">
      <c r="A565" s="797"/>
      <c r="B565" s="456"/>
      <c r="C565" s="456"/>
      <c r="D565" s="456"/>
      <c r="E565" s="456"/>
      <c r="F565" s="456"/>
      <c r="G565" s="456"/>
      <c r="H565" s="456"/>
      <c r="I565" s="456"/>
      <c r="J565" s="456"/>
      <c r="K565" s="386"/>
      <c r="L565" s="456"/>
      <c r="M565" s="386"/>
      <c r="N565" s="456"/>
      <c r="O565" s="456"/>
      <c r="P565" s="456"/>
      <c r="Q565" s="456"/>
      <c r="R565" s="456"/>
      <c r="S565" s="456"/>
      <c r="T565" s="456"/>
      <c r="U565" s="456"/>
      <c r="V565" s="456"/>
      <c r="W565" s="456"/>
      <c r="X565" s="456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21.6</v>
      </c>
      <c r="D566" s="46">
        <f>IFERROR(X53*1,"0")+IFERROR(X54*1,"0")+IFERROR(X55*1,"0")+IFERROR(X56*1,"0")</f>
        <v>118.80000000000001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971.88</v>
      </c>
      <c r="F566" s="46">
        <f>IFERROR(X129*1,"0")+IFERROR(X130*1,"0")+IFERROR(X131*1,"0")+IFERROR(X132*1,"0")+IFERROR(X133*1,"0")</f>
        <v>273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29.400000000000002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1798.8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264.3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264.3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19.5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1290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4711.2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42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6478.5599999999995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D192:E192"/>
    <mergeCell ref="O88:U88"/>
    <mergeCell ref="O324:U324"/>
    <mergeCell ref="D515:E515"/>
    <mergeCell ref="D344:E344"/>
    <mergeCell ref="A222:N223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407:S407"/>
    <mergeCell ref="D242:E242"/>
    <mergeCell ref="D120:E120"/>
    <mergeCell ref="F17:F18"/>
    <mergeCell ref="O504:S504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A182:Y182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A180:N181"/>
    <mergeCell ref="O143:S14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D275:E275"/>
    <mergeCell ref="D219:E219"/>
    <mergeCell ref="D104:E104"/>
    <mergeCell ref="A44:Y44"/>
    <mergeCell ref="O423:S423"/>
    <mergeCell ref="A258:Y258"/>
    <mergeCell ref="D185:E185"/>
    <mergeCell ref="O32:S32"/>
    <mergeCell ref="O259:S259"/>
    <mergeCell ref="D41:E41"/>
    <mergeCell ref="O330:S330"/>
    <mergeCell ref="O197:S197"/>
    <mergeCell ref="O495:S495"/>
    <mergeCell ref="O124:S124"/>
    <mergeCell ref="O422:S422"/>
    <mergeCell ref="A38:N39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O540:U540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A556:N561"/>
    <mergeCell ref="O526:S52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A547:N548"/>
    <mergeCell ref="O409:U409"/>
    <mergeCell ref="O349:S349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D535:E535"/>
    <mergeCell ref="D473:E473"/>
    <mergeCell ref="D187:E187"/>
    <mergeCell ref="O28:S28"/>
    <mergeCell ref="D423:E423"/>
    <mergeCell ref="D174:E174"/>
    <mergeCell ref="O497:S497"/>
    <mergeCell ref="O263:S263"/>
    <mergeCell ref="O92:S92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2024-06-27T07:45:45Z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