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7B6B46E-EFFC-4D41-AD6C-C7A682F67E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X566" i="1" s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91" i="1"/>
  <c r="X490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W469" i="1"/>
  <c r="X468" i="1"/>
  <c r="W468" i="1"/>
  <c r="BO467" i="1"/>
  <c r="BN467" i="1"/>
  <c r="BM467" i="1"/>
  <c r="BL467" i="1"/>
  <c r="Y467" i="1"/>
  <c r="Y468" i="1" s="1"/>
  <c r="X467" i="1"/>
  <c r="X469" i="1" s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O457" i="1"/>
  <c r="BN457" i="1"/>
  <c r="BM457" i="1"/>
  <c r="BL457" i="1"/>
  <c r="Y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BO421" i="1"/>
  <c r="BN421" i="1"/>
  <c r="BM421" i="1"/>
  <c r="BL421" i="1"/>
  <c r="Y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O390" i="1"/>
  <c r="BN390" i="1"/>
  <c r="BM390" i="1"/>
  <c r="BL390" i="1"/>
  <c r="Y390" i="1"/>
  <c r="X390" i="1"/>
  <c r="X392" i="1" s="1"/>
  <c r="O390" i="1"/>
  <c r="W386" i="1"/>
  <c r="X385" i="1"/>
  <c r="W385" i="1"/>
  <c r="BO384" i="1"/>
  <c r="BN384" i="1"/>
  <c r="BM384" i="1"/>
  <c r="BL384" i="1"/>
  <c r="Y384" i="1"/>
  <c r="X384" i="1"/>
  <c r="BO383" i="1"/>
  <c r="BN383" i="1"/>
  <c r="BM383" i="1"/>
  <c r="BL383" i="1"/>
  <c r="Y383" i="1"/>
  <c r="Y385" i="1" s="1"/>
  <c r="X383" i="1"/>
  <c r="X386" i="1" s="1"/>
  <c r="O383" i="1"/>
  <c r="W381" i="1"/>
  <c r="W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O375" i="1"/>
  <c r="W373" i="1"/>
  <c r="W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BO368" i="1"/>
  <c r="BN368" i="1"/>
  <c r="BM368" i="1"/>
  <c r="BL368" i="1"/>
  <c r="Y368" i="1"/>
  <c r="X368" i="1"/>
  <c r="X372" i="1" s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W354" i="1"/>
  <c r="W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O302" i="1"/>
  <c r="BN302" i="1"/>
  <c r="BM302" i="1"/>
  <c r="BL302" i="1"/>
  <c r="Y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566" i="1" s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O285" i="1"/>
  <c r="BN285" i="1"/>
  <c r="BM285" i="1"/>
  <c r="BL285" i="1"/>
  <c r="Y285" i="1"/>
  <c r="X285" i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O259" i="1"/>
  <c r="BN259" i="1"/>
  <c r="BM259" i="1"/>
  <c r="BL259" i="1"/>
  <c r="Y259" i="1"/>
  <c r="X259" i="1"/>
  <c r="X269" i="1" s="1"/>
  <c r="O259" i="1"/>
  <c r="W257" i="1"/>
  <c r="W256" i="1"/>
  <c r="BO255" i="1"/>
  <c r="BN255" i="1"/>
  <c r="BM255" i="1"/>
  <c r="BL255" i="1"/>
  <c r="Y255" i="1"/>
  <c r="X255" i="1"/>
  <c r="O255" i="1"/>
  <c r="BN254" i="1"/>
  <c r="BL254" i="1"/>
  <c r="X254" i="1"/>
  <c r="O254" i="1"/>
  <c r="BO253" i="1"/>
  <c r="BN253" i="1"/>
  <c r="BM253" i="1"/>
  <c r="BL253" i="1"/>
  <c r="Y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BN237" i="1"/>
  <c r="BL237" i="1"/>
  <c r="X237" i="1"/>
  <c r="BN236" i="1"/>
  <c r="BL236" i="1"/>
  <c r="X236" i="1"/>
  <c r="X250" i="1" s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O229" i="1"/>
  <c r="BN228" i="1"/>
  <c r="BL228" i="1"/>
  <c r="X228" i="1"/>
  <c r="O228" i="1"/>
  <c r="BO227" i="1"/>
  <c r="BN227" i="1"/>
  <c r="BM227" i="1"/>
  <c r="BL227" i="1"/>
  <c r="Y227" i="1"/>
  <c r="X227" i="1"/>
  <c r="O227" i="1"/>
  <c r="BN226" i="1"/>
  <c r="BL226" i="1"/>
  <c r="X226" i="1"/>
  <c r="O226" i="1"/>
  <c r="W223" i="1"/>
  <c r="W222" i="1"/>
  <c r="BN221" i="1"/>
  <c r="BL221" i="1"/>
  <c r="X221" i="1"/>
  <c r="O221" i="1"/>
  <c r="BO220" i="1"/>
  <c r="BN220" i="1"/>
  <c r="BM220" i="1"/>
  <c r="BL220" i="1"/>
  <c r="Y220" i="1"/>
  <c r="X220" i="1"/>
  <c r="BO219" i="1"/>
  <c r="BN219" i="1"/>
  <c r="BM219" i="1"/>
  <c r="BL219" i="1"/>
  <c r="Y219" i="1"/>
  <c r="X219" i="1"/>
  <c r="X222" i="1" s="1"/>
  <c r="O219" i="1"/>
  <c r="W217" i="1"/>
  <c r="W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X216" i="1" s="1"/>
  <c r="O210" i="1"/>
  <c r="BO209" i="1"/>
  <c r="BN209" i="1"/>
  <c r="BM209" i="1"/>
  <c r="BL209" i="1"/>
  <c r="Y209" i="1"/>
  <c r="X209" i="1"/>
  <c r="O209" i="1"/>
  <c r="W206" i="1"/>
  <c r="X205" i="1"/>
  <c r="W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X199" i="1" s="1"/>
  <c r="O184" i="1"/>
  <c r="BO183" i="1"/>
  <c r="BN183" i="1"/>
  <c r="BM183" i="1"/>
  <c r="BL183" i="1"/>
  <c r="Y183" i="1"/>
  <c r="X183" i="1"/>
  <c r="O183" i="1"/>
  <c r="W181" i="1"/>
  <c r="W180" i="1"/>
  <c r="BO179" i="1"/>
  <c r="BN179" i="1"/>
  <c r="BM179" i="1"/>
  <c r="BL179" i="1"/>
  <c r="Y179" i="1"/>
  <c r="X179" i="1"/>
  <c r="BO178" i="1"/>
  <c r="BN178" i="1"/>
  <c r="BM178" i="1"/>
  <c r="BL178" i="1"/>
  <c r="Y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O172" i="1"/>
  <c r="W170" i="1"/>
  <c r="X169" i="1"/>
  <c r="W169" i="1"/>
  <c r="BO168" i="1"/>
  <c r="BN168" i="1"/>
  <c r="BM168" i="1"/>
  <c r="BL168" i="1"/>
  <c r="Y168" i="1"/>
  <c r="X168" i="1"/>
  <c r="O168" i="1"/>
  <c r="BN167" i="1"/>
  <c r="BL167" i="1"/>
  <c r="X167" i="1"/>
  <c r="O167" i="1"/>
  <c r="W165" i="1"/>
  <c r="W164" i="1"/>
  <c r="BN163" i="1"/>
  <c r="BM163" i="1"/>
  <c r="BL163" i="1"/>
  <c r="Y163" i="1"/>
  <c r="X163" i="1"/>
  <c r="BO163" i="1" s="1"/>
  <c r="O163" i="1"/>
  <c r="BN162" i="1"/>
  <c r="BL162" i="1"/>
  <c r="X162" i="1"/>
  <c r="X165" i="1" s="1"/>
  <c r="O162" i="1"/>
  <c r="W159" i="1"/>
  <c r="W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H566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G566" i="1" s="1"/>
  <c r="O139" i="1"/>
  <c r="W135" i="1"/>
  <c r="W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BN129" i="1"/>
  <c r="BL129" i="1"/>
  <c r="X129" i="1"/>
  <c r="F566" i="1" s="1"/>
  <c r="O129" i="1"/>
  <c r="W126" i="1"/>
  <c r="W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6" i="1" s="1"/>
  <c r="O120" i="1"/>
  <c r="BO119" i="1"/>
  <c r="BN119" i="1"/>
  <c r="BM119" i="1"/>
  <c r="BL119" i="1"/>
  <c r="Y119" i="1"/>
  <c r="X119" i="1"/>
  <c r="X125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X116" i="1" s="1"/>
  <c r="O101" i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9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X89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6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6" i="1" s="1"/>
  <c r="O53" i="1"/>
  <c r="W50" i="1"/>
  <c r="W49" i="1"/>
  <c r="BN48" i="1"/>
  <c r="BL48" i="1"/>
  <c r="X48" i="1"/>
  <c r="X50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56" i="1" s="1"/>
  <c r="W24" i="1"/>
  <c r="BO23" i="1"/>
  <c r="BN23" i="1"/>
  <c r="BM23" i="1"/>
  <c r="BL23" i="1"/>
  <c r="Y23" i="1"/>
  <c r="X23" i="1"/>
  <c r="O23" i="1"/>
  <c r="BN22" i="1"/>
  <c r="W558" i="1" s="1"/>
  <c r="BL22" i="1"/>
  <c r="W557" i="1" s="1"/>
  <c r="W559" i="1" s="1"/>
  <c r="X22" i="1"/>
  <c r="B566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W560" i="1"/>
  <c r="X25" i="1"/>
  <c r="Y28" i="1"/>
  <c r="Y34" i="1" s="1"/>
  <c r="BM28" i="1"/>
  <c r="BO28" i="1"/>
  <c r="Y30" i="1"/>
  <c r="BM30" i="1"/>
  <c r="Y32" i="1"/>
  <c r="BM32" i="1"/>
  <c r="C566" i="1"/>
  <c r="Y48" i="1"/>
  <c r="Y49" i="1" s="1"/>
  <c r="BM48" i="1"/>
  <c r="BO48" i="1"/>
  <c r="X49" i="1"/>
  <c r="Y53" i="1"/>
  <c r="Y57" i="1" s="1"/>
  <c r="BM53" i="1"/>
  <c r="BO53" i="1"/>
  <c r="Y55" i="1"/>
  <c r="BM55" i="1"/>
  <c r="Y56" i="1"/>
  <c r="BM56" i="1"/>
  <c r="X57" i="1"/>
  <c r="Y61" i="1"/>
  <c r="Y81" i="1" s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BO85" i="1"/>
  <c r="Y87" i="1"/>
  <c r="BM87" i="1"/>
  <c r="Y91" i="1"/>
  <c r="BM91" i="1"/>
  <c r="BO91" i="1"/>
  <c r="Y93" i="1"/>
  <c r="BM93" i="1"/>
  <c r="Y95" i="1"/>
  <c r="BM95" i="1"/>
  <c r="Y97" i="1"/>
  <c r="BM97" i="1"/>
  <c r="X98" i="1"/>
  <c r="Y101" i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X117" i="1"/>
  <c r="Y120" i="1"/>
  <c r="Y125" i="1" s="1"/>
  <c r="BM120" i="1"/>
  <c r="BO120" i="1"/>
  <c r="Y122" i="1"/>
  <c r="BM122" i="1"/>
  <c r="Y124" i="1"/>
  <c r="BM124" i="1"/>
  <c r="Y129" i="1"/>
  <c r="Y134" i="1" s="1"/>
  <c r="BM129" i="1"/>
  <c r="BO129" i="1"/>
  <c r="Y131" i="1"/>
  <c r="BM131" i="1"/>
  <c r="Y133" i="1"/>
  <c r="BM133" i="1"/>
  <c r="X134" i="1"/>
  <c r="Y139" i="1"/>
  <c r="Y145" i="1" s="1"/>
  <c r="BM139" i="1"/>
  <c r="BO139" i="1"/>
  <c r="Y140" i="1"/>
  <c r="BM140" i="1"/>
  <c r="Y141" i="1"/>
  <c r="BM141" i="1"/>
  <c r="Y144" i="1"/>
  <c r="BM144" i="1"/>
  <c r="X145" i="1"/>
  <c r="Y149" i="1"/>
  <c r="Y158" i="1" s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X170" i="1"/>
  <c r="BO167" i="1"/>
  <c r="BM167" i="1"/>
  <c r="Y167" i="1"/>
  <c r="Y169" i="1" s="1"/>
  <c r="X181" i="1"/>
  <c r="BO175" i="1"/>
  <c r="BM175" i="1"/>
  <c r="Y175" i="1"/>
  <c r="BO177" i="1"/>
  <c r="BM177" i="1"/>
  <c r="Y177" i="1"/>
  <c r="X198" i="1"/>
  <c r="BO187" i="1"/>
  <c r="BM187" i="1"/>
  <c r="Y187" i="1"/>
  <c r="BO190" i="1"/>
  <c r="BM190" i="1"/>
  <c r="Y190" i="1"/>
  <c r="BO197" i="1"/>
  <c r="BM197" i="1"/>
  <c r="Y197" i="1"/>
  <c r="X206" i="1"/>
  <c r="BO201" i="1"/>
  <c r="BM201" i="1"/>
  <c r="Y201" i="1"/>
  <c r="Y205" i="1" s="1"/>
  <c r="BO212" i="1"/>
  <c r="BM212" i="1"/>
  <c r="Y212" i="1"/>
  <c r="BO221" i="1"/>
  <c r="BM221" i="1"/>
  <c r="Y221" i="1"/>
  <c r="Y222" i="1" s="1"/>
  <c r="X223" i="1"/>
  <c r="X233" i="1"/>
  <c r="BO226" i="1"/>
  <c r="BM226" i="1"/>
  <c r="Y226" i="1"/>
  <c r="BO230" i="1"/>
  <c r="BM230" i="1"/>
  <c r="Y230" i="1"/>
  <c r="BO237" i="1"/>
  <c r="BM237" i="1"/>
  <c r="Y237" i="1"/>
  <c r="BO240" i="1"/>
  <c r="BM240" i="1"/>
  <c r="Y240" i="1"/>
  <c r="BO244" i="1"/>
  <c r="BM244" i="1"/>
  <c r="Y244" i="1"/>
  <c r="BO248" i="1"/>
  <c r="BM248" i="1"/>
  <c r="Y248" i="1"/>
  <c r="X257" i="1"/>
  <c r="BO252" i="1"/>
  <c r="BM252" i="1"/>
  <c r="Y252" i="1"/>
  <c r="X256" i="1"/>
  <c r="BO260" i="1"/>
  <c r="BM260" i="1"/>
  <c r="Y260" i="1"/>
  <c r="Y269" i="1" s="1"/>
  <c r="BO264" i="1"/>
  <c r="BM264" i="1"/>
  <c r="Y264" i="1"/>
  <c r="BO268" i="1"/>
  <c r="BM268" i="1"/>
  <c r="Y268" i="1"/>
  <c r="X270" i="1"/>
  <c r="X277" i="1"/>
  <c r="X276" i="1"/>
  <c r="BO272" i="1"/>
  <c r="BM272" i="1"/>
  <c r="Y272" i="1"/>
  <c r="BO275" i="1"/>
  <c r="BM275" i="1"/>
  <c r="Y275" i="1"/>
  <c r="X283" i="1"/>
  <c r="BO279" i="1"/>
  <c r="BM279" i="1"/>
  <c r="Y279" i="1"/>
  <c r="X282" i="1"/>
  <c r="Y288" i="1"/>
  <c r="BO286" i="1"/>
  <c r="BM286" i="1"/>
  <c r="Y286" i="1"/>
  <c r="X288" i="1"/>
  <c r="BO363" i="1"/>
  <c r="BM363" i="1"/>
  <c r="Y363" i="1"/>
  <c r="Y365" i="1" s="1"/>
  <c r="X365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Y424" i="1"/>
  <c r="BO422" i="1"/>
  <c r="BM422" i="1"/>
  <c r="Y422" i="1"/>
  <c r="X424" i="1"/>
  <c r="H9" i="1"/>
  <c r="X24" i="1"/>
  <c r="X58" i="1"/>
  <c r="X81" i="1"/>
  <c r="X135" i="1"/>
  <c r="X146" i="1"/>
  <c r="X159" i="1"/>
  <c r="I566" i="1"/>
  <c r="X164" i="1"/>
  <c r="BO173" i="1"/>
  <c r="BM173" i="1"/>
  <c r="Y173" i="1"/>
  <c r="BO176" i="1"/>
  <c r="BM176" i="1"/>
  <c r="Y176" i="1"/>
  <c r="Y180" i="1" s="1"/>
  <c r="X180" i="1"/>
  <c r="BO184" i="1"/>
  <c r="BM184" i="1"/>
  <c r="Y184" i="1"/>
  <c r="Y198" i="1" s="1"/>
  <c r="BO188" i="1"/>
  <c r="BM188" i="1"/>
  <c r="Y188" i="1"/>
  <c r="BO192" i="1"/>
  <c r="BM192" i="1"/>
  <c r="Y192" i="1"/>
  <c r="BO210" i="1"/>
  <c r="BM210" i="1"/>
  <c r="Y210" i="1"/>
  <c r="Y216" i="1" s="1"/>
  <c r="BO214" i="1"/>
  <c r="BM214" i="1"/>
  <c r="Y214" i="1"/>
  <c r="BO228" i="1"/>
  <c r="BM228" i="1"/>
  <c r="Y228" i="1"/>
  <c r="X232" i="1"/>
  <c r="N566" i="1"/>
  <c r="L566" i="1"/>
  <c r="X249" i="1"/>
  <c r="BO236" i="1"/>
  <c r="BM236" i="1"/>
  <c r="Y236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BO262" i="1"/>
  <c r="BM262" i="1"/>
  <c r="Y262" i="1"/>
  <c r="BO266" i="1"/>
  <c r="BM266" i="1"/>
  <c r="Y266" i="1"/>
  <c r="BO273" i="1"/>
  <c r="BM273" i="1"/>
  <c r="Y273" i="1"/>
  <c r="BO295" i="1"/>
  <c r="BM295" i="1"/>
  <c r="Y295" i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X316" i="1"/>
  <c r="BO334" i="1"/>
  <c r="BM334" i="1"/>
  <c r="Y334" i="1"/>
  <c r="BO336" i="1"/>
  <c r="BM336" i="1"/>
  <c r="Y336" i="1"/>
  <c r="X339" i="1"/>
  <c r="BO343" i="1"/>
  <c r="BM343" i="1"/>
  <c r="Y343" i="1"/>
  <c r="Y346" i="1" s="1"/>
  <c r="X347" i="1"/>
  <c r="BO350" i="1"/>
  <c r="BM350" i="1"/>
  <c r="Y350" i="1"/>
  <c r="BO371" i="1"/>
  <c r="BM371" i="1"/>
  <c r="Y371" i="1"/>
  <c r="X373" i="1"/>
  <c r="X381" i="1"/>
  <c r="BO375" i="1"/>
  <c r="BM375" i="1"/>
  <c r="Y375" i="1"/>
  <c r="X380" i="1"/>
  <c r="BO378" i="1"/>
  <c r="BM378" i="1"/>
  <c r="Y378" i="1"/>
  <c r="S566" i="1"/>
  <c r="J566" i="1"/>
  <c r="X217" i="1"/>
  <c r="BO280" i="1"/>
  <c r="BM280" i="1"/>
  <c r="Y280" i="1"/>
  <c r="X289" i="1"/>
  <c r="BO293" i="1"/>
  <c r="BM293" i="1"/>
  <c r="Y293" i="1"/>
  <c r="BO297" i="1"/>
  <c r="BM297" i="1"/>
  <c r="Y297" i="1"/>
  <c r="Y299" i="1" s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Y339" i="1" s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Y353" i="1" s="1"/>
  <c r="X353" i="1"/>
  <c r="X359" i="1"/>
  <c r="BO356" i="1"/>
  <c r="BM356" i="1"/>
  <c r="Y356" i="1"/>
  <c r="Y358" i="1" s="1"/>
  <c r="BO370" i="1"/>
  <c r="BM370" i="1"/>
  <c r="Y370" i="1"/>
  <c r="Y372" i="1" s="1"/>
  <c r="BO376" i="1"/>
  <c r="BM376" i="1"/>
  <c r="Y376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Y414" i="1" s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X300" i="1"/>
  <c r="Q566" i="1"/>
  <c r="X340" i="1"/>
  <c r="R566" i="1"/>
  <c r="X366" i="1"/>
  <c r="X425" i="1"/>
  <c r="BO429" i="1"/>
  <c r="BM429" i="1"/>
  <c r="Y429" i="1"/>
  <c r="Y430" i="1" s="1"/>
  <c r="X431" i="1"/>
  <c r="X440" i="1"/>
  <c r="BO433" i="1"/>
  <c r="BM433" i="1"/>
  <c r="Y433" i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Y485" i="1" s="1"/>
  <c r="BO478" i="1"/>
  <c r="BM478" i="1"/>
  <c r="Y478" i="1"/>
  <c r="BO482" i="1"/>
  <c r="BM482" i="1"/>
  <c r="Y482" i="1"/>
  <c r="BO494" i="1"/>
  <c r="BM494" i="1"/>
  <c r="Y494" i="1"/>
  <c r="Y499" i="1" s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547" i="1" l="1"/>
  <c r="Y505" i="1"/>
  <c r="Y439" i="1"/>
  <c r="Y408" i="1"/>
  <c r="Y249" i="1"/>
  <c r="Y276" i="1"/>
  <c r="Y256" i="1"/>
  <c r="Y116" i="1"/>
  <c r="Y98" i="1"/>
  <c r="X556" i="1"/>
  <c r="X558" i="1"/>
  <c r="Y531" i="1"/>
  <c r="Y459" i="1"/>
  <c r="Y380" i="1"/>
  <c r="Y315" i="1"/>
  <c r="X560" i="1"/>
  <c r="Y282" i="1"/>
  <c r="Y232" i="1"/>
  <c r="Y561" i="1" s="1"/>
  <c r="X557" i="1"/>
  <c r="X559" i="1" s="1"/>
</calcChain>
</file>

<file path=xl/sharedStrings.xml><?xml version="1.0" encoding="utf-8"?>
<sst xmlns="http://schemas.openxmlformats.org/spreadsheetml/2006/main" count="2457" uniqueCount="829">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</sst>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6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5"/>
      <c r="Q2" s="405"/>
      <c r="R2" s="405"/>
      <c r="S2" s="405"/>
      <c r="T2" s="405"/>
      <c r="U2" s="405"/>
      <c r="V2" s="405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5"/>
      <c r="P3" s="405"/>
      <c r="Q3" s="405"/>
      <c r="R3" s="405"/>
      <c r="S3" s="405"/>
      <c r="T3" s="405"/>
      <c r="U3" s="405"/>
      <c r="V3" s="405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2" t="s">
        <v>8</v>
      </c>
      <c r="B5" s="553"/>
      <c r="C5" s="554"/>
      <c r="D5" s="426"/>
      <c r="E5" s="428"/>
      <c r="F5" s="738" t="s">
        <v>9</v>
      </c>
      <c r="G5" s="554"/>
      <c r="H5" s="426"/>
      <c r="I5" s="427"/>
      <c r="J5" s="427"/>
      <c r="K5" s="427"/>
      <c r="L5" s="428"/>
      <c r="M5" s="58"/>
      <c r="O5" s="24" t="s">
        <v>10</v>
      </c>
      <c r="P5" s="777">
        <v>45466</v>
      </c>
      <c r="Q5" s="570"/>
      <c r="S5" s="648" t="s">
        <v>11</v>
      </c>
      <c r="T5" s="444"/>
      <c r="U5" s="649" t="s">
        <v>12</v>
      </c>
      <c r="V5" s="570"/>
      <c r="AA5" s="51"/>
      <c r="AB5" s="51"/>
      <c r="AC5" s="51"/>
    </row>
    <row r="6" spans="1:30" s="381" customFormat="1" ht="24" customHeight="1" x14ac:dyDescent="0.2">
      <c r="A6" s="552" t="s">
        <v>13</v>
      </c>
      <c r="B6" s="553"/>
      <c r="C6" s="554"/>
      <c r="D6" s="704" t="s">
        <v>14</v>
      </c>
      <c r="E6" s="705"/>
      <c r="F6" s="705"/>
      <c r="G6" s="705"/>
      <c r="H6" s="705"/>
      <c r="I6" s="705"/>
      <c r="J6" s="705"/>
      <c r="K6" s="705"/>
      <c r="L6" s="570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Воскресенье</v>
      </c>
      <c r="Q6" s="393"/>
      <c r="S6" s="443" t="s">
        <v>16</v>
      </c>
      <c r="T6" s="444"/>
      <c r="U6" s="697" t="s">
        <v>17</v>
      </c>
      <c r="V6" s="46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99"/>
      <c r="M7" s="60"/>
      <c r="O7" s="24"/>
      <c r="P7" s="42"/>
      <c r="Q7" s="42"/>
      <c r="S7" s="405"/>
      <c r="T7" s="444"/>
      <c r="U7" s="698"/>
      <c r="V7" s="699"/>
      <c r="AA7" s="51"/>
      <c r="AB7" s="51"/>
      <c r="AC7" s="51"/>
    </row>
    <row r="8" spans="1:30" s="381" customFormat="1" ht="25.5" customHeight="1" x14ac:dyDescent="0.2">
      <c r="A8" s="785" t="s">
        <v>18</v>
      </c>
      <c r="B8" s="408"/>
      <c r="C8" s="409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8">
        <v>0.41666666666666669</v>
      </c>
      <c r="Q8" s="599"/>
      <c r="S8" s="405"/>
      <c r="T8" s="444"/>
      <c r="U8" s="698"/>
      <c r="V8" s="699"/>
      <c r="AA8" s="51"/>
      <c r="AB8" s="51"/>
      <c r="AC8" s="51"/>
    </row>
    <row r="9" spans="1:30" s="381" customFormat="1" ht="39.950000000000003" customHeight="1" x14ac:dyDescent="0.2">
      <c r="A9" s="5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75"/>
      <c r="E9" s="400"/>
      <c r="F9" s="5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9"/>
      <c r="O9" s="26" t="s">
        <v>20</v>
      </c>
      <c r="P9" s="561"/>
      <c r="Q9" s="562"/>
      <c r="S9" s="405"/>
      <c r="T9" s="444"/>
      <c r="U9" s="700"/>
      <c r="V9" s="70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75"/>
      <c r="E10" s="400"/>
      <c r="F10" s="5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82" t="str">
        <f>IFERROR(VLOOKUP($D$10,Proxy,2,FALSE),"")</f>
        <v/>
      </c>
      <c r="I10" s="405"/>
      <c r="J10" s="405"/>
      <c r="K10" s="405"/>
      <c r="L10" s="405"/>
      <c r="M10" s="380"/>
      <c r="O10" s="26" t="s">
        <v>21</v>
      </c>
      <c r="P10" s="655"/>
      <c r="Q10" s="656"/>
      <c r="T10" s="24" t="s">
        <v>22</v>
      </c>
      <c r="U10" s="467" t="s">
        <v>23</v>
      </c>
      <c r="V10" s="46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9"/>
      <c r="Q11" s="570"/>
      <c r="T11" s="24" t="s">
        <v>26</v>
      </c>
      <c r="U11" s="641" t="s">
        <v>27</v>
      </c>
      <c r="V11" s="562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3" t="s">
        <v>28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4"/>
      <c r="M12" s="62"/>
      <c r="O12" s="24" t="s">
        <v>29</v>
      </c>
      <c r="P12" s="598"/>
      <c r="Q12" s="599"/>
      <c r="R12" s="23"/>
      <c r="T12" s="24"/>
      <c r="U12" s="517"/>
      <c r="V12" s="405"/>
      <c r="AA12" s="51"/>
      <c r="AB12" s="51"/>
      <c r="AC12" s="51"/>
    </row>
    <row r="13" spans="1:30" s="381" customFormat="1" ht="23.25" customHeight="1" x14ac:dyDescent="0.2">
      <c r="A13" s="733" t="s">
        <v>30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4"/>
      <c r="M13" s="62"/>
      <c r="N13" s="26"/>
      <c r="O13" s="26" t="s">
        <v>31</v>
      </c>
      <c r="P13" s="641"/>
      <c r="Q13" s="562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3" t="s">
        <v>32</v>
      </c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4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72" t="s">
        <v>33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4"/>
      <c r="M15" s="63"/>
      <c r="O15" s="546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74" t="s">
        <v>37</v>
      </c>
      <c r="D17" s="435" t="s">
        <v>38</v>
      </c>
      <c r="E17" s="477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76"/>
      <c r="Q17" s="476"/>
      <c r="R17" s="476"/>
      <c r="S17" s="477"/>
      <c r="T17" s="767" t="s">
        <v>49</v>
      </c>
      <c r="U17" s="554"/>
      <c r="V17" s="435" t="s">
        <v>50</v>
      </c>
      <c r="W17" s="435" t="s">
        <v>51</v>
      </c>
      <c r="X17" s="794" t="s">
        <v>52</v>
      </c>
      <c r="Y17" s="435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6"/>
      <c r="BB17" s="766" t="s">
        <v>57</v>
      </c>
    </row>
    <row r="18" spans="1:67" ht="14.25" customHeight="1" x14ac:dyDescent="0.2">
      <c r="A18" s="436"/>
      <c r="B18" s="436"/>
      <c r="C18" s="436"/>
      <c r="D18" s="478"/>
      <c r="E18" s="480"/>
      <c r="F18" s="436"/>
      <c r="G18" s="436"/>
      <c r="H18" s="436"/>
      <c r="I18" s="436"/>
      <c r="J18" s="436"/>
      <c r="K18" s="436"/>
      <c r="L18" s="436"/>
      <c r="M18" s="436"/>
      <c r="N18" s="436"/>
      <c r="O18" s="478"/>
      <c r="P18" s="479"/>
      <c r="Q18" s="479"/>
      <c r="R18" s="479"/>
      <c r="S18" s="480"/>
      <c r="T18" s="382" t="s">
        <v>58</v>
      </c>
      <c r="U18" s="382" t="s">
        <v>59</v>
      </c>
      <c r="V18" s="436"/>
      <c r="W18" s="436"/>
      <c r="X18" s="795"/>
      <c r="Y18" s="436"/>
      <c r="Z18" s="671"/>
      <c r="AA18" s="671"/>
      <c r="AB18" s="493"/>
      <c r="AC18" s="494"/>
      <c r="AD18" s="495"/>
      <c r="AE18" s="507"/>
      <c r="BB18" s="405"/>
    </row>
    <row r="19" spans="1:67" ht="27.75" customHeight="1" x14ac:dyDescent="0.2">
      <c r="A19" s="424" t="s">
        <v>60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8"/>
      <c r="AA19" s="48"/>
    </row>
    <row r="20" spans="1:67" ht="16.5" customHeight="1" x14ac:dyDescent="0.25">
      <c r="A20" s="416" t="s">
        <v>60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383"/>
      <c r="AA20" s="383"/>
    </row>
    <row r="21" spans="1:67" ht="14.25" customHeight="1" x14ac:dyDescent="0.25">
      <c r="A21" s="404" t="s">
        <v>61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384"/>
      <c r="AA21" s="384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37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38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38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4" t="s">
        <v>72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384"/>
      <c r="AA26" s="384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37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38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38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4" t="s">
        <v>86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384"/>
      <c r="AA36" s="384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37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38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38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4" t="s">
        <v>91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384"/>
      <c r="AA40" s="384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37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38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38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24" t="s">
        <v>95</v>
      </c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8"/>
      <c r="AA44" s="48"/>
    </row>
    <row r="45" spans="1:67" ht="16.5" customHeight="1" x14ac:dyDescent="0.25">
      <c r="A45" s="416" t="s">
        <v>96</v>
      </c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383"/>
      <c r="AA45" s="383"/>
    </row>
    <row r="46" spans="1:67" ht="14.25" customHeight="1" x14ac:dyDescent="0.25">
      <c r="A46" s="404" t="s">
        <v>97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7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38"/>
      <c r="O49" s="407" t="s">
        <v>70</v>
      </c>
      <c r="P49" s="408"/>
      <c r="Q49" s="408"/>
      <c r="R49" s="408"/>
      <c r="S49" s="408"/>
      <c r="T49" s="408"/>
      <c r="U49" s="409"/>
      <c r="V49" s="37" t="s">
        <v>71</v>
      </c>
      <c r="W49" s="390">
        <f>IFERROR(W47/H47,"0")+IFERROR(W48/H48,"0")</f>
        <v>0</v>
      </c>
      <c r="X49" s="390">
        <f>IFERROR(X47/H47,"0")+IFERROR(X48/H48,"0")</f>
        <v>0</v>
      </c>
      <c r="Y49" s="390">
        <f>IFERROR(IF(Y47="",0,Y47),"0")+IFERROR(IF(Y48="",0,Y48),"0")</f>
        <v>0</v>
      </c>
      <c r="Z49" s="391"/>
      <c r="AA49" s="391"/>
    </row>
    <row r="50" spans="1:67" x14ac:dyDescent="0.2">
      <c r="A50" s="405"/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38"/>
      <c r="O50" s="407" t="s">
        <v>70</v>
      </c>
      <c r="P50" s="408"/>
      <c r="Q50" s="408"/>
      <c r="R50" s="408"/>
      <c r="S50" s="408"/>
      <c r="T50" s="408"/>
      <c r="U50" s="409"/>
      <c r="V50" s="37" t="s">
        <v>66</v>
      </c>
      <c r="W50" s="390">
        <f>IFERROR(SUM(W47:W48),"0")</f>
        <v>0</v>
      </c>
      <c r="X50" s="390">
        <f>IFERROR(SUM(X47:X48),"0")</f>
        <v>0</v>
      </c>
      <c r="Y50" s="37"/>
      <c r="Z50" s="391"/>
      <c r="AA50" s="391"/>
    </row>
    <row r="51" spans="1:67" ht="16.5" customHeight="1" x14ac:dyDescent="0.25">
      <c r="A51" s="416" t="s">
        <v>104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383"/>
      <c r="AA51" s="383"/>
    </row>
    <row r="52" spans="1:67" ht="14.25" customHeight="1" x14ac:dyDescent="0.25">
      <c r="A52" s="404" t="s">
        <v>105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37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38"/>
      <c r="O57" s="407" t="s">
        <v>70</v>
      </c>
      <c r="P57" s="408"/>
      <c r="Q57" s="408"/>
      <c r="R57" s="408"/>
      <c r="S57" s="408"/>
      <c r="T57" s="408"/>
      <c r="U57" s="409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38"/>
      <c r="O58" s="407" t="s">
        <v>70</v>
      </c>
      <c r="P58" s="408"/>
      <c r="Q58" s="408"/>
      <c r="R58" s="408"/>
      <c r="S58" s="408"/>
      <c r="T58" s="408"/>
      <c r="U58" s="409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customHeight="1" x14ac:dyDescent="0.25">
      <c r="A59" s="416" t="s">
        <v>95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383"/>
      <c r="AA59" s="383"/>
    </row>
    <row r="60" spans="1:67" ht="14.25" customHeight="1" x14ac:dyDescent="0.25">
      <c r="A60" s="404" t="s">
        <v>105</v>
      </c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2">
        <v>4680115881303</v>
      </c>
      <c r="E74" s="393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2">
        <v>4680115882577</v>
      </c>
      <c r="E75" s="393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2">
        <v>4680115882720</v>
      </c>
      <c r="E77" s="393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2">
        <v>4680115880269</v>
      </c>
      <c r="E78" s="393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2">
        <v>4680115880429</v>
      </c>
      <c r="E79" s="393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2">
        <v>4680115881457</v>
      </c>
      <c r="E80" s="393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7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38"/>
      <c r="O81" s="407" t="s">
        <v>70</v>
      </c>
      <c r="P81" s="408"/>
      <c r="Q81" s="408"/>
      <c r="R81" s="408"/>
      <c r="S81" s="408"/>
      <c r="T81" s="408"/>
      <c r="U81" s="409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1"/>
      <c r="AA81" s="391"/>
    </row>
    <row r="82" spans="1:67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38"/>
      <c r="O82" s="407" t="s">
        <v>70</v>
      </c>
      <c r="P82" s="408"/>
      <c r="Q82" s="408"/>
      <c r="R82" s="408"/>
      <c r="S82" s="408"/>
      <c r="T82" s="408"/>
      <c r="U82" s="409"/>
      <c r="V82" s="37" t="s">
        <v>66</v>
      </c>
      <c r="W82" s="390">
        <f>IFERROR(SUM(W61:W80),"0")</f>
        <v>0</v>
      </c>
      <c r="X82" s="390">
        <f>IFERROR(SUM(X61:X80),"0")</f>
        <v>0</v>
      </c>
      <c r="Y82" s="37"/>
      <c r="Z82" s="391"/>
      <c r="AA82" s="391"/>
    </row>
    <row r="83" spans="1:67" ht="14.25" customHeight="1" x14ac:dyDescent="0.25">
      <c r="A83" s="404" t="s">
        <v>97</v>
      </c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384"/>
      <c r="AA83" s="384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2">
        <v>4680115881488</v>
      </c>
      <c r="E84" s="393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3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2">
        <v>4680115882751</v>
      </c>
      <c r="E85" s="393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2">
        <v>4680115882775</v>
      </c>
      <c r="E86" s="393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2">
        <v>4680115880658</v>
      </c>
      <c r="E87" s="393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437"/>
      <c r="B88" s="405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38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38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customHeight="1" x14ac:dyDescent="0.25">
      <c r="A90" s="404" t="s">
        <v>61</v>
      </c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5"/>
      <c r="P90" s="405"/>
      <c r="Q90" s="405"/>
      <c r="R90" s="405"/>
      <c r="S90" s="405"/>
      <c r="T90" s="405"/>
      <c r="U90" s="405"/>
      <c r="V90" s="405"/>
      <c r="W90" s="405"/>
      <c r="X90" s="405"/>
      <c r="Y90" s="405"/>
      <c r="Z90" s="384"/>
      <c r="AA90" s="384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2">
        <v>4607091387667</v>
      </c>
      <c r="E91" s="393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3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2">
        <v>4607091387636</v>
      </c>
      <c r="E92" s="393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2">
        <v>4607091382426</v>
      </c>
      <c r="E93" s="393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2">
        <v>4607091386547</v>
      </c>
      <c r="E94" s="393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2">
        <v>4607091382464</v>
      </c>
      <c r="E95" s="393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92">
        <v>4680115883444</v>
      </c>
      <c r="E96" s="393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37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38"/>
      <c r="O98" s="407" t="s">
        <v>70</v>
      </c>
      <c r="P98" s="408"/>
      <c r="Q98" s="408"/>
      <c r="R98" s="408"/>
      <c r="S98" s="408"/>
      <c r="T98" s="408"/>
      <c r="U98" s="409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38"/>
      <c r="O99" s="407" t="s">
        <v>70</v>
      </c>
      <c r="P99" s="408"/>
      <c r="Q99" s="408"/>
      <c r="R99" s="408"/>
      <c r="S99" s="408"/>
      <c r="T99" s="408"/>
      <c r="U99" s="409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customHeight="1" x14ac:dyDescent="0.25">
      <c r="A100" s="404" t="s">
        <v>72</v>
      </c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2">
        <v>4607091386967</v>
      </c>
      <c r="E101" s="393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3"/>
      <c r="T101" s="34"/>
      <c r="U101" s="34"/>
      <c r="V101" s="35" t="s">
        <v>66</v>
      </c>
      <c r="W101" s="388">
        <v>0</v>
      </c>
      <c r="X101" s="389">
        <f t="shared" ref="X101:X115" si="18">IFERROR(IF(W101="",0,CEILING((W101/$H101),1)*$H101),"")</f>
        <v>0</v>
      </c>
      <c r="Y101" s="36" t="str">
        <f>IFERROR(IF(X101=0,"",ROUNDUP(X101/H101,0)*0.02175),"")</f>
        <v/>
      </c>
      <c r="Z101" s="56"/>
      <c r="AA101" s="57"/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175</v>
      </c>
      <c r="B102" s="54" t="s">
        <v>177</v>
      </c>
      <c r="C102" s="31">
        <v>4301051437</v>
      </c>
      <c r="D102" s="392">
        <v>4607091386967</v>
      </c>
      <c r="E102" s="393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2">
        <v>4607091385304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180</v>
      </c>
      <c r="B104" s="54" t="s">
        <v>181</v>
      </c>
      <c r="C104" s="31">
        <v>4301051648</v>
      </c>
      <c r="D104" s="392">
        <v>4607091386264</v>
      </c>
      <c r="E104" s="393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4301051477</v>
      </c>
      <c r="D105" s="392">
        <v>4680115882584</v>
      </c>
      <c r="E105" s="393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182</v>
      </c>
      <c r="B106" s="54" t="s">
        <v>184</v>
      </c>
      <c r="C106" s="31">
        <v>4301051476</v>
      </c>
      <c r="D106" s="392">
        <v>4680115882584</v>
      </c>
      <c r="E106" s="393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2">
        <v>4607091385731</v>
      </c>
      <c r="E107" s="393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2">
        <v>4680115880214</v>
      </c>
      <c r="E108" s="393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4301051438</v>
      </c>
      <c r="D109" s="392">
        <v>4680115880894</v>
      </c>
      <c r="E109" s="393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2">
        <v>4680115885233</v>
      </c>
      <c r="E110" s="393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2" t="s">
        <v>193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2">
        <v>4680115884915</v>
      </c>
      <c r="E111" s="393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4301051313</v>
      </c>
      <c r="D112" s="392">
        <v>4607091385427</v>
      </c>
      <c r="E112" s="393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4301051480</v>
      </c>
      <c r="D113" s="392">
        <v>4680115882645</v>
      </c>
      <c r="E113" s="393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392">
        <v>4680115884311</v>
      </c>
      <c r="E114" s="393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4301051641</v>
      </c>
      <c r="D115" s="392">
        <v>4680115884403</v>
      </c>
      <c r="E115" s="393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7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38"/>
      <c r="O116" s="407" t="s">
        <v>70</v>
      </c>
      <c r="P116" s="408"/>
      <c r="Q116" s="408"/>
      <c r="R116" s="408"/>
      <c r="S116" s="408"/>
      <c r="T116" s="408"/>
      <c r="U116" s="409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91"/>
      <c r="AA116" s="391"/>
    </row>
    <row r="117" spans="1:67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38"/>
      <c r="O117" s="407" t="s">
        <v>70</v>
      </c>
      <c r="P117" s="408"/>
      <c r="Q117" s="408"/>
      <c r="R117" s="408"/>
      <c r="S117" s="408"/>
      <c r="T117" s="408"/>
      <c r="U117" s="409"/>
      <c r="V117" s="37" t="s">
        <v>66</v>
      </c>
      <c r="W117" s="390">
        <f>IFERROR(SUM(W101:W115),"0")</f>
        <v>0</v>
      </c>
      <c r="X117" s="390">
        <f>IFERROR(SUM(X101:X115),"0")</f>
        <v>0</v>
      </c>
      <c r="Y117" s="37"/>
      <c r="Z117" s="391"/>
      <c r="AA117" s="391"/>
    </row>
    <row r="118" spans="1:67" ht="14.25" customHeight="1" x14ac:dyDescent="0.25">
      <c r="A118" s="404" t="s">
        <v>204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384"/>
      <c r="AA118" s="384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2">
        <v>4607091383065</v>
      </c>
      <c r="E119" s="393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3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customHeight="1" x14ac:dyDescent="0.25">
      <c r="A120" s="54" t="s">
        <v>207</v>
      </c>
      <c r="B120" s="54" t="s">
        <v>208</v>
      </c>
      <c r="C120" s="31">
        <v>4301060366</v>
      </c>
      <c r="D120" s="392">
        <v>4680115881532</v>
      </c>
      <c r="E120" s="393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210</v>
      </c>
      <c r="B122" s="54" t="s">
        <v>211</v>
      </c>
      <c r="C122" s="31">
        <v>4301060356</v>
      </c>
      <c r="D122" s="392">
        <v>4680115882652</v>
      </c>
      <c r="E122" s="393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customHeight="1" x14ac:dyDescent="0.25">
      <c r="A123" s="54" t="s">
        <v>212</v>
      </c>
      <c r="B123" s="54" t="s">
        <v>213</v>
      </c>
      <c r="C123" s="31">
        <v>4301060309</v>
      </c>
      <c r="D123" s="392">
        <v>4680115880238</v>
      </c>
      <c r="E123" s="393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2">
        <v>4680115881464</v>
      </c>
      <c r="E124" s="393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37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38"/>
      <c r="O125" s="407" t="s">
        <v>70</v>
      </c>
      <c r="P125" s="408"/>
      <c r="Q125" s="408"/>
      <c r="R125" s="408"/>
      <c r="S125" s="408"/>
      <c r="T125" s="408"/>
      <c r="U125" s="409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38"/>
      <c r="O126" s="407" t="s">
        <v>70</v>
      </c>
      <c r="P126" s="408"/>
      <c r="Q126" s="408"/>
      <c r="R126" s="408"/>
      <c r="S126" s="408"/>
      <c r="T126" s="408"/>
      <c r="U126" s="409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customHeight="1" x14ac:dyDescent="0.25">
      <c r="A127" s="416" t="s">
        <v>216</v>
      </c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5"/>
      <c r="Y127" s="405"/>
      <c r="Z127" s="383"/>
      <c r="AA127" s="383"/>
    </row>
    <row r="128" spans="1:67" ht="14.25" customHeight="1" x14ac:dyDescent="0.25">
      <c r="A128" s="404" t="s">
        <v>72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405"/>
      <c r="Z128" s="384"/>
      <c r="AA128" s="384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2">
        <v>4607091385168</v>
      </c>
      <c r="E129" s="393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3"/>
      <c r="T129" s="34"/>
      <c r="U129" s="34"/>
      <c r="V129" s="35" t="s">
        <v>66</v>
      </c>
      <c r="W129" s="388">
        <v>0</v>
      </c>
      <c r="X129" s="389">
        <f>IFERROR(IF(W129="",0,CEILING((W129/$H129),1)*$H129),"")</f>
        <v>0</v>
      </c>
      <c r="Y129" s="36" t="str">
        <f>IFERROR(IF(X129=0,"",ROUNDUP(X129/H129,0)*0.02175),"")</f>
        <v/>
      </c>
      <c r="Z129" s="56"/>
      <c r="AA129" s="57"/>
      <c r="AE129" s="64"/>
      <c r="BB129" s="134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t="27" customHeight="1" x14ac:dyDescent="0.25">
      <c r="A130" s="54" t="s">
        <v>217</v>
      </c>
      <c r="B130" s="54" t="s">
        <v>219</v>
      </c>
      <c r="C130" s="31">
        <v>4301051360</v>
      </c>
      <c r="D130" s="392">
        <v>4607091385168</v>
      </c>
      <c r="E130" s="393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3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customHeight="1" x14ac:dyDescent="0.25">
      <c r="A131" s="54" t="s">
        <v>220</v>
      </c>
      <c r="B131" s="54" t="s">
        <v>221</v>
      </c>
      <c r="C131" s="31">
        <v>4301051362</v>
      </c>
      <c r="D131" s="392">
        <v>4607091383256</v>
      </c>
      <c r="E131" s="393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2">
        <v>4607091385748</v>
      </c>
      <c r="E132" s="393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4301051738</v>
      </c>
      <c r="D133" s="392">
        <v>4680115884533</v>
      </c>
      <c r="E133" s="393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7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38"/>
      <c r="O134" s="407" t="s">
        <v>70</v>
      </c>
      <c r="P134" s="408"/>
      <c r="Q134" s="408"/>
      <c r="R134" s="408"/>
      <c r="S134" s="408"/>
      <c r="T134" s="408"/>
      <c r="U134" s="409"/>
      <c r="V134" s="37" t="s">
        <v>71</v>
      </c>
      <c r="W134" s="390">
        <f>IFERROR(W129/H129,"0")+IFERROR(W130/H130,"0")+IFERROR(W131/H131,"0")+IFERROR(W132/H132,"0")+IFERROR(W133/H133,"0")</f>
        <v>0</v>
      </c>
      <c r="X134" s="390">
        <f>IFERROR(X129/H129,"0")+IFERROR(X130/H130,"0")+IFERROR(X131/H131,"0")+IFERROR(X132/H132,"0")+IFERROR(X133/H133,"0")</f>
        <v>0</v>
      </c>
      <c r="Y134" s="390">
        <f>IFERROR(IF(Y129="",0,Y129),"0")+IFERROR(IF(Y130="",0,Y130),"0")+IFERROR(IF(Y131="",0,Y131),"0")+IFERROR(IF(Y132="",0,Y132),"0")+IFERROR(IF(Y133="",0,Y133),"0")</f>
        <v>0</v>
      </c>
      <c r="Z134" s="391"/>
      <c r="AA134" s="391"/>
    </row>
    <row r="135" spans="1:67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38"/>
      <c r="O135" s="407" t="s">
        <v>70</v>
      </c>
      <c r="P135" s="408"/>
      <c r="Q135" s="408"/>
      <c r="R135" s="408"/>
      <c r="S135" s="408"/>
      <c r="T135" s="408"/>
      <c r="U135" s="409"/>
      <c r="V135" s="37" t="s">
        <v>66</v>
      </c>
      <c r="W135" s="390">
        <f>IFERROR(SUM(W129:W133),"0")</f>
        <v>0</v>
      </c>
      <c r="X135" s="390">
        <f>IFERROR(SUM(X129:X133),"0")</f>
        <v>0</v>
      </c>
      <c r="Y135" s="37"/>
      <c r="Z135" s="391"/>
      <c r="AA135" s="391"/>
    </row>
    <row r="136" spans="1:67" ht="27.75" customHeight="1" x14ac:dyDescent="0.2">
      <c r="A136" s="424" t="s">
        <v>226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25"/>
      <c r="Z136" s="48"/>
      <c r="AA136" s="48"/>
    </row>
    <row r="137" spans="1:67" ht="16.5" customHeight="1" x14ac:dyDescent="0.25">
      <c r="A137" s="416" t="s">
        <v>227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383"/>
      <c r="AA137" s="383"/>
    </row>
    <row r="138" spans="1:67" ht="14.25" customHeight="1" x14ac:dyDescent="0.25">
      <c r="A138" s="404" t="s">
        <v>105</v>
      </c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5"/>
      <c r="N138" s="405"/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384"/>
      <c r="AA138" s="384"/>
    </row>
    <row r="139" spans="1:67" ht="27" customHeight="1" x14ac:dyDescent="0.25">
      <c r="A139" s="54" t="s">
        <v>228</v>
      </c>
      <c r="B139" s="54" t="s">
        <v>229</v>
      </c>
      <c r="C139" s="31">
        <v>4301011223</v>
      </c>
      <c r="D139" s="392">
        <v>4607091383423</v>
      </c>
      <c r="E139" s="393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3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customHeight="1" x14ac:dyDescent="0.25">
      <c r="A140" s="54" t="s">
        <v>230</v>
      </c>
      <c r="B140" s="54" t="s">
        <v>231</v>
      </c>
      <c r="C140" s="31">
        <v>4301011876</v>
      </c>
      <c r="D140" s="392">
        <v>4680115885707</v>
      </c>
      <c r="E140" s="393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0" t="s">
        <v>232</v>
      </c>
      <c r="P140" s="395"/>
      <c r="Q140" s="395"/>
      <c r="R140" s="395"/>
      <c r="S140" s="393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customHeight="1" x14ac:dyDescent="0.25">
      <c r="A141" s="54" t="s">
        <v>233</v>
      </c>
      <c r="B141" s="54" t="s">
        <v>234</v>
      </c>
      <c r="C141" s="31">
        <v>4301011878</v>
      </c>
      <c r="D141" s="392">
        <v>4680115885660</v>
      </c>
      <c r="E141" s="393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4" t="s">
        <v>235</v>
      </c>
      <c r="P141" s="395"/>
      <c r="Q141" s="395"/>
      <c r="R141" s="395"/>
      <c r="S141" s="393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237</v>
      </c>
      <c r="B142" s="54" t="s">
        <v>238</v>
      </c>
      <c r="C142" s="31">
        <v>4301011338</v>
      </c>
      <c r="D142" s="392">
        <v>4607091381405</v>
      </c>
      <c r="E142" s="393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customHeight="1" x14ac:dyDescent="0.25">
      <c r="A143" s="54" t="s">
        <v>239</v>
      </c>
      <c r="B143" s="54" t="s">
        <v>240</v>
      </c>
      <c r="C143" s="31">
        <v>4301011879</v>
      </c>
      <c r="D143" s="392">
        <v>4680115885691</v>
      </c>
      <c r="E143" s="393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6" t="s">
        <v>241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242</v>
      </c>
      <c r="B144" s="54" t="s">
        <v>243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x14ac:dyDescent="0.2">
      <c r="A145" s="437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38"/>
      <c r="O145" s="407" t="s">
        <v>70</v>
      </c>
      <c r="P145" s="408"/>
      <c r="Q145" s="408"/>
      <c r="R145" s="408"/>
      <c r="S145" s="408"/>
      <c r="T145" s="408"/>
      <c r="U145" s="409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38"/>
      <c r="O146" s="407" t="s">
        <v>70</v>
      </c>
      <c r="P146" s="408"/>
      <c r="Q146" s="408"/>
      <c r="R146" s="408"/>
      <c r="S146" s="408"/>
      <c r="T146" s="408"/>
      <c r="U146" s="409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customHeight="1" x14ac:dyDescent="0.25">
      <c r="A147" s="416" t="s">
        <v>244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383"/>
      <c r="AA147" s="383"/>
    </row>
    <row r="148" spans="1:67" ht="14.25" customHeight="1" x14ac:dyDescent="0.25">
      <c r="A148" s="404" t="s">
        <v>61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384"/>
      <c r="AA148" s="384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0</v>
      </c>
      <c r="X149" s="389">
        <f t="shared" ref="X149:X157" si="34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5">IFERROR(W149*I149/H149,"0")</f>
        <v>0</v>
      </c>
      <c r="BM149" s="64">
        <f t="shared" ref="BM149:BM157" si="36">IFERROR(X149*I149/H149,"0")</f>
        <v>0</v>
      </c>
      <c r="BN149" s="64">
        <f t="shared" ref="BN149:BN157" si="37">IFERROR(1/J149*(W149/H149),"0")</f>
        <v>0</v>
      </c>
      <c r="BO149" s="64">
        <f t="shared" ref="BO149:BO157" si="38">IFERROR(1/J149*(X149/H149),"0")</f>
        <v>0</v>
      </c>
    </row>
    <row r="150" spans="1:67" ht="27" customHeight="1" x14ac:dyDescent="0.25">
      <c r="A150" s="54" t="s">
        <v>247</v>
      </c>
      <c r="B150" s="54" t="s">
        <v>248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customHeight="1" x14ac:dyDescent="0.25">
      <c r="A157" s="54" t="s">
        <v>261</v>
      </c>
      <c r="B157" s="54" t="s">
        <v>262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7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38"/>
      <c r="O158" s="407" t="s">
        <v>70</v>
      </c>
      <c r="P158" s="408"/>
      <c r="Q158" s="408"/>
      <c r="R158" s="408"/>
      <c r="S158" s="408"/>
      <c r="T158" s="408"/>
      <c r="U158" s="40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38"/>
      <c r="O159" s="407" t="s">
        <v>70</v>
      </c>
      <c r="P159" s="408"/>
      <c r="Q159" s="408"/>
      <c r="R159" s="408"/>
      <c r="S159" s="408"/>
      <c r="T159" s="408"/>
      <c r="U159" s="409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customHeight="1" x14ac:dyDescent="0.25">
      <c r="A160" s="416" t="s">
        <v>263</v>
      </c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  <c r="S160" s="405"/>
      <c r="T160" s="405"/>
      <c r="U160" s="405"/>
      <c r="V160" s="405"/>
      <c r="W160" s="405"/>
      <c r="X160" s="405"/>
      <c r="Y160" s="405"/>
      <c r="Z160" s="383"/>
      <c r="AA160" s="383"/>
    </row>
    <row r="161" spans="1:67" ht="14.25" customHeight="1" x14ac:dyDescent="0.25">
      <c r="A161" s="404" t="s">
        <v>105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384"/>
      <c r="AA161" s="384"/>
    </row>
    <row r="162" spans="1:67" ht="16.5" customHeight="1" x14ac:dyDescent="0.25">
      <c r="A162" s="54" t="s">
        <v>264</v>
      </c>
      <c r="B162" s="54" t="s">
        <v>265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266</v>
      </c>
      <c r="B163" s="54" t="s">
        <v>267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37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38"/>
      <c r="O164" s="407" t="s">
        <v>70</v>
      </c>
      <c r="P164" s="408"/>
      <c r="Q164" s="408"/>
      <c r="R164" s="408"/>
      <c r="S164" s="408"/>
      <c r="T164" s="408"/>
      <c r="U164" s="40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38"/>
      <c r="O165" s="407" t="s">
        <v>70</v>
      </c>
      <c r="P165" s="408"/>
      <c r="Q165" s="408"/>
      <c r="R165" s="408"/>
      <c r="S165" s="408"/>
      <c r="T165" s="408"/>
      <c r="U165" s="40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404" t="s">
        <v>97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384"/>
      <c r="AA166" s="384"/>
    </row>
    <row r="167" spans="1:67" ht="16.5" customHeight="1" x14ac:dyDescent="0.25">
      <c r="A167" s="54" t="s">
        <v>268</v>
      </c>
      <c r="B167" s="54" t="s">
        <v>269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37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38"/>
      <c r="O169" s="407" t="s">
        <v>70</v>
      </c>
      <c r="P169" s="408"/>
      <c r="Q169" s="408"/>
      <c r="R169" s="408"/>
      <c r="S169" s="408"/>
      <c r="T169" s="408"/>
      <c r="U169" s="40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38"/>
      <c r="O170" s="407" t="s">
        <v>70</v>
      </c>
      <c r="P170" s="408"/>
      <c r="Q170" s="408"/>
      <c r="R170" s="408"/>
      <c r="S170" s="408"/>
      <c r="T170" s="408"/>
      <c r="U170" s="40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404" t="s">
        <v>61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384"/>
      <c r="AA171" s="384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2">
        <v>4680115882683</v>
      </c>
      <c r="E172" s="393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9"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8" t="s">
        <v>1</v>
      </c>
      <c r="BL172" s="64">
        <f t="shared" ref="BL172:BL179" si="40">IFERROR(W172*I172/H172,"0")</f>
        <v>0</v>
      </c>
      <c r="BM172" s="64">
        <f t="shared" ref="BM172:BM179" si="41">IFERROR(X172*I172/H172,"0")</f>
        <v>0</v>
      </c>
      <c r="BN172" s="64">
        <f t="shared" ref="BN172:BN179" si="42">IFERROR(1/J172*(W172/H172),"0")</f>
        <v>0</v>
      </c>
      <c r="BO172" s="64">
        <f t="shared" ref="BO172:BO179" si="43">IFERROR(1/J172*(X172/H172),"0")</f>
        <v>0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2">
        <v>4680115882690</v>
      </c>
      <c r="E173" s="393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9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40"/>
        <v>0</v>
      </c>
      <c r="BM173" s="64">
        <f t="shared" si="41"/>
        <v>0</v>
      </c>
      <c r="BN173" s="64">
        <f t="shared" si="42"/>
        <v>0</v>
      </c>
      <c r="BO173" s="64">
        <f t="shared" si="43"/>
        <v>0</v>
      </c>
    </row>
    <row r="174" spans="1:67" ht="27" customHeight="1" x14ac:dyDescent="0.25">
      <c r="A174" s="54" t="s">
        <v>276</v>
      </c>
      <c r="B174" s="54" t="s">
        <v>277</v>
      </c>
      <c r="C174" s="31">
        <v>4301031220</v>
      </c>
      <c r="D174" s="392">
        <v>4680115882669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2">
        <v>4680115882676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customHeight="1" x14ac:dyDescent="0.25">
      <c r="A176" s="54" t="s">
        <v>280</v>
      </c>
      <c r="B176" s="54" t="s">
        <v>281</v>
      </c>
      <c r="C176" s="31">
        <v>4301031223</v>
      </c>
      <c r="D176" s="392">
        <v>4680115884014</v>
      </c>
      <c r="E176" s="393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283</v>
      </c>
      <c r="B177" s="54" t="s">
        <v>284</v>
      </c>
      <c r="C177" s="31">
        <v>4301031222</v>
      </c>
      <c r="D177" s="392">
        <v>4680115884007</v>
      </c>
      <c r="E177" s="393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5" t="s">
        <v>285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286</v>
      </c>
      <c r="B178" s="54" t="s">
        <v>287</v>
      </c>
      <c r="C178" s="31">
        <v>4301031229</v>
      </c>
      <c r="D178" s="392">
        <v>4680115884038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4301031225</v>
      </c>
      <c r="D179" s="392">
        <v>4680115884021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">
        <v>290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7"/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38"/>
      <c r="O180" s="407" t="s">
        <v>70</v>
      </c>
      <c r="P180" s="408"/>
      <c r="Q180" s="408"/>
      <c r="R180" s="408"/>
      <c r="S180" s="408"/>
      <c r="T180" s="408"/>
      <c r="U180" s="40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38"/>
      <c r="O181" s="407" t="s">
        <v>70</v>
      </c>
      <c r="P181" s="408"/>
      <c r="Q181" s="408"/>
      <c r="R181" s="408"/>
      <c r="S181" s="408"/>
      <c r="T181" s="408"/>
      <c r="U181" s="409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customHeight="1" x14ac:dyDescent="0.25">
      <c r="A182" s="404" t="s">
        <v>72</v>
      </c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5"/>
      <c r="P182" s="405"/>
      <c r="Q182" s="405"/>
      <c r="R182" s="405"/>
      <c r="S182" s="405"/>
      <c r="T182" s="405"/>
      <c r="U182" s="405"/>
      <c r="V182" s="405"/>
      <c r="W182" s="405"/>
      <c r="X182" s="405"/>
      <c r="Y182" s="405"/>
      <c r="Z182" s="384"/>
      <c r="AA182" s="384"/>
    </row>
    <row r="183" spans="1:67" ht="27" customHeight="1" x14ac:dyDescent="0.25">
      <c r="A183" s="54" t="s">
        <v>291</v>
      </c>
      <c r="B183" s="54" t="s">
        <v>292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customHeight="1" x14ac:dyDescent="0.25">
      <c r="A184" s="54" t="s">
        <v>293</v>
      </c>
      <c r="B184" s="54" t="s">
        <v>294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1" t="s">
        <v>299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customHeight="1" x14ac:dyDescent="0.25">
      <c r="A187" s="54" t="s">
        <v>300</v>
      </c>
      <c r="B187" s="54" t="s">
        <v>301</v>
      </c>
      <c r="C187" s="31">
        <v>4301051411</v>
      </c>
      <c r="D187" s="392">
        <v>4680115881617</v>
      </c>
      <c r="E187" s="393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2">
        <v>4680115880573</v>
      </c>
      <c r="E188" s="393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7" t="s">
        <v>304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2">
        <v>4680115881228</v>
      </c>
      <c r="E189" s="393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0</v>
      </c>
      <c r="X189" s="389">
        <f t="shared" si="44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customHeight="1" x14ac:dyDescent="0.25">
      <c r="A190" s="54" t="s">
        <v>307</v>
      </c>
      <c r="B190" s="54" t="s">
        <v>308</v>
      </c>
      <c r="C190" s="31">
        <v>4301051506</v>
      </c>
      <c r="D190" s="392">
        <v>4680115881037</v>
      </c>
      <c r="E190" s="393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2">
        <v>4680115881211</v>
      </c>
      <c r="E191" s="393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0</v>
      </c>
      <c r="X191" s="389">
        <f t="shared" si="44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4301051378</v>
      </c>
      <c r="D192" s="392">
        <v>4680115881020</v>
      </c>
      <c r="E192" s="393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2">
        <v>4680115882195</v>
      </c>
      <c r="E193" s="393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160</v>
      </c>
      <c r="X193" s="389">
        <f t="shared" si="44"/>
        <v>160.79999999999998</v>
      </c>
      <c r="Y193" s="36">
        <f>IFERROR(IF(X193=0,"",ROUNDUP(X193/H193,0)*0.00753),"")</f>
        <v>0.50451000000000001</v>
      </c>
      <c r="Z193" s="56"/>
      <c r="AA193" s="57"/>
      <c r="AE193" s="64"/>
      <c r="BB193" s="176" t="s">
        <v>1</v>
      </c>
      <c r="BL193" s="64">
        <f t="shared" si="45"/>
        <v>179.33333333333334</v>
      </c>
      <c r="BM193" s="64">
        <f t="shared" si="46"/>
        <v>180.23</v>
      </c>
      <c r="BN193" s="64">
        <f t="shared" si="47"/>
        <v>0.42735042735042739</v>
      </c>
      <c r="BO193" s="64">
        <f t="shared" si="48"/>
        <v>0.42948717948717946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2">
        <v>4680115880092</v>
      </c>
      <c r="E194" s="393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8" t="s">
        <v>317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2">
        <v>4680115880221</v>
      </c>
      <c r="E195" s="393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4" t="s">
        <v>320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0</v>
      </c>
      <c r="X195" s="389">
        <f t="shared" si="44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5"/>
        <v>0</v>
      </c>
      <c r="BM195" s="64">
        <f t="shared" si="46"/>
        <v>0</v>
      </c>
      <c r="BN195" s="64">
        <f t="shared" si="47"/>
        <v>0</v>
      </c>
      <c r="BO195" s="64">
        <f t="shared" si="48"/>
        <v>0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2">
        <v>4680115880504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60" t="s">
        <v>323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0</v>
      </c>
      <c r="X196" s="389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2">
        <v>4680115882164</v>
      </c>
      <c r="E197" s="393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100</v>
      </c>
      <c r="X197" s="389">
        <f t="shared" si="44"/>
        <v>100.8</v>
      </c>
      <c r="Y197" s="36">
        <f>IFERROR(IF(X197=0,"",ROUNDUP(X197/H197,0)*0.00753),"")</f>
        <v>0.31625999999999999</v>
      </c>
      <c r="Z197" s="56"/>
      <c r="AA197" s="57"/>
      <c r="AE197" s="64"/>
      <c r="BB197" s="180" t="s">
        <v>1</v>
      </c>
      <c r="BL197" s="64">
        <f t="shared" si="45"/>
        <v>111.58333333333334</v>
      </c>
      <c r="BM197" s="64">
        <f t="shared" si="46"/>
        <v>112.47599999999998</v>
      </c>
      <c r="BN197" s="64">
        <f t="shared" si="47"/>
        <v>0.26709401709401709</v>
      </c>
      <c r="BO197" s="64">
        <f t="shared" si="48"/>
        <v>0.26923076923076922</v>
      </c>
    </row>
    <row r="198" spans="1:67" x14ac:dyDescent="0.2">
      <c r="A198" s="437"/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38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108.33333333333334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109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0.82077</v>
      </c>
      <c r="Z198" s="391"/>
      <c r="AA198" s="391"/>
    </row>
    <row r="199" spans="1:67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38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90">
        <f>IFERROR(SUM(W183:W197),"0")</f>
        <v>260</v>
      </c>
      <c r="X199" s="390">
        <f>IFERROR(SUM(X183:X197),"0")</f>
        <v>261.59999999999997</v>
      </c>
      <c r="Y199" s="37"/>
      <c r="Z199" s="391"/>
      <c r="AA199" s="391"/>
    </row>
    <row r="200" spans="1:67" ht="14.25" customHeight="1" x14ac:dyDescent="0.25">
      <c r="A200" s="404" t="s">
        <v>204</v>
      </c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384"/>
      <c r="AA200" s="384"/>
    </row>
    <row r="201" spans="1:67" ht="16.5" customHeight="1" x14ac:dyDescent="0.25">
      <c r="A201" s="54" t="s">
        <v>326</v>
      </c>
      <c r="B201" s="54" t="s">
        <v>327</v>
      </c>
      <c r="C201" s="31">
        <v>4301060360</v>
      </c>
      <c r="D201" s="392">
        <v>4680115882874</v>
      </c>
      <c r="E201" s="393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4301060359</v>
      </c>
      <c r="D202" s="392">
        <v>4680115884434</v>
      </c>
      <c r="E202" s="393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3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2">
        <v>4680115880818</v>
      </c>
      <c r="E203" s="393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3"/>
      <c r="T203" s="34"/>
      <c r="U203" s="34"/>
      <c r="V203" s="35" t="s">
        <v>66</v>
      </c>
      <c r="W203" s="388">
        <v>0</v>
      </c>
      <c r="X203" s="389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2">
        <v>4680115880801</v>
      </c>
      <c r="E204" s="393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8" t="s">
        <v>335</v>
      </c>
      <c r="P204" s="395"/>
      <c r="Q204" s="395"/>
      <c r="R204" s="395"/>
      <c r="S204" s="393"/>
      <c r="T204" s="34"/>
      <c r="U204" s="34"/>
      <c r="V204" s="35" t="s">
        <v>66</v>
      </c>
      <c r="W204" s="388">
        <v>0</v>
      </c>
      <c r="X204" s="389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37"/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38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90">
        <f>IFERROR(W201/H201,"0")+IFERROR(W202/H202,"0")+IFERROR(W203/H203,"0")+IFERROR(W204/H204,"0")</f>
        <v>0</v>
      </c>
      <c r="X205" s="390">
        <f>IFERROR(X201/H201,"0")+IFERROR(X202/H202,"0")+IFERROR(X203/H203,"0")+IFERROR(X204/H204,"0")</f>
        <v>0</v>
      </c>
      <c r="Y205" s="390">
        <f>IFERROR(IF(Y201="",0,Y201),"0")+IFERROR(IF(Y202="",0,Y202),"0")+IFERROR(IF(Y203="",0,Y203),"0")+IFERROR(IF(Y204="",0,Y204),"0")</f>
        <v>0</v>
      </c>
      <c r="Z205" s="391"/>
      <c r="AA205" s="391"/>
    </row>
    <row r="206" spans="1:67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38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90">
        <f>IFERROR(SUM(W201:W204),"0")</f>
        <v>0</v>
      </c>
      <c r="X206" s="390">
        <f>IFERROR(SUM(X201:X204),"0")</f>
        <v>0</v>
      </c>
      <c r="Y206" s="37"/>
      <c r="Z206" s="391"/>
      <c r="AA206" s="391"/>
    </row>
    <row r="207" spans="1:67" ht="16.5" customHeight="1" x14ac:dyDescent="0.25">
      <c r="A207" s="416" t="s">
        <v>336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405"/>
      <c r="Z207" s="383"/>
      <c r="AA207" s="383"/>
    </row>
    <row r="208" spans="1:67" ht="14.25" customHeight="1" x14ac:dyDescent="0.25">
      <c r="A208" s="404" t="s">
        <v>105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384"/>
      <c r="AA208" s="384"/>
    </row>
    <row r="209" spans="1:67" ht="27" customHeight="1" x14ac:dyDescent="0.25">
      <c r="A209" s="54" t="s">
        <v>337</v>
      </c>
      <c r="B209" s="54" t="s">
        <v>338</v>
      </c>
      <c r="C209" s="31">
        <v>4301011717</v>
      </c>
      <c r="D209" s="392">
        <v>4680115884274</v>
      </c>
      <c r="E209" s="393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3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customHeight="1" x14ac:dyDescent="0.25">
      <c r="A210" s="54" t="s">
        <v>339</v>
      </c>
      <c r="B210" s="54" t="s">
        <v>340</v>
      </c>
      <c r="C210" s="31">
        <v>4301011719</v>
      </c>
      <c r="D210" s="392">
        <v>4680115884298</v>
      </c>
      <c r="E210" s="393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3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2">
        <v>4680115884250</v>
      </c>
      <c r="E211" s="393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3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4301011718</v>
      </c>
      <c r="D212" s="392">
        <v>4680115884281</v>
      </c>
      <c r="E212" s="393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3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4301011720</v>
      </c>
      <c r="D213" s="392">
        <v>4680115884199</v>
      </c>
      <c r="E213" s="393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2">
        <v>4680115884267</v>
      </c>
      <c r="E214" s="393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4301011593</v>
      </c>
      <c r="D215" s="392">
        <v>4680115882973</v>
      </c>
      <c r="E215" s="393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7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38"/>
      <c r="O216" s="407" t="s">
        <v>70</v>
      </c>
      <c r="P216" s="408"/>
      <c r="Q216" s="408"/>
      <c r="R216" s="408"/>
      <c r="S216" s="408"/>
      <c r="T216" s="408"/>
      <c r="U216" s="409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38"/>
      <c r="O217" s="407" t="s">
        <v>70</v>
      </c>
      <c r="P217" s="408"/>
      <c r="Q217" s="408"/>
      <c r="R217" s="408"/>
      <c r="S217" s="408"/>
      <c r="T217" s="408"/>
      <c r="U217" s="409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customHeight="1" x14ac:dyDescent="0.25">
      <c r="A218" s="404" t="s">
        <v>61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384"/>
      <c r="AA218" s="384"/>
    </row>
    <row r="219" spans="1:67" ht="27" customHeight="1" x14ac:dyDescent="0.25">
      <c r="A219" s="54" t="s">
        <v>351</v>
      </c>
      <c r="B219" s="54" t="s">
        <v>352</v>
      </c>
      <c r="C219" s="31">
        <v>4301031151</v>
      </c>
      <c r="D219" s="392">
        <v>4607091389845</v>
      </c>
      <c r="E219" s="393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351</v>
      </c>
      <c r="B220" s="54" t="s">
        <v>353</v>
      </c>
      <c r="C220" s="31">
        <v>4301031305</v>
      </c>
      <c r="D220" s="392">
        <v>4607091389845</v>
      </c>
      <c r="E220" s="393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2" t="s">
        <v>354</v>
      </c>
      <c r="P220" s="395"/>
      <c r="Q220" s="395"/>
      <c r="R220" s="395"/>
      <c r="S220" s="393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355</v>
      </c>
      <c r="B221" s="54" t="s">
        <v>356</v>
      </c>
      <c r="C221" s="31">
        <v>4301031259</v>
      </c>
      <c r="D221" s="392">
        <v>4680115882881</v>
      </c>
      <c r="E221" s="393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3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37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38"/>
      <c r="O222" s="407" t="s">
        <v>70</v>
      </c>
      <c r="P222" s="408"/>
      <c r="Q222" s="408"/>
      <c r="R222" s="408"/>
      <c r="S222" s="408"/>
      <c r="T222" s="408"/>
      <c r="U222" s="409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38"/>
      <c r="O223" s="407" t="s">
        <v>70</v>
      </c>
      <c r="P223" s="408"/>
      <c r="Q223" s="408"/>
      <c r="R223" s="408"/>
      <c r="S223" s="408"/>
      <c r="T223" s="408"/>
      <c r="U223" s="409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customHeight="1" x14ac:dyDescent="0.25">
      <c r="A224" s="416" t="s">
        <v>357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383"/>
      <c r="AA224" s="383"/>
    </row>
    <row r="225" spans="1:67" ht="14.25" customHeight="1" x14ac:dyDescent="0.25">
      <c r="A225" s="404" t="s">
        <v>105</v>
      </c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405"/>
      <c r="T225" s="405"/>
      <c r="U225" s="405"/>
      <c r="V225" s="405"/>
      <c r="W225" s="405"/>
      <c r="X225" s="405"/>
      <c r="Y225" s="405"/>
      <c r="Z225" s="384"/>
      <c r="AA225" s="384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2">
        <v>4680115884137</v>
      </c>
      <c r="E226" s="393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3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customHeight="1" x14ac:dyDescent="0.25">
      <c r="A227" s="54" t="s">
        <v>360</v>
      </c>
      <c r="B227" s="54" t="s">
        <v>361</v>
      </c>
      <c r="C227" s="31">
        <v>4301011724</v>
      </c>
      <c r="D227" s="392">
        <v>4680115884236</v>
      </c>
      <c r="E227" s="393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3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4301011721</v>
      </c>
      <c r="D228" s="392">
        <v>4680115884175</v>
      </c>
      <c r="E228" s="393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3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2">
        <v>4680115884144</v>
      </c>
      <c r="E229" s="393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3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4301011726</v>
      </c>
      <c r="D230" s="392">
        <v>4680115884182</v>
      </c>
      <c r="E230" s="393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4301011722</v>
      </c>
      <c r="D231" s="392">
        <v>4680115884205</v>
      </c>
      <c r="E231" s="393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7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38"/>
      <c r="O232" s="407" t="s">
        <v>70</v>
      </c>
      <c r="P232" s="408"/>
      <c r="Q232" s="408"/>
      <c r="R232" s="408"/>
      <c r="S232" s="408"/>
      <c r="T232" s="408"/>
      <c r="U232" s="409"/>
      <c r="V232" s="37" t="s">
        <v>71</v>
      </c>
      <c r="W232" s="390">
        <f>IFERROR(W226/H226,"0")+IFERROR(W227/H227,"0")+IFERROR(W228/H228,"0")+IFERROR(W229/H229,"0")+IFERROR(W230/H230,"0")+IFERROR(W231/H231,"0")</f>
        <v>0</v>
      </c>
      <c r="X232" s="390">
        <f>IFERROR(X226/H226,"0")+IFERROR(X227/H227,"0")+IFERROR(X228/H228,"0")+IFERROR(X229/H229,"0")+IFERROR(X230/H230,"0")+IFERROR(X231/H231,"0")</f>
        <v>0</v>
      </c>
      <c r="Y232" s="390">
        <f>IFERROR(IF(Y226="",0,Y226),"0")+IFERROR(IF(Y227="",0,Y227),"0")+IFERROR(IF(Y228="",0,Y228),"0")+IFERROR(IF(Y229="",0,Y229),"0")+IFERROR(IF(Y230="",0,Y230),"0")+IFERROR(IF(Y231="",0,Y231),"0")</f>
        <v>0</v>
      </c>
      <c r="Z232" s="391"/>
      <c r="AA232" s="391"/>
    </row>
    <row r="233" spans="1:67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38"/>
      <c r="O233" s="407" t="s">
        <v>70</v>
      </c>
      <c r="P233" s="408"/>
      <c r="Q233" s="408"/>
      <c r="R233" s="408"/>
      <c r="S233" s="408"/>
      <c r="T233" s="408"/>
      <c r="U233" s="409"/>
      <c r="V233" s="37" t="s">
        <v>66</v>
      </c>
      <c r="W233" s="390">
        <f>IFERROR(SUM(W226:W231),"0")</f>
        <v>0</v>
      </c>
      <c r="X233" s="390">
        <f>IFERROR(SUM(X226:X231),"0")</f>
        <v>0</v>
      </c>
      <c r="Y233" s="37"/>
      <c r="Z233" s="391"/>
      <c r="AA233" s="391"/>
    </row>
    <row r="234" spans="1:67" ht="16.5" customHeight="1" x14ac:dyDescent="0.25">
      <c r="A234" s="416" t="s">
        <v>370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383"/>
      <c r="AA234" s="383"/>
    </row>
    <row r="235" spans="1:67" ht="14.25" customHeight="1" x14ac:dyDescent="0.25">
      <c r="A235" s="404" t="s">
        <v>105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384"/>
      <c r="AA235" s="384"/>
    </row>
    <row r="236" spans="1:67" ht="27" customHeight="1" x14ac:dyDescent="0.25">
      <c r="A236" s="54" t="s">
        <v>371</v>
      </c>
      <c r="B236" s="54" t="s">
        <v>372</v>
      </c>
      <c r="C236" s="31">
        <v>4301012016</v>
      </c>
      <c r="D236" s="392">
        <v>4680115885554</v>
      </c>
      <c r="E236" s="393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7" t="s">
        <v>373</v>
      </c>
      <c r="P236" s="395"/>
      <c r="Q236" s="395"/>
      <c r="R236" s="395"/>
      <c r="S236" s="393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customHeight="1" x14ac:dyDescent="0.25">
      <c r="A237" s="54" t="s">
        <v>375</v>
      </c>
      <c r="B237" s="54" t="s">
        <v>376</v>
      </c>
      <c r="C237" s="31">
        <v>4301012024</v>
      </c>
      <c r="D237" s="392">
        <v>4680115885615</v>
      </c>
      <c r="E237" s="393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3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4301011858</v>
      </c>
      <c r="D238" s="392">
        <v>4680115885646</v>
      </c>
      <c r="E238" s="393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5" t="s">
        <v>381</v>
      </c>
      <c r="P238" s="395"/>
      <c r="Q238" s="395"/>
      <c r="R238" s="395"/>
      <c r="S238" s="393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382</v>
      </c>
      <c r="B239" s="54" t="s">
        <v>383</v>
      </c>
      <c r="C239" s="31">
        <v>4301011362</v>
      </c>
      <c r="D239" s="392">
        <v>4607091386004</v>
      </c>
      <c r="E239" s="393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3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4301011347</v>
      </c>
      <c r="D240" s="392">
        <v>4607091386073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6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4301010928</v>
      </c>
      <c r="D241" s="392">
        <v>4607091387322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3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389</v>
      </c>
      <c r="B242" s="54" t="s">
        <v>390</v>
      </c>
      <c r="C242" s="31">
        <v>4301010945</v>
      </c>
      <c r="D242" s="392">
        <v>4607091387353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4301011328</v>
      </c>
      <c r="D243" s="392">
        <v>4607091386011</v>
      </c>
      <c r="E243" s="393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4301011329</v>
      </c>
      <c r="D244" s="392">
        <v>4607091387308</v>
      </c>
      <c r="E244" s="393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4301011049</v>
      </c>
      <c r="D245" s="392">
        <v>4607091387339</v>
      </c>
      <c r="E245" s="393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4301011573</v>
      </c>
      <c r="D246" s="392">
        <v>4680115881938</v>
      </c>
      <c r="E246" s="393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4301010944</v>
      </c>
      <c r="D247" s="392">
        <v>4607091387346</v>
      </c>
      <c r="E247" s="393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4301011353</v>
      </c>
      <c r="D248" s="392">
        <v>4607091389807</v>
      </c>
      <c r="E248" s="393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x14ac:dyDescent="0.2">
      <c r="A249" s="437"/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38"/>
      <c r="O249" s="407" t="s">
        <v>70</v>
      </c>
      <c r="P249" s="408"/>
      <c r="Q249" s="408"/>
      <c r="R249" s="408"/>
      <c r="S249" s="408"/>
      <c r="T249" s="408"/>
      <c r="U249" s="409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38"/>
      <c r="O250" s="407" t="s">
        <v>70</v>
      </c>
      <c r="P250" s="408"/>
      <c r="Q250" s="408"/>
      <c r="R250" s="408"/>
      <c r="S250" s="408"/>
      <c r="T250" s="408"/>
      <c r="U250" s="409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customHeight="1" x14ac:dyDescent="0.25">
      <c r="A251" s="404" t="s">
        <v>61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384"/>
      <c r="AA251" s="384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2">
        <v>4607091387193</v>
      </c>
      <c r="E252" s="393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4301031153</v>
      </c>
      <c r="D253" s="392">
        <v>4607091387230</v>
      </c>
      <c r="E253" s="393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3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4301031152</v>
      </c>
      <c r="D254" s="392">
        <v>4607091387285</v>
      </c>
      <c r="E254" s="393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3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4301031164</v>
      </c>
      <c r="D255" s="392">
        <v>4680115880481</v>
      </c>
      <c r="E255" s="393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4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3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7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38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38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customHeight="1" x14ac:dyDescent="0.25">
      <c r="A258" s="404" t="s">
        <v>72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384"/>
      <c r="AA258" s="384"/>
    </row>
    <row r="259" spans="1:67" ht="16.5" customHeight="1" x14ac:dyDescent="0.25">
      <c r="A259" s="54" t="s">
        <v>411</v>
      </c>
      <c r="B259" s="54" t="s">
        <v>412</v>
      </c>
      <c r="C259" s="31">
        <v>4301051100</v>
      </c>
      <c r="D259" s="392">
        <v>4607091387766</v>
      </c>
      <c r="E259" s="393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4301051116</v>
      </c>
      <c r="D260" s="392">
        <v>4607091387957</v>
      </c>
      <c r="E260" s="393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3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4301051115</v>
      </c>
      <c r="D261" s="392">
        <v>4607091387964</v>
      </c>
      <c r="E261" s="393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3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customHeight="1" x14ac:dyDescent="0.25">
      <c r="A262" s="54" t="s">
        <v>417</v>
      </c>
      <c r="B262" s="54" t="s">
        <v>418</v>
      </c>
      <c r="C262" s="31">
        <v>4301051731</v>
      </c>
      <c r="D262" s="392">
        <v>4680115884618</v>
      </c>
      <c r="E262" s="393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3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customHeight="1" x14ac:dyDescent="0.25">
      <c r="A263" s="54" t="s">
        <v>419</v>
      </c>
      <c r="B263" s="54" t="s">
        <v>420</v>
      </c>
      <c r="C263" s="31">
        <v>4301051134</v>
      </c>
      <c r="D263" s="392">
        <v>4607091381672</v>
      </c>
      <c r="E263" s="393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2">
        <v>4680115884588</v>
      </c>
      <c r="E264" s="393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3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4301051130</v>
      </c>
      <c r="D265" s="392">
        <v>4607091387537</v>
      </c>
      <c r="E265" s="393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2">
        <v>4607091387513</v>
      </c>
      <c r="E266" s="393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4301051277</v>
      </c>
      <c r="D267" s="392">
        <v>4680115880511</v>
      </c>
      <c r="E267" s="393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4301051344</v>
      </c>
      <c r="D268" s="392">
        <v>4680115880412</v>
      </c>
      <c r="E268" s="393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37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38"/>
      <c r="O269" s="407" t="s">
        <v>70</v>
      </c>
      <c r="P269" s="408"/>
      <c r="Q269" s="408"/>
      <c r="R269" s="408"/>
      <c r="S269" s="408"/>
      <c r="T269" s="408"/>
      <c r="U269" s="409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38"/>
      <c r="O270" s="407" t="s">
        <v>70</v>
      </c>
      <c r="P270" s="408"/>
      <c r="Q270" s="408"/>
      <c r="R270" s="408"/>
      <c r="S270" s="408"/>
      <c r="T270" s="408"/>
      <c r="U270" s="409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customHeight="1" x14ac:dyDescent="0.25">
      <c r="A271" s="404" t="s">
        <v>204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384"/>
      <c r="AA271" s="384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2">
        <v>4607091380880</v>
      </c>
      <c r="E272" s="393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3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431</v>
      </c>
      <c r="B273" s="54" t="s">
        <v>433</v>
      </c>
      <c r="C273" s="31">
        <v>4301060379</v>
      </c>
      <c r="D273" s="392">
        <v>4607091380880</v>
      </c>
      <c r="E273" s="393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3" t="s">
        <v>434</v>
      </c>
      <c r="P273" s="395"/>
      <c r="Q273" s="395"/>
      <c r="R273" s="395"/>
      <c r="S273" s="393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2">
        <v>4607091384482</v>
      </c>
      <c r="E274" s="393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3"/>
      <c r="T274" s="34"/>
      <c r="U274" s="34"/>
      <c r="V274" s="35" t="s">
        <v>66</v>
      </c>
      <c r="W274" s="388">
        <v>0</v>
      </c>
      <c r="X274" s="389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2">
        <v>4607091380897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37"/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38"/>
      <c r="O276" s="407" t="s">
        <v>70</v>
      </c>
      <c r="P276" s="408"/>
      <c r="Q276" s="408"/>
      <c r="R276" s="408"/>
      <c r="S276" s="408"/>
      <c r="T276" s="408"/>
      <c r="U276" s="409"/>
      <c r="V276" s="37" t="s">
        <v>71</v>
      </c>
      <c r="W276" s="390">
        <f>IFERROR(W272/H272,"0")+IFERROR(W273/H273,"0")+IFERROR(W274/H274,"0")+IFERROR(W275/H275,"0")</f>
        <v>0</v>
      </c>
      <c r="X276" s="390">
        <f>IFERROR(X272/H272,"0")+IFERROR(X273/H273,"0")+IFERROR(X274/H274,"0")+IFERROR(X275/H275,"0")</f>
        <v>0</v>
      </c>
      <c r="Y276" s="390">
        <f>IFERROR(IF(Y272="",0,Y272),"0")+IFERROR(IF(Y273="",0,Y273),"0")+IFERROR(IF(Y274="",0,Y274),"0")+IFERROR(IF(Y275="",0,Y275),"0")</f>
        <v>0</v>
      </c>
      <c r="Z276" s="391"/>
      <c r="AA276" s="391"/>
    </row>
    <row r="277" spans="1:67" x14ac:dyDescent="0.2">
      <c r="A277" s="405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38"/>
      <c r="O277" s="407" t="s">
        <v>70</v>
      </c>
      <c r="P277" s="408"/>
      <c r="Q277" s="408"/>
      <c r="R277" s="408"/>
      <c r="S277" s="408"/>
      <c r="T277" s="408"/>
      <c r="U277" s="409"/>
      <c r="V277" s="37" t="s">
        <v>66</v>
      </c>
      <c r="W277" s="390">
        <f>IFERROR(SUM(W272:W275),"0")</f>
        <v>0</v>
      </c>
      <c r="X277" s="390">
        <f>IFERROR(SUM(X272:X275),"0")</f>
        <v>0</v>
      </c>
      <c r="Y277" s="37"/>
      <c r="Z277" s="391"/>
      <c r="AA277" s="391"/>
    </row>
    <row r="278" spans="1:67" ht="14.25" customHeight="1" x14ac:dyDescent="0.25">
      <c r="A278" s="404" t="s">
        <v>86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384"/>
      <c r="AA278" s="384"/>
    </row>
    <row r="279" spans="1:67" ht="16.5" customHeight="1" x14ac:dyDescent="0.25">
      <c r="A279" s="54" t="s">
        <v>439</v>
      </c>
      <c r="B279" s="54" t="s">
        <v>440</v>
      </c>
      <c r="C279" s="31">
        <v>4301030232</v>
      </c>
      <c r="D279" s="392">
        <v>4607091388374</v>
      </c>
      <c r="E279" s="393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3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442</v>
      </c>
      <c r="B280" s="54" t="s">
        <v>443</v>
      </c>
      <c r="C280" s="31">
        <v>4301030235</v>
      </c>
      <c r="D280" s="392">
        <v>4607091388381</v>
      </c>
      <c r="E280" s="393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1" t="s">
        <v>444</v>
      </c>
      <c r="P280" s="395"/>
      <c r="Q280" s="395"/>
      <c r="R280" s="395"/>
      <c r="S280" s="393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2">
        <v>4607091388404</v>
      </c>
      <c r="E281" s="393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3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x14ac:dyDescent="0.2">
      <c r="A282" s="437"/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38"/>
      <c r="O282" s="407" t="s">
        <v>70</v>
      </c>
      <c r="P282" s="408"/>
      <c r="Q282" s="408"/>
      <c r="R282" s="408"/>
      <c r="S282" s="408"/>
      <c r="T282" s="408"/>
      <c r="U282" s="409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38"/>
      <c r="O283" s="407" t="s">
        <v>70</v>
      </c>
      <c r="P283" s="408"/>
      <c r="Q283" s="408"/>
      <c r="R283" s="408"/>
      <c r="S283" s="408"/>
      <c r="T283" s="408"/>
      <c r="U283" s="409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customHeight="1" x14ac:dyDescent="0.25">
      <c r="A284" s="404" t="s">
        <v>447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384"/>
      <c r="AA284" s="384"/>
    </row>
    <row r="285" spans="1:67" ht="16.5" customHeight="1" x14ac:dyDescent="0.25">
      <c r="A285" s="54" t="s">
        <v>448</v>
      </c>
      <c r="B285" s="54" t="s">
        <v>449</v>
      </c>
      <c r="C285" s="31">
        <v>4301180007</v>
      </c>
      <c r="D285" s="392">
        <v>4680115881808</v>
      </c>
      <c r="E285" s="393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3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452</v>
      </c>
      <c r="B286" s="54" t="s">
        <v>453</v>
      </c>
      <c r="C286" s="31">
        <v>4301180006</v>
      </c>
      <c r="D286" s="392">
        <v>4680115881822</v>
      </c>
      <c r="E286" s="393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3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4301180001</v>
      </c>
      <c r="D287" s="392">
        <v>4680115880016</v>
      </c>
      <c r="E287" s="393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3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37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38"/>
      <c r="O288" s="407" t="s">
        <v>70</v>
      </c>
      <c r="P288" s="408"/>
      <c r="Q288" s="408"/>
      <c r="R288" s="408"/>
      <c r="S288" s="408"/>
      <c r="T288" s="408"/>
      <c r="U288" s="409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38"/>
      <c r="O289" s="407" t="s">
        <v>70</v>
      </c>
      <c r="P289" s="408"/>
      <c r="Q289" s="408"/>
      <c r="R289" s="408"/>
      <c r="S289" s="408"/>
      <c r="T289" s="408"/>
      <c r="U289" s="409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customHeight="1" x14ac:dyDescent="0.25">
      <c r="A290" s="416" t="s">
        <v>456</v>
      </c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405"/>
      <c r="P290" s="405"/>
      <c r="Q290" s="405"/>
      <c r="R290" s="405"/>
      <c r="S290" s="405"/>
      <c r="T290" s="405"/>
      <c r="U290" s="405"/>
      <c r="V290" s="405"/>
      <c r="W290" s="405"/>
      <c r="X290" s="405"/>
      <c r="Y290" s="405"/>
      <c r="Z290" s="383"/>
      <c r="AA290" s="383"/>
    </row>
    <row r="291" spans="1:67" ht="14.25" customHeight="1" x14ac:dyDescent="0.25">
      <c r="A291" s="404" t="s">
        <v>105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384"/>
      <c r="AA291" s="384"/>
    </row>
    <row r="292" spans="1:67" ht="27" customHeight="1" x14ac:dyDescent="0.25">
      <c r="A292" s="54" t="s">
        <v>457</v>
      </c>
      <c r="B292" s="54" t="s">
        <v>458</v>
      </c>
      <c r="C292" s="31">
        <v>4301011315</v>
      </c>
      <c r="D292" s="392">
        <v>4607091387421</v>
      </c>
      <c r="E292" s="393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3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customHeight="1" x14ac:dyDescent="0.25">
      <c r="A293" s="54" t="s">
        <v>457</v>
      </c>
      <c r="B293" s="54" t="s">
        <v>459</v>
      </c>
      <c r="C293" s="31">
        <v>4301011121</v>
      </c>
      <c r="D293" s="392">
        <v>4607091387421</v>
      </c>
      <c r="E293" s="393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3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customHeight="1" x14ac:dyDescent="0.25">
      <c r="A294" s="54" t="s">
        <v>460</v>
      </c>
      <c r="B294" s="54" t="s">
        <v>461</v>
      </c>
      <c r="C294" s="31">
        <v>4301011619</v>
      </c>
      <c r="D294" s="392">
        <v>4607091387452</v>
      </c>
      <c r="E294" s="393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3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4301011322</v>
      </c>
      <c r="D295" s="392">
        <v>4607091387452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4301011313</v>
      </c>
      <c r="D296" s="392">
        <v>4607091385984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4301011316</v>
      </c>
      <c r="D297" s="392">
        <v>4607091387438</v>
      </c>
      <c r="E297" s="393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4301011319</v>
      </c>
      <c r="D298" s="392">
        <v>4607091387469</v>
      </c>
      <c r="E298" s="393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x14ac:dyDescent="0.2">
      <c r="A299" s="437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38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x14ac:dyDescent="0.2">
      <c r="A300" s="405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38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customHeight="1" x14ac:dyDescent="0.25">
      <c r="A301" s="404" t="s">
        <v>61</v>
      </c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5"/>
      <c r="P301" s="405"/>
      <c r="Q301" s="405"/>
      <c r="R301" s="405"/>
      <c r="S301" s="405"/>
      <c r="T301" s="405"/>
      <c r="U301" s="405"/>
      <c r="V301" s="405"/>
      <c r="W301" s="405"/>
      <c r="X301" s="405"/>
      <c r="Y301" s="405"/>
      <c r="Z301" s="384"/>
      <c r="AA301" s="384"/>
    </row>
    <row r="302" spans="1:67" ht="27" customHeight="1" x14ac:dyDescent="0.25">
      <c r="A302" s="54" t="s">
        <v>469</v>
      </c>
      <c r="B302" s="54" t="s">
        <v>470</v>
      </c>
      <c r="C302" s="31">
        <v>4301031154</v>
      </c>
      <c r="D302" s="392">
        <v>4607091387292</v>
      </c>
      <c r="E302" s="393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3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471</v>
      </c>
      <c r="B303" s="54" t="s">
        <v>472</v>
      </c>
      <c r="C303" s="31">
        <v>4301031155</v>
      </c>
      <c r="D303" s="392">
        <v>4607091387315</v>
      </c>
      <c r="E303" s="393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3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37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38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38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customHeight="1" x14ac:dyDescent="0.25">
      <c r="A306" s="416" t="s">
        <v>473</v>
      </c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5"/>
      <c r="P306" s="405"/>
      <c r="Q306" s="405"/>
      <c r="R306" s="405"/>
      <c r="S306" s="405"/>
      <c r="T306" s="405"/>
      <c r="U306" s="405"/>
      <c r="V306" s="405"/>
      <c r="W306" s="405"/>
      <c r="X306" s="405"/>
      <c r="Y306" s="405"/>
      <c r="Z306" s="383"/>
      <c r="AA306" s="383"/>
    </row>
    <row r="307" spans="1:67" ht="14.25" customHeight="1" x14ac:dyDescent="0.25">
      <c r="A307" s="404" t="s">
        <v>61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384"/>
      <c r="AA307" s="384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93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3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437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38"/>
      <c r="O309" s="407" t="s">
        <v>70</v>
      </c>
      <c r="P309" s="408"/>
      <c r="Q309" s="408"/>
      <c r="R309" s="408"/>
      <c r="S309" s="408"/>
      <c r="T309" s="408"/>
      <c r="U309" s="409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x14ac:dyDescent="0.2">
      <c r="A310" s="405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38"/>
      <c r="O310" s="407" t="s">
        <v>70</v>
      </c>
      <c r="P310" s="408"/>
      <c r="Q310" s="408"/>
      <c r="R310" s="408"/>
      <c r="S310" s="408"/>
      <c r="T310" s="408"/>
      <c r="U310" s="409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customHeight="1" x14ac:dyDescent="0.25">
      <c r="A311" s="404" t="s">
        <v>72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384"/>
      <c r="AA311" s="384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93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3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93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3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93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3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37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5"/>
      <c r="N315" s="438"/>
      <c r="O315" s="407" t="s">
        <v>70</v>
      </c>
      <c r="P315" s="408"/>
      <c r="Q315" s="408"/>
      <c r="R315" s="408"/>
      <c r="S315" s="408"/>
      <c r="T315" s="408"/>
      <c r="U315" s="409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38"/>
      <c r="O316" s="407" t="s">
        <v>70</v>
      </c>
      <c r="P316" s="408"/>
      <c r="Q316" s="408"/>
      <c r="R316" s="408"/>
      <c r="S316" s="408"/>
      <c r="T316" s="408"/>
      <c r="U316" s="409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customHeight="1" x14ac:dyDescent="0.25">
      <c r="A317" s="404" t="s">
        <v>204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384"/>
      <c r="AA317" s="384"/>
    </row>
    <row r="318" spans="1:67" ht="27" customHeight="1" x14ac:dyDescent="0.25">
      <c r="A318" s="54" t="s">
        <v>482</v>
      </c>
      <c r="B318" s="54" t="s">
        <v>483</v>
      </c>
      <c r="C318" s="31">
        <v>4301060324</v>
      </c>
      <c r="D318" s="392">
        <v>4607091388831</v>
      </c>
      <c r="E318" s="393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3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37"/>
      <c r="B319" s="405"/>
      <c r="C319" s="405"/>
      <c r="D319" s="405"/>
      <c r="E319" s="405"/>
      <c r="F319" s="405"/>
      <c r="G319" s="405"/>
      <c r="H319" s="405"/>
      <c r="I319" s="405"/>
      <c r="J319" s="405"/>
      <c r="K319" s="405"/>
      <c r="L319" s="405"/>
      <c r="M319" s="405"/>
      <c r="N319" s="438"/>
      <c r="O319" s="407" t="s">
        <v>70</v>
      </c>
      <c r="P319" s="408"/>
      <c r="Q319" s="408"/>
      <c r="R319" s="408"/>
      <c r="S319" s="408"/>
      <c r="T319" s="408"/>
      <c r="U319" s="409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x14ac:dyDescent="0.2">
      <c r="A320" s="405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38"/>
      <c r="O320" s="407" t="s">
        <v>70</v>
      </c>
      <c r="P320" s="408"/>
      <c r="Q320" s="408"/>
      <c r="R320" s="408"/>
      <c r="S320" s="408"/>
      <c r="T320" s="408"/>
      <c r="U320" s="409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customHeight="1" x14ac:dyDescent="0.25">
      <c r="A321" s="404" t="s">
        <v>86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384"/>
      <c r="AA321" s="384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2">
        <v>4607091383102</v>
      </c>
      <c r="E322" s="393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3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37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38"/>
      <c r="O323" s="407" t="s">
        <v>70</v>
      </c>
      <c r="P323" s="408"/>
      <c r="Q323" s="408"/>
      <c r="R323" s="408"/>
      <c r="S323" s="408"/>
      <c r="T323" s="408"/>
      <c r="U323" s="409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x14ac:dyDescent="0.2">
      <c r="A324" s="405"/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38"/>
      <c r="O324" s="407" t="s">
        <v>70</v>
      </c>
      <c r="P324" s="408"/>
      <c r="Q324" s="408"/>
      <c r="R324" s="408"/>
      <c r="S324" s="408"/>
      <c r="T324" s="408"/>
      <c r="U324" s="409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customHeight="1" x14ac:dyDescent="0.2">
      <c r="A325" s="424" t="s">
        <v>486</v>
      </c>
      <c r="B325" s="425"/>
      <c r="C325" s="425"/>
      <c r="D325" s="425"/>
      <c r="E325" s="425"/>
      <c r="F325" s="425"/>
      <c r="G325" s="425"/>
      <c r="H325" s="425"/>
      <c r="I325" s="425"/>
      <c r="J325" s="425"/>
      <c r="K325" s="425"/>
      <c r="L325" s="425"/>
      <c r="M325" s="425"/>
      <c r="N325" s="425"/>
      <c r="O325" s="425"/>
      <c r="P325" s="425"/>
      <c r="Q325" s="425"/>
      <c r="R325" s="425"/>
      <c r="S325" s="425"/>
      <c r="T325" s="425"/>
      <c r="U325" s="425"/>
      <c r="V325" s="425"/>
      <c r="W325" s="425"/>
      <c r="X325" s="425"/>
      <c r="Y325" s="425"/>
      <c r="Z325" s="48"/>
      <c r="AA325" s="48"/>
    </row>
    <row r="326" spans="1:67" ht="16.5" customHeight="1" x14ac:dyDescent="0.25">
      <c r="A326" s="416" t="s">
        <v>487</v>
      </c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5"/>
      <c r="N326" s="405"/>
      <c r="O326" s="405"/>
      <c r="P326" s="405"/>
      <c r="Q326" s="405"/>
      <c r="R326" s="405"/>
      <c r="S326" s="405"/>
      <c r="T326" s="405"/>
      <c r="U326" s="405"/>
      <c r="V326" s="405"/>
      <c r="W326" s="405"/>
      <c r="X326" s="405"/>
      <c r="Y326" s="405"/>
      <c r="Z326" s="383"/>
      <c r="AA326" s="383"/>
    </row>
    <row r="327" spans="1:67" ht="14.25" customHeight="1" x14ac:dyDescent="0.25">
      <c r="A327" s="404" t="s">
        <v>105</v>
      </c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5"/>
      <c r="N327" s="405"/>
      <c r="O327" s="405"/>
      <c r="P327" s="405"/>
      <c r="Q327" s="405"/>
      <c r="R327" s="405"/>
      <c r="S327" s="405"/>
      <c r="T327" s="405"/>
      <c r="U327" s="405"/>
      <c r="V327" s="405"/>
      <c r="W327" s="405"/>
      <c r="X327" s="405"/>
      <c r="Y327" s="405"/>
      <c r="Z327" s="384"/>
      <c r="AA327" s="384"/>
    </row>
    <row r="328" spans="1:67" ht="37.5" customHeight="1" x14ac:dyDescent="0.25">
      <c r="A328" s="54" t="s">
        <v>488</v>
      </c>
      <c r="B328" s="54" t="s">
        <v>489</v>
      </c>
      <c r="C328" s="31">
        <v>4301011875</v>
      </c>
      <c r="D328" s="392">
        <v>4680115884885</v>
      </c>
      <c r="E328" s="393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4" t="s">
        <v>490</v>
      </c>
      <c r="P328" s="395"/>
      <c r="Q328" s="395"/>
      <c r="R328" s="395"/>
      <c r="S328" s="393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customHeight="1" x14ac:dyDescent="0.25">
      <c r="A329" s="54" t="s">
        <v>491</v>
      </c>
      <c r="B329" s="54" t="s">
        <v>492</v>
      </c>
      <c r="C329" s="31">
        <v>4301011943</v>
      </c>
      <c r="D329" s="392">
        <v>4680115884830</v>
      </c>
      <c r="E329" s="393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6" t="s">
        <v>493</v>
      </c>
      <c r="P329" s="395"/>
      <c r="Q329" s="395"/>
      <c r="R329" s="395"/>
      <c r="S329" s="393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2">
        <v>4680115884830</v>
      </c>
      <c r="E330" s="393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2" t="s">
        <v>493</v>
      </c>
      <c r="P330" s="395"/>
      <c r="Q330" s="395"/>
      <c r="R330" s="395"/>
      <c r="S330" s="393"/>
      <c r="T330" s="34"/>
      <c r="U330" s="34"/>
      <c r="V330" s="35" t="s">
        <v>66</v>
      </c>
      <c r="W330" s="388">
        <v>900</v>
      </c>
      <c r="X330" s="389">
        <f t="shared" si="75"/>
        <v>900</v>
      </c>
      <c r="Y330" s="36">
        <f>IFERROR(IF(X330=0,"",ROUNDUP(X330/H330,0)*0.02175),"")</f>
        <v>1.3049999999999999</v>
      </c>
      <c r="Z330" s="56"/>
      <c r="AA330" s="57"/>
      <c r="AE330" s="64"/>
      <c r="BB330" s="255" t="s">
        <v>1</v>
      </c>
      <c r="BL330" s="64">
        <f t="shared" si="76"/>
        <v>928.8</v>
      </c>
      <c r="BM330" s="64">
        <f t="shared" si="77"/>
        <v>928.8</v>
      </c>
      <c r="BN330" s="64">
        <f t="shared" si="78"/>
        <v>1.25</v>
      </c>
      <c r="BO330" s="64">
        <f t="shared" si="79"/>
        <v>1.25</v>
      </c>
    </row>
    <row r="331" spans="1:67" ht="27" customHeight="1" x14ac:dyDescent="0.25">
      <c r="A331" s="54" t="s">
        <v>495</v>
      </c>
      <c r="B331" s="54" t="s">
        <v>496</v>
      </c>
      <c r="C331" s="31">
        <v>4301011946</v>
      </c>
      <c r="D331" s="392">
        <v>4680115884847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6" t="s">
        <v>497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2">
        <v>4680115884847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0</v>
      </c>
      <c r="X332" s="389">
        <f t="shared" si="75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6"/>
        <v>0</v>
      </c>
      <c r="BM332" s="64">
        <f t="shared" si="77"/>
        <v>0</v>
      </c>
      <c r="BN332" s="64">
        <f t="shared" si="78"/>
        <v>0</v>
      </c>
      <c r="BO332" s="64">
        <f t="shared" si="79"/>
        <v>0</v>
      </c>
    </row>
    <row r="333" spans="1:67" ht="27" customHeight="1" x14ac:dyDescent="0.25">
      <c r="A333" s="54" t="s">
        <v>499</v>
      </c>
      <c r="B333" s="54" t="s">
        <v>500</v>
      </c>
      <c r="C333" s="31">
        <v>4301011947</v>
      </c>
      <c r="D333" s="392">
        <v>4680115884854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2">
        <v>4680115884854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502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350</v>
      </c>
      <c r="X334" s="389">
        <f t="shared" si="75"/>
        <v>360</v>
      </c>
      <c r="Y334" s="36">
        <f>IFERROR(IF(X334=0,"",ROUNDUP(X334/H334,0)*0.02175),"")</f>
        <v>0.52200000000000002</v>
      </c>
      <c r="Z334" s="56"/>
      <c r="AA334" s="57"/>
      <c r="AE334" s="64"/>
      <c r="BB334" s="259" t="s">
        <v>1</v>
      </c>
      <c r="BL334" s="64">
        <f t="shared" si="76"/>
        <v>361.2</v>
      </c>
      <c r="BM334" s="64">
        <f t="shared" si="77"/>
        <v>371.52000000000004</v>
      </c>
      <c r="BN334" s="64">
        <f t="shared" si="78"/>
        <v>0.48611111111111105</v>
      </c>
      <c r="BO334" s="64">
        <f t="shared" si="79"/>
        <v>0.5</v>
      </c>
    </row>
    <row r="335" spans="1:67" ht="37.5" customHeight="1" x14ac:dyDescent="0.25">
      <c r="A335" s="54" t="s">
        <v>503</v>
      </c>
      <c r="B335" s="54" t="s">
        <v>504</v>
      </c>
      <c r="C335" s="31">
        <v>4301011871</v>
      </c>
      <c r="D335" s="392">
        <v>4680115884908</v>
      </c>
      <c r="E335" s="393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9" t="s">
        <v>505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506</v>
      </c>
      <c r="B336" s="54" t="s">
        <v>507</v>
      </c>
      <c r="C336" s="31">
        <v>4301011866</v>
      </c>
      <c r="D336" s="392">
        <v>4680115884878</v>
      </c>
      <c r="E336" s="393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5" t="s">
        <v>508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4301011952</v>
      </c>
      <c r="D337" s="392">
        <v>4680115884922</v>
      </c>
      <c r="E337" s="393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5" t="s">
        <v>511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512</v>
      </c>
      <c r="B338" s="54" t="s">
        <v>513</v>
      </c>
      <c r="C338" s="31">
        <v>4301011433</v>
      </c>
      <c r="D338" s="392">
        <v>4680115882638</v>
      </c>
      <c r="E338" s="393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7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38"/>
      <c r="O339" s="407" t="s">
        <v>70</v>
      </c>
      <c r="P339" s="408"/>
      <c r="Q339" s="408"/>
      <c r="R339" s="408"/>
      <c r="S339" s="408"/>
      <c r="T339" s="408"/>
      <c r="U339" s="409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83.333333333333329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84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1.827</v>
      </c>
      <c r="Z339" s="391"/>
      <c r="AA339" s="391"/>
    </row>
    <row r="340" spans="1:67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38"/>
      <c r="O340" s="407" t="s">
        <v>70</v>
      </c>
      <c r="P340" s="408"/>
      <c r="Q340" s="408"/>
      <c r="R340" s="408"/>
      <c r="S340" s="408"/>
      <c r="T340" s="408"/>
      <c r="U340" s="409"/>
      <c r="V340" s="37" t="s">
        <v>66</v>
      </c>
      <c r="W340" s="390">
        <f>IFERROR(SUM(W328:W338),"0")</f>
        <v>1250</v>
      </c>
      <c r="X340" s="390">
        <f>IFERROR(SUM(X328:X338),"0")</f>
        <v>1260</v>
      </c>
      <c r="Y340" s="37"/>
      <c r="Z340" s="391"/>
      <c r="AA340" s="391"/>
    </row>
    <row r="341" spans="1:67" ht="14.25" customHeight="1" x14ac:dyDescent="0.25">
      <c r="A341" s="404" t="s">
        <v>97</v>
      </c>
      <c r="B341" s="405"/>
      <c r="C341" s="405"/>
      <c r="D341" s="405"/>
      <c r="E341" s="405"/>
      <c r="F341" s="405"/>
      <c r="G341" s="405"/>
      <c r="H341" s="405"/>
      <c r="I341" s="405"/>
      <c r="J341" s="405"/>
      <c r="K341" s="405"/>
      <c r="L341" s="405"/>
      <c r="M341" s="405"/>
      <c r="N341" s="405"/>
      <c r="O341" s="405"/>
      <c r="P341" s="405"/>
      <c r="Q341" s="405"/>
      <c r="R341" s="405"/>
      <c r="S341" s="405"/>
      <c r="T341" s="405"/>
      <c r="U341" s="405"/>
      <c r="V341" s="405"/>
      <c r="W341" s="405"/>
      <c r="X341" s="405"/>
      <c r="Y341" s="405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2">
        <v>4607091383980</v>
      </c>
      <c r="E342" s="393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3"/>
      <c r="T342" s="34"/>
      <c r="U342" s="34"/>
      <c r="V342" s="35" t="s">
        <v>66</v>
      </c>
      <c r="W342" s="388">
        <v>0</v>
      </c>
      <c r="X342" s="389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16.5" customHeight="1" x14ac:dyDescent="0.25">
      <c r="A343" s="54" t="s">
        <v>516</v>
      </c>
      <c r="B343" s="54" t="s">
        <v>517</v>
      </c>
      <c r="C343" s="31">
        <v>4301020270</v>
      </c>
      <c r="D343" s="392">
        <v>4680115883314</v>
      </c>
      <c r="E343" s="393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3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518</v>
      </c>
      <c r="B344" s="54" t="s">
        <v>519</v>
      </c>
      <c r="C344" s="31">
        <v>4301020179</v>
      </c>
      <c r="D344" s="392">
        <v>4607091384178</v>
      </c>
      <c r="E344" s="393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3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4301020254</v>
      </c>
      <c r="D345" s="392">
        <v>4680115881914</v>
      </c>
      <c r="E345" s="393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7"/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38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90">
        <f>IFERROR(W342/H342,"0")+IFERROR(W343/H343,"0")+IFERROR(W344/H344,"0")+IFERROR(W345/H345,"0")</f>
        <v>0</v>
      </c>
      <c r="X346" s="390">
        <f>IFERROR(X342/H342,"0")+IFERROR(X343/H343,"0")+IFERROR(X344/H344,"0")+IFERROR(X345/H345,"0")</f>
        <v>0</v>
      </c>
      <c r="Y346" s="390">
        <f>IFERROR(IF(Y342="",0,Y342),"0")+IFERROR(IF(Y343="",0,Y343),"0")+IFERROR(IF(Y344="",0,Y344),"0")+IFERROR(IF(Y345="",0,Y345),"0")</f>
        <v>0</v>
      </c>
      <c r="Z346" s="391"/>
      <c r="AA346" s="391"/>
    </row>
    <row r="347" spans="1:67" x14ac:dyDescent="0.2">
      <c r="A347" s="405"/>
      <c r="B347" s="405"/>
      <c r="C347" s="405"/>
      <c r="D347" s="405"/>
      <c r="E347" s="405"/>
      <c r="F347" s="405"/>
      <c r="G347" s="405"/>
      <c r="H347" s="405"/>
      <c r="I347" s="405"/>
      <c r="J347" s="405"/>
      <c r="K347" s="405"/>
      <c r="L347" s="405"/>
      <c r="M347" s="405"/>
      <c r="N347" s="438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90">
        <f>IFERROR(SUM(W342:W345),"0")</f>
        <v>0</v>
      </c>
      <c r="X347" s="390">
        <f>IFERROR(SUM(X342:X345),"0")</f>
        <v>0</v>
      </c>
      <c r="Y347" s="37"/>
      <c r="Z347" s="391"/>
      <c r="AA347" s="391"/>
    </row>
    <row r="348" spans="1:67" ht="14.25" customHeight="1" x14ac:dyDescent="0.25">
      <c r="A348" s="404" t="s">
        <v>72</v>
      </c>
      <c r="B348" s="405"/>
      <c r="C348" s="405"/>
      <c r="D348" s="405"/>
      <c r="E348" s="405"/>
      <c r="F348" s="405"/>
      <c r="G348" s="405"/>
      <c r="H348" s="405"/>
      <c r="I348" s="405"/>
      <c r="J348" s="405"/>
      <c r="K348" s="405"/>
      <c r="L348" s="405"/>
      <c r="M348" s="405"/>
      <c r="N348" s="405"/>
      <c r="O348" s="405"/>
      <c r="P348" s="405"/>
      <c r="Q348" s="405"/>
      <c r="R348" s="405"/>
      <c r="S348" s="405"/>
      <c r="T348" s="405"/>
      <c r="U348" s="405"/>
      <c r="V348" s="405"/>
      <c r="W348" s="405"/>
      <c r="X348" s="405"/>
      <c r="Y348" s="405"/>
      <c r="Z348" s="384"/>
      <c r="AA348" s="384"/>
    </row>
    <row r="349" spans="1:67" ht="27" customHeight="1" x14ac:dyDescent="0.25">
      <c r="A349" s="54" t="s">
        <v>522</v>
      </c>
      <c r="B349" s="54" t="s">
        <v>523</v>
      </c>
      <c r="C349" s="31">
        <v>4301051560</v>
      </c>
      <c r="D349" s="392">
        <v>4607091383928</v>
      </c>
      <c r="E349" s="393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3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522</v>
      </c>
      <c r="B350" s="54" t="s">
        <v>524</v>
      </c>
      <c r="C350" s="31">
        <v>4301051639</v>
      </c>
      <c r="D350" s="392">
        <v>4607091383928</v>
      </c>
      <c r="E350" s="393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8" t="s">
        <v>525</v>
      </c>
      <c r="P350" s="395"/>
      <c r="Q350" s="395"/>
      <c r="R350" s="395"/>
      <c r="S350" s="393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2">
        <v>4607091384260</v>
      </c>
      <c r="E351" s="393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3"/>
      <c r="T351" s="34"/>
      <c r="U351" s="34"/>
      <c r="V351" s="35" t="s">
        <v>66</v>
      </c>
      <c r="W351" s="388">
        <v>0</v>
      </c>
      <c r="X351" s="389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526</v>
      </c>
      <c r="B352" s="54" t="s">
        <v>528</v>
      </c>
      <c r="C352" s="31">
        <v>4301051636</v>
      </c>
      <c r="D352" s="392">
        <v>4607091384260</v>
      </c>
      <c r="E352" s="393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7"/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38"/>
      <c r="O353" s="407" t="s">
        <v>70</v>
      </c>
      <c r="P353" s="408"/>
      <c r="Q353" s="408"/>
      <c r="R353" s="408"/>
      <c r="S353" s="408"/>
      <c r="T353" s="408"/>
      <c r="U353" s="409"/>
      <c r="V353" s="37" t="s">
        <v>71</v>
      </c>
      <c r="W353" s="390">
        <f>IFERROR(W349/H349,"0")+IFERROR(W350/H350,"0")+IFERROR(W351/H351,"0")+IFERROR(W352/H352,"0")</f>
        <v>0</v>
      </c>
      <c r="X353" s="390">
        <f>IFERROR(X349/H349,"0")+IFERROR(X350/H350,"0")+IFERROR(X351/H351,"0")+IFERROR(X352/H352,"0")</f>
        <v>0</v>
      </c>
      <c r="Y353" s="390">
        <f>IFERROR(IF(Y349="",0,Y349),"0")+IFERROR(IF(Y350="",0,Y350),"0")+IFERROR(IF(Y351="",0,Y351),"0")+IFERROR(IF(Y352="",0,Y352),"0")</f>
        <v>0</v>
      </c>
      <c r="Z353" s="391"/>
      <c r="AA353" s="391"/>
    </row>
    <row r="354" spans="1:67" x14ac:dyDescent="0.2">
      <c r="A354" s="405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38"/>
      <c r="O354" s="407" t="s">
        <v>70</v>
      </c>
      <c r="P354" s="408"/>
      <c r="Q354" s="408"/>
      <c r="R354" s="408"/>
      <c r="S354" s="408"/>
      <c r="T354" s="408"/>
      <c r="U354" s="409"/>
      <c r="V354" s="37" t="s">
        <v>66</v>
      </c>
      <c r="W354" s="390">
        <f>IFERROR(SUM(W349:W352),"0")</f>
        <v>0</v>
      </c>
      <c r="X354" s="390">
        <f>IFERROR(SUM(X349:X352),"0")</f>
        <v>0</v>
      </c>
      <c r="Y354" s="37"/>
      <c r="Z354" s="391"/>
      <c r="AA354" s="391"/>
    </row>
    <row r="355" spans="1:67" ht="14.25" customHeight="1" x14ac:dyDescent="0.25">
      <c r="A355" s="404" t="s">
        <v>204</v>
      </c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05"/>
      <c r="P355" s="405"/>
      <c r="Q355" s="405"/>
      <c r="R355" s="405"/>
      <c r="S355" s="405"/>
      <c r="T355" s="405"/>
      <c r="U355" s="405"/>
      <c r="V355" s="405"/>
      <c r="W355" s="405"/>
      <c r="X355" s="405"/>
      <c r="Y355" s="405"/>
      <c r="Z355" s="384"/>
      <c r="AA355" s="384"/>
    </row>
    <row r="356" spans="1:67" ht="16.5" customHeight="1" x14ac:dyDescent="0.25">
      <c r="A356" s="54" t="s">
        <v>530</v>
      </c>
      <c r="B356" s="54" t="s">
        <v>531</v>
      </c>
      <c r="C356" s="31">
        <v>4301060345</v>
      </c>
      <c r="D356" s="392">
        <v>4607091384673</v>
      </c>
      <c r="E356" s="393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9" t="s">
        <v>532</v>
      </c>
      <c r="P356" s="395"/>
      <c r="Q356" s="395"/>
      <c r="R356" s="395"/>
      <c r="S356" s="393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2">
        <v>4607091384673</v>
      </c>
      <c r="E357" s="393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3"/>
      <c r="T357" s="34"/>
      <c r="U357" s="34"/>
      <c r="V357" s="35" t="s">
        <v>66</v>
      </c>
      <c r="W357" s="388">
        <v>0</v>
      </c>
      <c r="X357" s="389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37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38"/>
      <c r="O358" s="407" t="s">
        <v>70</v>
      </c>
      <c r="P358" s="408"/>
      <c r="Q358" s="408"/>
      <c r="R358" s="408"/>
      <c r="S358" s="408"/>
      <c r="T358" s="408"/>
      <c r="U358" s="409"/>
      <c r="V358" s="37" t="s">
        <v>71</v>
      </c>
      <c r="W358" s="390">
        <f>IFERROR(W356/H356,"0")+IFERROR(W357/H357,"0")</f>
        <v>0</v>
      </c>
      <c r="X358" s="390">
        <f>IFERROR(X356/H356,"0")+IFERROR(X357/H357,"0")</f>
        <v>0</v>
      </c>
      <c r="Y358" s="390">
        <f>IFERROR(IF(Y356="",0,Y356),"0")+IFERROR(IF(Y357="",0,Y357),"0")</f>
        <v>0</v>
      </c>
      <c r="Z358" s="391"/>
      <c r="AA358" s="391"/>
    </row>
    <row r="359" spans="1:67" x14ac:dyDescent="0.2">
      <c r="A359" s="405"/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38"/>
      <c r="O359" s="407" t="s">
        <v>70</v>
      </c>
      <c r="P359" s="408"/>
      <c r="Q359" s="408"/>
      <c r="R359" s="408"/>
      <c r="S359" s="408"/>
      <c r="T359" s="408"/>
      <c r="U359" s="409"/>
      <c r="V359" s="37" t="s">
        <v>66</v>
      </c>
      <c r="W359" s="390">
        <f>IFERROR(SUM(W356:W357),"0")</f>
        <v>0</v>
      </c>
      <c r="X359" s="390">
        <f>IFERROR(SUM(X356:X357),"0")</f>
        <v>0</v>
      </c>
      <c r="Y359" s="37"/>
      <c r="Z359" s="391"/>
      <c r="AA359" s="391"/>
    </row>
    <row r="360" spans="1:67" ht="16.5" customHeight="1" x14ac:dyDescent="0.25">
      <c r="A360" s="416" t="s">
        <v>534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383"/>
      <c r="AA360" s="383"/>
    </row>
    <row r="361" spans="1:67" ht="14.25" customHeight="1" x14ac:dyDescent="0.25">
      <c r="A361" s="404" t="s">
        <v>105</v>
      </c>
      <c r="B361" s="405"/>
      <c r="C361" s="405"/>
      <c r="D361" s="405"/>
      <c r="E361" s="405"/>
      <c r="F361" s="405"/>
      <c r="G361" s="405"/>
      <c r="H361" s="405"/>
      <c r="I361" s="405"/>
      <c r="J361" s="405"/>
      <c r="K361" s="405"/>
      <c r="L361" s="405"/>
      <c r="M361" s="405"/>
      <c r="N361" s="405"/>
      <c r="O361" s="405"/>
      <c r="P361" s="405"/>
      <c r="Q361" s="405"/>
      <c r="R361" s="405"/>
      <c r="S361" s="405"/>
      <c r="T361" s="405"/>
      <c r="U361" s="405"/>
      <c r="V361" s="405"/>
      <c r="W361" s="405"/>
      <c r="X361" s="405"/>
      <c r="Y361" s="405"/>
      <c r="Z361" s="384"/>
      <c r="AA361" s="384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392">
        <v>4607091384192</v>
      </c>
      <c r="E362" s="393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3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537</v>
      </c>
      <c r="B363" s="54" t="s">
        <v>538</v>
      </c>
      <c r="C363" s="31">
        <v>4301011483</v>
      </c>
      <c r="D363" s="392">
        <v>4680115881907</v>
      </c>
      <c r="E363" s="393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4301011655</v>
      </c>
      <c r="D364" s="392">
        <v>4680115883925</v>
      </c>
      <c r="E364" s="393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37"/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38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38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customHeight="1" x14ac:dyDescent="0.25">
      <c r="A367" s="404" t="s">
        <v>61</v>
      </c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5"/>
      <c r="P367" s="405"/>
      <c r="Q367" s="405"/>
      <c r="R367" s="405"/>
      <c r="S367" s="405"/>
      <c r="T367" s="405"/>
      <c r="U367" s="405"/>
      <c r="V367" s="405"/>
      <c r="W367" s="405"/>
      <c r="X367" s="405"/>
      <c r="Y367" s="405"/>
      <c r="Z367" s="384"/>
      <c r="AA367" s="384"/>
    </row>
    <row r="368" spans="1:67" ht="27" customHeight="1" x14ac:dyDescent="0.25">
      <c r="A368" s="54" t="s">
        <v>541</v>
      </c>
      <c r="B368" s="54" t="s">
        <v>542</v>
      </c>
      <c r="C368" s="31">
        <v>4301031139</v>
      </c>
      <c r="D368" s="392">
        <v>4607091384802</v>
      </c>
      <c r="E368" s="393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3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541</v>
      </c>
      <c r="B369" s="54" t="s">
        <v>543</v>
      </c>
      <c r="C369" s="31">
        <v>4301031303</v>
      </c>
      <c r="D369" s="392">
        <v>4607091384802</v>
      </c>
      <c r="E369" s="393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65" t="s">
        <v>544</v>
      </c>
      <c r="P369" s="395"/>
      <c r="Q369" s="395"/>
      <c r="R369" s="395"/>
      <c r="S369" s="393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546</v>
      </c>
      <c r="B370" s="54" t="s">
        <v>547</v>
      </c>
      <c r="C370" s="31">
        <v>4301031140</v>
      </c>
      <c r="D370" s="392">
        <v>4607091384826</v>
      </c>
      <c r="E370" s="393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3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546</v>
      </c>
      <c r="B371" s="54" t="s">
        <v>548</v>
      </c>
      <c r="C371" s="31">
        <v>4301031304</v>
      </c>
      <c r="D371" s="392">
        <v>4607091384826</v>
      </c>
      <c r="E371" s="393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3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37"/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38"/>
      <c r="O372" s="407" t="s">
        <v>70</v>
      </c>
      <c r="P372" s="408"/>
      <c r="Q372" s="408"/>
      <c r="R372" s="408"/>
      <c r="S372" s="408"/>
      <c r="T372" s="408"/>
      <c r="U372" s="409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x14ac:dyDescent="0.2">
      <c r="A373" s="405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38"/>
      <c r="O373" s="407" t="s">
        <v>70</v>
      </c>
      <c r="P373" s="408"/>
      <c r="Q373" s="408"/>
      <c r="R373" s="408"/>
      <c r="S373" s="408"/>
      <c r="T373" s="408"/>
      <c r="U373" s="409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customHeight="1" x14ac:dyDescent="0.25">
      <c r="A374" s="404" t="s">
        <v>72</v>
      </c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5"/>
      <c r="O374" s="405"/>
      <c r="P374" s="405"/>
      <c r="Q374" s="405"/>
      <c r="R374" s="405"/>
      <c r="S374" s="405"/>
      <c r="T374" s="405"/>
      <c r="U374" s="405"/>
      <c r="V374" s="405"/>
      <c r="W374" s="405"/>
      <c r="X374" s="405"/>
      <c r="Y374" s="405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2">
        <v>4607091384246</v>
      </c>
      <c r="E375" s="393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3"/>
      <c r="T375" s="34"/>
      <c r="U375" s="34"/>
      <c r="V375" s="35" t="s">
        <v>66</v>
      </c>
      <c r="W375" s="388">
        <v>0</v>
      </c>
      <c r="X375" s="389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551</v>
      </c>
      <c r="B376" s="54" t="s">
        <v>553</v>
      </c>
      <c r="C376" s="31">
        <v>4301051635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1" t="s">
        <v>554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7"/>
      <c r="B380" s="405"/>
      <c r="C380" s="405"/>
      <c r="D380" s="405"/>
      <c r="E380" s="405"/>
      <c r="F380" s="405"/>
      <c r="G380" s="405"/>
      <c r="H380" s="405"/>
      <c r="I380" s="405"/>
      <c r="J380" s="405"/>
      <c r="K380" s="405"/>
      <c r="L380" s="405"/>
      <c r="M380" s="405"/>
      <c r="N380" s="438"/>
      <c r="O380" s="407" t="s">
        <v>70</v>
      </c>
      <c r="P380" s="408"/>
      <c r="Q380" s="408"/>
      <c r="R380" s="408"/>
      <c r="S380" s="408"/>
      <c r="T380" s="408"/>
      <c r="U380" s="409"/>
      <c r="V380" s="37" t="s">
        <v>71</v>
      </c>
      <c r="W380" s="390">
        <f>IFERROR(W375/H375,"0")+IFERROR(W376/H376,"0")+IFERROR(W377/H377,"0")+IFERROR(W378/H378,"0")+IFERROR(W379/H379,"0")</f>
        <v>0</v>
      </c>
      <c r="X380" s="390">
        <f>IFERROR(X375/H375,"0")+IFERROR(X376/H376,"0")+IFERROR(X377/H377,"0")+IFERROR(X378/H378,"0")+IFERROR(X379/H379,"0")</f>
        <v>0</v>
      </c>
      <c r="Y380" s="390">
        <f>IFERROR(IF(Y375="",0,Y375),"0")+IFERROR(IF(Y376="",0,Y376),"0")+IFERROR(IF(Y377="",0,Y377),"0")+IFERROR(IF(Y378="",0,Y378),"0")+IFERROR(IF(Y379="",0,Y379),"0")</f>
        <v>0</v>
      </c>
      <c r="Z380" s="391"/>
      <c r="AA380" s="391"/>
    </row>
    <row r="381" spans="1:67" x14ac:dyDescent="0.2">
      <c r="A381" s="405"/>
      <c r="B381" s="405"/>
      <c r="C381" s="405"/>
      <c r="D381" s="405"/>
      <c r="E381" s="405"/>
      <c r="F381" s="405"/>
      <c r="G381" s="405"/>
      <c r="H381" s="405"/>
      <c r="I381" s="405"/>
      <c r="J381" s="405"/>
      <c r="K381" s="405"/>
      <c r="L381" s="405"/>
      <c r="M381" s="405"/>
      <c r="N381" s="438"/>
      <c r="O381" s="407" t="s">
        <v>70</v>
      </c>
      <c r="P381" s="408"/>
      <c r="Q381" s="408"/>
      <c r="R381" s="408"/>
      <c r="S381" s="408"/>
      <c r="T381" s="408"/>
      <c r="U381" s="409"/>
      <c r="V381" s="37" t="s">
        <v>66</v>
      </c>
      <c r="W381" s="390">
        <f>IFERROR(SUM(W375:W379),"0")</f>
        <v>0</v>
      </c>
      <c r="X381" s="390">
        <f>IFERROR(SUM(X375:X379),"0")</f>
        <v>0</v>
      </c>
      <c r="Y381" s="37"/>
      <c r="Z381" s="391"/>
      <c r="AA381" s="391"/>
    </row>
    <row r="382" spans="1:67" ht="14.25" customHeight="1" x14ac:dyDescent="0.25">
      <c r="A382" s="404" t="s">
        <v>204</v>
      </c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5"/>
      <c r="P382" s="405"/>
      <c r="Q382" s="405"/>
      <c r="R382" s="405"/>
      <c r="S382" s="405"/>
      <c r="T382" s="405"/>
      <c r="U382" s="405"/>
      <c r="V382" s="405"/>
      <c r="W382" s="405"/>
      <c r="X382" s="405"/>
      <c r="Y382" s="405"/>
      <c r="Z382" s="384"/>
      <c r="AA382" s="384"/>
    </row>
    <row r="383" spans="1:67" ht="27" customHeight="1" x14ac:dyDescent="0.25">
      <c r="A383" s="54" t="s">
        <v>561</v>
      </c>
      <c r="B383" s="54" t="s">
        <v>562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561</v>
      </c>
      <c r="B384" s="54" t="s">
        <v>563</v>
      </c>
      <c r="C384" s="31">
        <v>4301060377</v>
      </c>
      <c r="D384" s="392">
        <v>4607091389357</v>
      </c>
      <c r="E384" s="393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1" t="s">
        <v>564</v>
      </c>
      <c r="P384" s="395"/>
      <c r="Q384" s="395"/>
      <c r="R384" s="395"/>
      <c r="S384" s="393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7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5"/>
      <c r="N385" s="438"/>
      <c r="O385" s="407" t="s">
        <v>70</v>
      </c>
      <c r="P385" s="408"/>
      <c r="Q385" s="408"/>
      <c r="R385" s="408"/>
      <c r="S385" s="408"/>
      <c r="T385" s="408"/>
      <c r="U385" s="409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5"/>
      <c r="N386" s="438"/>
      <c r="O386" s="407" t="s">
        <v>70</v>
      </c>
      <c r="P386" s="408"/>
      <c r="Q386" s="408"/>
      <c r="R386" s="408"/>
      <c r="S386" s="408"/>
      <c r="T386" s="408"/>
      <c r="U386" s="409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customHeight="1" x14ac:dyDescent="0.2">
      <c r="A387" s="424" t="s">
        <v>565</v>
      </c>
      <c r="B387" s="425"/>
      <c r="C387" s="425"/>
      <c r="D387" s="425"/>
      <c r="E387" s="425"/>
      <c r="F387" s="425"/>
      <c r="G387" s="425"/>
      <c r="H387" s="425"/>
      <c r="I387" s="425"/>
      <c r="J387" s="425"/>
      <c r="K387" s="425"/>
      <c r="L387" s="425"/>
      <c r="M387" s="425"/>
      <c r="N387" s="425"/>
      <c r="O387" s="425"/>
      <c r="P387" s="425"/>
      <c r="Q387" s="425"/>
      <c r="R387" s="425"/>
      <c r="S387" s="425"/>
      <c r="T387" s="425"/>
      <c r="U387" s="425"/>
      <c r="V387" s="425"/>
      <c r="W387" s="425"/>
      <c r="X387" s="425"/>
      <c r="Y387" s="425"/>
      <c r="Z387" s="48"/>
      <c r="AA387" s="48"/>
    </row>
    <row r="388" spans="1:67" ht="16.5" customHeight="1" x14ac:dyDescent="0.25">
      <c r="A388" s="416" t="s">
        <v>566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383"/>
      <c r="AA388" s="383"/>
    </row>
    <row r="389" spans="1:67" ht="14.25" customHeight="1" x14ac:dyDescent="0.25">
      <c r="A389" s="404" t="s">
        <v>105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384"/>
      <c r="AA389" s="384"/>
    </row>
    <row r="390" spans="1:67" ht="27" customHeight="1" x14ac:dyDescent="0.25">
      <c r="A390" s="54" t="s">
        <v>567</v>
      </c>
      <c r="B390" s="54" t="s">
        <v>568</v>
      </c>
      <c r="C390" s="31">
        <v>4301011428</v>
      </c>
      <c r="D390" s="392">
        <v>4607091389708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customHeight="1" x14ac:dyDescent="0.25">
      <c r="A391" s="54" t="s">
        <v>569</v>
      </c>
      <c r="B391" s="54" t="s">
        <v>570</v>
      </c>
      <c r="C391" s="31">
        <v>4301011427</v>
      </c>
      <c r="D391" s="392">
        <v>4607091389692</v>
      </c>
      <c r="E391" s="393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3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x14ac:dyDescent="0.2">
      <c r="A392" s="437"/>
      <c r="B392" s="405"/>
      <c r="C392" s="405"/>
      <c r="D392" s="405"/>
      <c r="E392" s="405"/>
      <c r="F392" s="405"/>
      <c r="G392" s="405"/>
      <c r="H392" s="405"/>
      <c r="I392" s="405"/>
      <c r="J392" s="405"/>
      <c r="K392" s="405"/>
      <c r="L392" s="405"/>
      <c r="M392" s="405"/>
      <c r="N392" s="438"/>
      <c r="O392" s="407" t="s">
        <v>70</v>
      </c>
      <c r="P392" s="408"/>
      <c r="Q392" s="408"/>
      <c r="R392" s="408"/>
      <c r="S392" s="408"/>
      <c r="T392" s="408"/>
      <c r="U392" s="409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38"/>
      <c r="O393" s="407" t="s">
        <v>70</v>
      </c>
      <c r="P393" s="408"/>
      <c r="Q393" s="408"/>
      <c r="R393" s="408"/>
      <c r="S393" s="408"/>
      <c r="T393" s="408"/>
      <c r="U393" s="409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customHeight="1" x14ac:dyDescent="0.25">
      <c r="A394" s="404" t="s">
        <v>61</v>
      </c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5"/>
      <c r="P394" s="405"/>
      <c r="Q394" s="405"/>
      <c r="R394" s="405"/>
      <c r="S394" s="405"/>
      <c r="T394" s="405"/>
      <c r="U394" s="405"/>
      <c r="V394" s="405"/>
      <c r="W394" s="405"/>
      <c r="X394" s="405"/>
      <c r="Y394" s="405"/>
      <c r="Z394" s="384"/>
      <c r="AA394" s="384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2">
        <v>4607091389753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customHeight="1" x14ac:dyDescent="0.25">
      <c r="A396" s="54" t="s">
        <v>573</v>
      </c>
      <c r="B396" s="54" t="s">
        <v>574</v>
      </c>
      <c r="C396" s="31">
        <v>4301031174</v>
      </c>
      <c r="D396" s="392">
        <v>4607091389760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2">
        <v>4607091389746</v>
      </c>
      <c r="E397" s="393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0</v>
      </c>
      <c r="X397" s="389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37.5" customHeight="1" x14ac:dyDescent="0.25">
      <c r="A398" s="54" t="s">
        <v>577</v>
      </c>
      <c r="B398" s="54" t="s">
        <v>578</v>
      </c>
      <c r="C398" s="31">
        <v>4301031236</v>
      </c>
      <c r="D398" s="392">
        <v>4680115882928</v>
      </c>
      <c r="E398" s="393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4301031257</v>
      </c>
      <c r="D399" s="392">
        <v>4680115883147</v>
      </c>
      <c r="E399" s="393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4301031178</v>
      </c>
      <c r="D400" s="392">
        <v>4607091384338</v>
      </c>
      <c r="E400" s="393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customHeight="1" x14ac:dyDescent="0.25">
      <c r="A401" s="54" t="s">
        <v>583</v>
      </c>
      <c r="B401" s="54" t="s">
        <v>584</v>
      </c>
      <c r="C401" s="31">
        <v>4301031254</v>
      </c>
      <c r="D401" s="392">
        <v>4680115883154</v>
      </c>
      <c r="E401" s="393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392">
        <v>4607091389524</v>
      </c>
      <c r="E402" s="393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4301031258</v>
      </c>
      <c r="D403" s="392">
        <v>4680115883161</v>
      </c>
      <c r="E403" s="393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4301031170</v>
      </c>
      <c r="D404" s="392">
        <v>4607091384345</v>
      </c>
      <c r="E404" s="393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4301031256</v>
      </c>
      <c r="D405" s="392">
        <v>4680115883178</v>
      </c>
      <c r="E405" s="393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2">
        <v>4607091389531</v>
      </c>
      <c r="E406" s="393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595</v>
      </c>
      <c r="B407" s="54" t="s">
        <v>596</v>
      </c>
      <c r="C407" s="31">
        <v>4301031255</v>
      </c>
      <c r="D407" s="392">
        <v>4680115883185</v>
      </c>
      <c r="E407" s="393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3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7"/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38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391"/>
      <c r="AA408" s="391"/>
    </row>
    <row r="409" spans="1:67" x14ac:dyDescent="0.2">
      <c r="A409" s="405"/>
      <c r="B409" s="405"/>
      <c r="C409" s="405"/>
      <c r="D409" s="405"/>
      <c r="E409" s="405"/>
      <c r="F409" s="405"/>
      <c r="G409" s="405"/>
      <c r="H409" s="405"/>
      <c r="I409" s="405"/>
      <c r="J409" s="405"/>
      <c r="K409" s="405"/>
      <c r="L409" s="405"/>
      <c r="M409" s="405"/>
      <c r="N409" s="438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90">
        <f>IFERROR(SUM(W395:W407),"0")</f>
        <v>0</v>
      </c>
      <c r="X409" s="390">
        <f>IFERROR(SUM(X395:X407),"0")</f>
        <v>0</v>
      </c>
      <c r="Y409" s="37"/>
      <c r="Z409" s="391"/>
      <c r="AA409" s="391"/>
    </row>
    <row r="410" spans="1:67" ht="14.25" customHeight="1" x14ac:dyDescent="0.25">
      <c r="A410" s="404" t="s">
        <v>72</v>
      </c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5"/>
      <c r="O410" s="405"/>
      <c r="P410" s="405"/>
      <c r="Q410" s="405"/>
      <c r="R410" s="405"/>
      <c r="S410" s="405"/>
      <c r="T410" s="405"/>
      <c r="U410" s="405"/>
      <c r="V410" s="405"/>
      <c r="W410" s="405"/>
      <c r="X410" s="405"/>
      <c r="Y410" s="405"/>
      <c r="Z410" s="384"/>
      <c r="AA410" s="384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2">
        <v>4607091389685</v>
      </c>
      <c r="E411" s="393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599</v>
      </c>
      <c r="B412" s="54" t="s">
        <v>600</v>
      </c>
      <c r="C412" s="31">
        <v>4301051431</v>
      </c>
      <c r="D412" s="392">
        <v>4607091389654</v>
      </c>
      <c r="E412" s="393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4301051284</v>
      </c>
      <c r="D413" s="392">
        <v>4607091384352</v>
      </c>
      <c r="E413" s="393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3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37"/>
      <c r="B414" s="405"/>
      <c r="C414" s="405"/>
      <c r="D414" s="405"/>
      <c r="E414" s="405"/>
      <c r="F414" s="405"/>
      <c r="G414" s="405"/>
      <c r="H414" s="405"/>
      <c r="I414" s="405"/>
      <c r="J414" s="405"/>
      <c r="K414" s="405"/>
      <c r="L414" s="405"/>
      <c r="M414" s="405"/>
      <c r="N414" s="438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x14ac:dyDescent="0.2">
      <c r="A415" s="405"/>
      <c r="B415" s="405"/>
      <c r="C415" s="405"/>
      <c r="D415" s="405"/>
      <c r="E415" s="405"/>
      <c r="F415" s="405"/>
      <c r="G415" s="405"/>
      <c r="H415" s="405"/>
      <c r="I415" s="405"/>
      <c r="J415" s="405"/>
      <c r="K415" s="405"/>
      <c r="L415" s="405"/>
      <c r="M415" s="405"/>
      <c r="N415" s="438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customHeight="1" x14ac:dyDescent="0.25">
      <c r="A416" s="404" t="s">
        <v>204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405"/>
      <c r="Z416" s="384"/>
      <c r="AA416" s="384"/>
    </row>
    <row r="417" spans="1:67" ht="27" customHeight="1" x14ac:dyDescent="0.25">
      <c r="A417" s="54" t="s">
        <v>603</v>
      </c>
      <c r="B417" s="54" t="s">
        <v>604</v>
      </c>
      <c r="C417" s="31">
        <v>4301060352</v>
      </c>
      <c r="D417" s="392">
        <v>4680115881648</v>
      </c>
      <c r="E417" s="393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3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37"/>
      <c r="B418" s="405"/>
      <c r="C418" s="405"/>
      <c r="D418" s="405"/>
      <c r="E418" s="405"/>
      <c r="F418" s="405"/>
      <c r="G418" s="405"/>
      <c r="H418" s="405"/>
      <c r="I418" s="405"/>
      <c r="J418" s="405"/>
      <c r="K418" s="405"/>
      <c r="L418" s="405"/>
      <c r="M418" s="405"/>
      <c r="N418" s="438"/>
      <c r="O418" s="407" t="s">
        <v>70</v>
      </c>
      <c r="P418" s="408"/>
      <c r="Q418" s="408"/>
      <c r="R418" s="408"/>
      <c r="S418" s="408"/>
      <c r="T418" s="408"/>
      <c r="U418" s="409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x14ac:dyDescent="0.2">
      <c r="A419" s="405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38"/>
      <c r="O419" s="407" t="s">
        <v>70</v>
      </c>
      <c r="P419" s="408"/>
      <c r="Q419" s="408"/>
      <c r="R419" s="408"/>
      <c r="S419" s="408"/>
      <c r="T419" s="408"/>
      <c r="U419" s="409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customHeight="1" x14ac:dyDescent="0.25">
      <c r="A420" s="404" t="s">
        <v>86</v>
      </c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5"/>
      <c r="P420" s="405"/>
      <c r="Q420" s="405"/>
      <c r="R420" s="405"/>
      <c r="S420" s="405"/>
      <c r="T420" s="405"/>
      <c r="U420" s="405"/>
      <c r="V420" s="405"/>
      <c r="W420" s="405"/>
      <c r="X420" s="405"/>
      <c r="Y420" s="405"/>
      <c r="Z420" s="384"/>
      <c r="AA420" s="384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2">
        <v>4680115884335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609</v>
      </c>
      <c r="B422" s="54" t="s">
        <v>610</v>
      </c>
      <c r="C422" s="31">
        <v>4301032047</v>
      </c>
      <c r="D422" s="392">
        <v>4680115884342</v>
      </c>
      <c r="E422" s="393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4301170011</v>
      </c>
      <c r="D423" s="392">
        <v>4680115884113</v>
      </c>
      <c r="E423" s="393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3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37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38"/>
      <c r="O424" s="407" t="s">
        <v>70</v>
      </c>
      <c r="P424" s="408"/>
      <c r="Q424" s="408"/>
      <c r="R424" s="408"/>
      <c r="S424" s="408"/>
      <c r="T424" s="408"/>
      <c r="U424" s="409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38"/>
      <c r="O425" s="407" t="s">
        <v>70</v>
      </c>
      <c r="P425" s="408"/>
      <c r="Q425" s="408"/>
      <c r="R425" s="408"/>
      <c r="S425" s="408"/>
      <c r="T425" s="408"/>
      <c r="U425" s="409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customHeight="1" x14ac:dyDescent="0.25">
      <c r="A426" s="416" t="s">
        <v>613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383"/>
      <c r="AA426" s="383"/>
    </row>
    <row r="427" spans="1:67" ht="14.25" customHeight="1" x14ac:dyDescent="0.25">
      <c r="A427" s="404" t="s">
        <v>97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384"/>
      <c r="AA427" s="384"/>
    </row>
    <row r="428" spans="1:67" ht="27" customHeight="1" x14ac:dyDescent="0.25">
      <c r="A428" s="54" t="s">
        <v>614</v>
      </c>
      <c r="B428" s="54" t="s">
        <v>615</v>
      </c>
      <c r="C428" s="31">
        <v>4301020214</v>
      </c>
      <c r="D428" s="392">
        <v>4607091389388</v>
      </c>
      <c r="E428" s="393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4301020185</v>
      </c>
      <c r="D429" s="392">
        <v>4607091389364</v>
      </c>
      <c r="E429" s="393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3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37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38"/>
      <c r="O430" s="407" t="s">
        <v>70</v>
      </c>
      <c r="P430" s="408"/>
      <c r="Q430" s="408"/>
      <c r="R430" s="408"/>
      <c r="S430" s="408"/>
      <c r="T430" s="408"/>
      <c r="U430" s="409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x14ac:dyDescent="0.2">
      <c r="A431" s="405"/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38"/>
      <c r="O431" s="407" t="s">
        <v>70</v>
      </c>
      <c r="P431" s="408"/>
      <c r="Q431" s="408"/>
      <c r="R431" s="408"/>
      <c r="S431" s="408"/>
      <c r="T431" s="408"/>
      <c r="U431" s="409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customHeight="1" x14ac:dyDescent="0.25">
      <c r="A432" s="404" t="s">
        <v>61</v>
      </c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5"/>
      <c r="O432" s="405"/>
      <c r="P432" s="405"/>
      <c r="Q432" s="405"/>
      <c r="R432" s="405"/>
      <c r="S432" s="405"/>
      <c r="T432" s="405"/>
      <c r="U432" s="405"/>
      <c r="V432" s="405"/>
      <c r="W432" s="405"/>
      <c r="X432" s="405"/>
      <c r="Y432" s="405"/>
      <c r="Z432" s="384"/>
      <c r="AA432" s="384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2">
        <v>4607091389739</v>
      </c>
      <c r="E433" s="393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customHeight="1" x14ac:dyDescent="0.25">
      <c r="A434" s="54" t="s">
        <v>620</v>
      </c>
      <c r="B434" s="54" t="s">
        <v>621</v>
      </c>
      <c r="C434" s="31">
        <v>4301031176</v>
      </c>
      <c r="D434" s="392">
        <v>4607091389425</v>
      </c>
      <c r="E434" s="393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customHeight="1" x14ac:dyDescent="0.25">
      <c r="A435" s="54" t="s">
        <v>622</v>
      </c>
      <c r="B435" s="54" t="s">
        <v>623</v>
      </c>
      <c r="C435" s="31">
        <v>4301031215</v>
      </c>
      <c r="D435" s="392">
        <v>4680115882911</v>
      </c>
      <c r="E435" s="393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4301031167</v>
      </c>
      <c r="D436" s="392">
        <v>4680115880771</v>
      </c>
      <c r="E436" s="393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4301031173</v>
      </c>
      <c r="D437" s="392">
        <v>4607091389500</v>
      </c>
      <c r="E437" s="393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4301031103</v>
      </c>
      <c r="D438" s="392">
        <v>4680115881983</v>
      </c>
      <c r="E438" s="393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3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7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5"/>
      <c r="N439" s="438"/>
      <c r="O439" s="407" t="s">
        <v>70</v>
      </c>
      <c r="P439" s="408"/>
      <c r="Q439" s="408"/>
      <c r="R439" s="408"/>
      <c r="S439" s="408"/>
      <c r="T439" s="408"/>
      <c r="U439" s="409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x14ac:dyDescent="0.2">
      <c r="A440" s="405"/>
      <c r="B440" s="405"/>
      <c r="C440" s="405"/>
      <c r="D440" s="405"/>
      <c r="E440" s="405"/>
      <c r="F440" s="405"/>
      <c r="G440" s="405"/>
      <c r="H440" s="405"/>
      <c r="I440" s="405"/>
      <c r="J440" s="405"/>
      <c r="K440" s="405"/>
      <c r="L440" s="405"/>
      <c r="M440" s="405"/>
      <c r="N440" s="438"/>
      <c r="O440" s="407" t="s">
        <v>70</v>
      </c>
      <c r="P440" s="408"/>
      <c r="Q440" s="408"/>
      <c r="R440" s="408"/>
      <c r="S440" s="408"/>
      <c r="T440" s="408"/>
      <c r="U440" s="409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customHeight="1" x14ac:dyDescent="0.25">
      <c r="A441" s="404" t="s">
        <v>86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5"/>
      <c r="O441" s="405"/>
      <c r="P441" s="405"/>
      <c r="Q441" s="405"/>
      <c r="R441" s="405"/>
      <c r="S441" s="405"/>
      <c r="T441" s="405"/>
      <c r="U441" s="405"/>
      <c r="V441" s="405"/>
      <c r="W441" s="405"/>
      <c r="X441" s="405"/>
      <c r="Y441" s="405"/>
      <c r="Z441" s="384"/>
      <c r="AA441" s="384"/>
    </row>
    <row r="442" spans="1:67" ht="27" customHeight="1" x14ac:dyDescent="0.25">
      <c r="A442" s="54" t="s">
        <v>630</v>
      </c>
      <c r="B442" s="54" t="s">
        <v>631</v>
      </c>
      <c r="C442" s="31">
        <v>4301032046</v>
      </c>
      <c r="D442" s="392">
        <v>4680115884359</v>
      </c>
      <c r="E442" s="393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2">
        <v>4680115884571</v>
      </c>
      <c r="E443" s="393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3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37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5"/>
      <c r="N444" s="438"/>
      <c r="O444" s="407" t="s">
        <v>70</v>
      </c>
      <c r="P444" s="408"/>
      <c r="Q444" s="408"/>
      <c r="R444" s="408"/>
      <c r="S444" s="408"/>
      <c r="T444" s="408"/>
      <c r="U444" s="409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x14ac:dyDescent="0.2">
      <c r="A445" s="405"/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38"/>
      <c r="O445" s="407" t="s">
        <v>70</v>
      </c>
      <c r="P445" s="408"/>
      <c r="Q445" s="408"/>
      <c r="R445" s="408"/>
      <c r="S445" s="408"/>
      <c r="T445" s="408"/>
      <c r="U445" s="409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customHeight="1" x14ac:dyDescent="0.25">
      <c r="A446" s="404" t="s">
        <v>634</v>
      </c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5"/>
      <c r="O446" s="405"/>
      <c r="P446" s="405"/>
      <c r="Q446" s="405"/>
      <c r="R446" s="405"/>
      <c r="S446" s="405"/>
      <c r="T446" s="405"/>
      <c r="U446" s="405"/>
      <c r="V446" s="405"/>
      <c r="W446" s="405"/>
      <c r="X446" s="405"/>
      <c r="Y446" s="405"/>
      <c r="Z446" s="384"/>
      <c r="AA446" s="384"/>
    </row>
    <row r="447" spans="1:67" ht="27" customHeight="1" x14ac:dyDescent="0.25">
      <c r="A447" s="54" t="s">
        <v>635</v>
      </c>
      <c r="B447" s="54" t="s">
        <v>636</v>
      </c>
      <c r="C447" s="31">
        <v>4301170010</v>
      </c>
      <c r="D447" s="392">
        <v>4680115884090</v>
      </c>
      <c r="E447" s="393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3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437"/>
      <c r="B448" s="405"/>
      <c r="C448" s="405"/>
      <c r="D448" s="405"/>
      <c r="E448" s="405"/>
      <c r="F448" s="405"/>
      <c r="G448" s="405"/>
      <c r="H448" s="405"/>
      <c r="I448" s="405"/>
      <c r="J448" s="405"/>
      <c r="K448" s="405"/>
      <c r="L448" s="405"/>
      <c r="M448" s="405"/>
      <c r="N448" s="438"/>
      <c r="O448" s="407" t="s">
        <v>70</v>
      </c>
      <c r="P448" s="408"/>
      <c r="Q448" s="408"/>
      <c r="R448" s="408"/>
      <c r="S448" s="408"/>
      <c r="T448" s="408"/>
      <c r="U448" s="409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x14ac:dyDescent="0.2">
      <c r="A449" s="405"/>
      <c r="B449" s="405"/>
      <c r="C449" s="405"/>
      <c r="D449" s="405"/>
      <c r="E449" s="405"/>
      <c r="F449" s="405"/>
      <c r="G449" s="405"/>
      <c r="H449" s="405"/>
      <c r="I449" s="405"/>
      <c r="J449" s="405"/>
      <c r="K449" s="405"/>
      <c r="L449" s="405"/>
      <c r="M449" s="405"/>
      <c r="N449" s="438"/>
      <c r="O449" s="407" t="s">
        <v>70</v>
      </c>
      <c r="P449" s="408"/>
      <c r="Q449" s="408"/>
      <c r="R449" s="408"/>
      <c r="S449" s="408"/>
      <c r="T449" s="408"/>
      <c r="U449" s="409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customHeight="1" x14ac:dyDescent="0.25">
      <c r="A450" s="404" t="s">
        <v>637</v>
      </c>
      <c r="B450" s="405"/>
      <c r="C450" s="405"/>
      <c r="D450" s="405"/>
      <c r="E450" s="405"/>
      <c r="F450" s="405"/>
      <c r="G450" s="405"/>
      <c r="H450" s="405"/>
      <c r="I450" s="405"/>
      <c r="J450" s="405"/>
      <c r="K450" s="405"/>
      <c r="L450" s="405"/>
      <c r="M450" s="405"/>
      <c r="N450" s="405"/>
      <c r="O450" s="405"/>
      <c r="P450" s="405"/>
      <c r="Q450" s="405"/>
      <c r="R450" s="405"/>
      <c r="S450" s="405"/>
      <c r="T450" s="405"/>
      <c r="U450" s="405"/>
      <c r="V450" s="405"/>
      <c r="W450" s="405"/>
      <c r="X450" s="405"/>
      <c r="Y450" s="405"/>
      <c r="Z450" s="384"/>
      <c r="AA450" s="384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392">
        <v>4680115884564</v>
      </c>
      <c r="E451" s="393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3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x14ac:dyDescent="0.2">
      <c r="A452" s="437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5"/>
      <c r="N452" s="438"/>
      <c r="O452" s="407" t="s">
        <v>70</v>
      </c>
      <c r="P452" s="408"/>
      <c r="Q452" s="408"/>
      <c r="R452" s="408"/>
      <c r="S452" s="408"/>
      <c r="T452" s="408"/>
      <c r="U452" s="409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38"/>
      <c r="O453" s="407" t="s">
        <v>70</v>
      </c>
      <c r="P453" s="408"/>
      <c r="Q453" s="408"/>
      <c r="R453" s="408"/>
      <c r="S453" s="408"/>
      <c r="T453" s="408"/>
      <c r="U453" s="409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customHeight="1" x14ac:dyDescent="0.25">
      <c r="A454" s="416" t="s">
        <v>640</v>
      </c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5"/>
      <c r="P454" s="405"/>
      <c r="Q454" s="405"/>
      <c r="R454" s="405"/>
      <c r="S454" s="405"/>
      <c r="T454" s="405"/>
      <c r="U454" s="405"/>
      <c r="V454" s="405"/>
      <c r="W454" s="405"/>
      <c r="X454" s="405"/>
      <c r="Y454" s="405"/>
      <c r="Z454" s="383"/>
      <c r="AA454" s="383"/>
    </row>
    <row r="455" spans="1:67" ht="14.25" customHeight="1" x14ac:dyDescent="0.25">
      <c r="A455" s="404" t="s">
        <v>61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384"/>
      <c r="AA455" s="384"/>
    </row>
    <row r="456" spans="1:67" ht="27" customHeight="1" x14ac:dyDescent="0.25">
      <c r="A456" s="54" t="s">
        <v>641</v>
      </c>
      <c r="B456" s="54" t="s">
        <v>642</v>
      </c>
      <c r="C456" s="31">
        <v>4301031294</v>
      </c>
      <c r="D456" s="392">
        <v>4680115885189</v>
      </c>
      <c r="E456" s="393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4301031293</v>
      </c>
      <c r="D457" s="392">
        <v>4680115885172</v>
      </c>
      <c r="E457" s="393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4301031291</v>
      </c>
      <c r="D458" s="392">
        <v>4680115885110</v>
      </c>
      <c r="E458" s="393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3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x14ac:dyDescent="0.2">
      <c r="A459" s="437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38"/>
      <c r="O459" s="407" t="s">
        <v>70</v>
      </c>
      <c r="P459" s="408"/>
      <c r="Q459" s="408"/>
      <c r="R459" s="408"/>
      <c r="S459" s="408"/>
      <c r="T459" s="408"/>
      <c r="U459" s="409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x14ac:dyDescent="0.2">
      <c r="A460" s="405"/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38"/>
      <c r="O460" s="407" t="s">
        <v>70</v>
      </c>
      <c r="P460" s="408"/>
      <c r="Q460" s="408"/>
      <c r="R460" s="408"/>
      <c r="S460" s="408"/>
      <c r="T460" s="408"/>
      <c r="U460" s="409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customHeight="1" x14ac:dyDescent="0.25">
      <c r="A461" s="416" t="s">
        <v>647</v>
      </c>
      <c r="B461" s="405"/>
      <c r="C461" s="405"/>
      <c r="D461" s="405"/>
      <c r="E461" s="405"/>
      <c r="F461" s="405"/>
      <c r="G461" s="405"/>
      <c r="H461" s="405"/>
      <c r="I461" s="405"/>
      <c r="J461" s="405"/>
      <c r="K461" s="405"/>
      <c r="L461" s="405"/>
      <c r="M461" s="405"/>
      <c r="N461" s="405"/>
      <c r="O461" s="405"/>
      <c r="P461" s="405"/>
      <c r="Q461" s="405"/>
      <c r="R461" s="405"/>
      <c r="S461" s="405"/>
      <c r="T461" s="405"/>
      <c r="U461" s="405"/>
      <c r="V461" s="405"/>
      <c r="W461" s="405"/>
      <c r="X461" s="405"/>
      <c r="Y461" s="405"/>
      <c r="Z461" s="383"/>
      <c r="AA461" s="383"/>
    </row>
    <row r="462" spans="1:67" ht="14.25" customHeight="1" x14ac:dyDescent="0.25">
      <c r="A462" s="404" t="s">
        <v>61</v>
      </c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5"/>
      <c r="P462" s="405"/>
      <c r="Q462" s="405"/>
      <c r="R462" s="405"/>
      <c r="S462" s="405"/>
      <c r="T462" s="405"/>
      <c r="U462" s="405"/>
      <c r="V462" s="405"/>
      <c r="W462" s="405"/>
      <c r="X462" s="405"/>
      <c r="Y462" s="405"/>
      <c r="Z462" s="384"/>
      <c r="AA462" s="384"/>
    </row>
    <row r="463" spans="1:67" ht="27" customHeight="1" x14ac:dyDescent="0.25">
      <c r="A463" s="54" t="s">
        <v>648</v>
      </c>
      <c r="B463" s="54" t="s">
        <v>649</v>
      </c>
      <c r="C463" s="31">
        <v>4301031261</v>
      </c>
      <c r="D463" s="392">
        <v>4680115885103</v>
      </c>
      <c r="E463" s="393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3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37"/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38"/>
      <c r="O464" s="407" t="s">
        <v>70</v>
      </c>
      <c r="P464" s="408"/>
      <c r="Q464" s="408"/>
      <c r="R464" s="408"/>
      <c r="S464" s="408"/>
      <c r="T464" s="408"/>
      <c r="U464" s="409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x14ac:dyDescent="0.2">
      <c r="A465" s="405"/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38"/>
      <c r="O465" s="407" t="s">
        <v>70</v>
      </c>
      <c r="P465" s="408"/>
      <c r="Q465" s="408"/>
      <c r="R465" s="408"/>
      <c r="S465" s="408"/>
      <c r="T465" s="408"/>
      <c r="U465" s="409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customHeight="1" x14ac:dyDescent="0.25">
      <c r="A466" s="404" t="s">
        <v>204</v>
      </c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5"/>
      <c r="N466" s="405"/>
      <c r="O466" s="405"/>
      <c r="P466" s="405"/>
      <c r="Q466" s="405"/>
      <c r="R466" s="405"/>
      <c r="S466" s="405"/>
      <c r="T466" s="405"/>
      <c r="U466" s="405"/>
      <c r="V466" s="405"/>
      <c r="W466" s="405"/>
      <c r="X466" s="405"/>
      <c r="Y466" s="405"/>
      <c r="Z466" s="384"/>
      <c r="AA466" s="384"/>
    </row>
    <row r="467" spans="1:67" ht="27" customHeight="1" x14ac:dyDescent="0.25">
      <c r="A467" s="54" t="s">
        <v>650</v>
      </c>
      <c r="B467" s="54" t="s">
        <v>651</v>
      </c>
      <c r="C467" s="31">
        <v>4301060412</v>
      </c>
      <c r="D467" s="392">
        <v>4680115885509</v>
      </c>
      <c r="E467" s="393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10" t="s">
        <v>652</v>
      </c>
      <c r="P467" s="395"/>
      <c r="Q467" s="395"/>
      <c r="R467" s="395"/>
      <c r="S467" s="393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37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38"/>
      <c r="O468" s="407" t="s">
        <v>70</v>
      </c>
      <c r="P468" s="408"/>
      <c r="Q468" s="408"/>
      <c r="R468" s="408"/>
      <c r="S468" s="408"/>
      <c r="T468" s="408"/>
      <c r="U468" s="409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x14ac:dyDescent="0.2">
      <c r="A469" s="405"/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38"/>
      <c r="O469" s="407" t="s">
        <v>70</v>
      </c>
      <c r="P469" s="408"/>
      <c r="Q469" s="408"/>
      <c r="R469" s="408"/>
      <c r="S469" s="408"/>
      <c r="T469" s="408"/>
      <c r="U469" s="409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customHeight="1" x14ac:dyDescent="0.2">
      <c r="A470" s="424" t="s">
        <v>653</v>
      </c>
      <c r="B470" s="425"/>
      <c r="C470" s="425"/>
      <c r="D470" s="425"/>
      <c r="E470" s="425"/>
      <c r="F470" s="425"/>
      <c r="G470" s="425"/>
      <c r="H470" s="425"/>
      <c r="I470" s="425"/>
      <c r="J470" s="425"/>
      <c r="K470" s="425"/>
      <c r="L470" s="425"/>
      <c r="M470" s="425"/>
      <c r="N470" s="425"/>
      <c r="O470" s="425"/>
      <c r="P470" s="425"/>
      <c r="Q470" s="425"/>
      <c r="R470" s="425"/>
      <c r="S470" s="425"/>
      <c r="T470" s="425"/>
      <c r="U470" s="425"/>
      <c r="V470" s="425"/>
      <c r="W470" s="425"/>
      <c r="X470" s="425"/>
      <c r="Y470" s="425"/>
      <c r="Z470" s="48"/>
      <c r="AA470" s="48"/>
    </row>
    <row r="471" spans="1:67" ht="16.5" customHeight="1" x14ac:dyDescent="0.25">
      <c r="A471" s="416" t="s">
        <v>653</v>
      </c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5"/>
      <c r="N471" s="405"/>
      <c r="O471" s="405"/>
      <c r="P471" s="405"/>
      <c r="Q471" s="405"/>
      <c r="R471" s="405"/>
      <c r="S471" s="405"/>
      <c r="T471" s="405"/>
      <c r="U471" s="405"/>
      <c r="V471" s="405"/>
      <c r="W471" s="405"/>
      <c r="X471" s="405"/>
      <c r="Y471" s="405"/>
      <c r="Z471" s="383"/>
      <c r="AA471" s="383"/>
    </row>
    <row r="472" spans="1:67" ht="14.25" customHeight="1" x14ac:dyDescent="0.25">
      <c r="A472" s="404" t="s">
        <v>105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384"/>
      <c r="AA472" s="384"/>
    </row>
    <row r="473" spans="1:67" ht="27" customHeight="1" x14ac:dyDescent="0.25">
      <c r="A473" s="54" t="s">
        <v>654</v>
      </c>
      <c r="B473" s="54" t="s">
        <v>655</v>
      </c>
      <c r="C473" s="31">
        <v>4301011795</v>
      </c>
      <c r="D473" s="392">
        <v>4607091389067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customHeight="1" x14ac:dyDescent="0.25">
      <c r="A474" s="54" t="s">
        <v>656</v>
      </c>
      <c r="B474" s="54" t="s">
        <v>657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2">
        <v>4607091383522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0</v>
      </c>
      <c r="X475" s="389">
        <f t="shared" si="91"/>
        <v>0</v>
      </c>
      <c r="Y475" s="36" t="str">
        <f t="shared" si="92"/>
        <v/>
      </c>
      <c r="Z475" s="56"/>
      <c r="AA475" s="57"/>
      <c r="AE475" s="64"/>
      <c r="BB475" s="329" t="s">
        <v>1</v>
      </c>
      <c r="BL475" s="64">
        <f t="shared" si="93"/>
        <v>0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2">
        <v>4607091384437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customHeight="1" x14ac:dyDescent="0.25">
      <c r="A477" s="54" t="s">
        <v>662</v>
      </c>
      <c r="B477" s="54" t="s">
        <v>663</v>
      </c>
      <c r="C477" s="31">
        <v>4301011774</v>
      </c>
      <c r="D477" s="392">
        <v>4680115884502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2">
        <v>4607091389104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customHeight="1" x14ac:dyDescent="0.25">
      <c r="A479" s="54" t="s">
        <v>666</v>
      </c>
      <c r="B479" s="54" t="s">
        <v>667</v>
      </c>
      <c r="C479" s="31">
        <v>4301011799</v>
      </c>
      <c r="D479" s="392">
        <v>4680115884519</v>
      </c>
      <c r="E479" s="393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2">
        <v>4680115880603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4301011775</v>
      </c>
      <c r="D481" s="392">
        <v>4607091389999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4301011770</v>
      </c>
      <c r="D482" s="392">
        <v>4680115882782</v>
      </c>
      <c r="E482" s="393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2">
        <v>4607091389098</v>
      </c>
      <c r="E483" s="393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4301011784</v>
      </c>
      <c r="D484" s="392">
        <v>4607091389982</v>
      </c>
      <c r="E484" s="393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3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7"/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38"/>
      <c r="O485" s="407" t="s">
        <v>70</v>
      </c>
      <c r="P485" s="408"/>
      <c r="Q485" s="408"/>
      <c r="R485" s="408"/>
      <c r="S485" s="408"/>
      <c r="T485" s="408"/>
      <c r="U485" s="409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0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0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0</v>
      </c>
      <c r="Z485" s="391"/>
      <c r="AA485" s="391"/>
    </row>
    <row r="486" spans="1:67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5"/>
      <c r="N486" s="438"/>
      <c r="O486" s="407" t="s">
        <v>70</v>
      </c>
      <c r="P486" s="408"/>
      <c r="Q486" s="408"/>
      <c r="R486" s="408"/>
      <c r="S486" s="408"/>
      <c r="T486" s="408"/>
      <c r="U486" s="409"/>
      <c r="V486" s="37" t="s">
        <v>66</v>
      </c>
      <c r="W486" s="390">
        <f>IFERROR(SUM(W473:W484),"0")</f>
        <v>0</v>
      </c>
      <c r="X486" s="390">
        <f>IFERROR(SUM(X473:X484),"0")</f>
        <v>0</v>
      </c>
      <c r="Y486" s="37"/>
      <c r="Z486" s="391"/>
      <c r="AA486" s="391"/>
    </row>
    <row r="487" spans="1:67" ht="14.25" customHeight="1" x14ac:dyDescent="0.25">
      <c r="A487" s="404" t="s">
        <v>97</v>
      </c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5"/>
      <c r="P487" s="405"/>
      <c r="Q487" s="405"/>
      <c r="R487" s="405"/>
      <c r="S487" s="405"/>
      <c r="T487" s="405"/>
      <c r="U487" s="405"/>
      <c r="V487" s="405"/>
      <c r="W487" s="405"/>
      <c r="X487" s="405"/>
      <c r="Y487" s="405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2">
        <v>4607091388930</v>
      </c>
      <c r="E488" s="393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2">
        <v>4680115880054</v>
      </c>
      <c r="E489" s="393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3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37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38"/>
      <c r="O490" s="407" t="s">
        <v>70</v>
      </c>
      <c r="P490" s="408"/>
      <c r="Q490" s="408"/>
      <c r="R490" s="408"/>
      <c r="S490" s="408"/>
      <c r="T490" s="408"/>
      <c r="U490" s="409"/>
      <c r="V490" s="37" t="s">
        <v>71</v>
      </c>
      <c r="W490" s="390">
        <f>IFERROR(W488/H488,"0")+IFERROR(W489/H489,"0")</f>
        <v>0</v>
      </c>
      <c r="X490" s="390">
        <f>IFERROR(X488/H488,"0")+IFERROR(X489/H489,"0")</f>
        <v>0</v>
      </c>
      <c r="Y490" s="390">
        <f>IFERROR(IF(Y488="",0,Y488),"0")+IFERROR(IF(Y489="",0,Y489),"0")</f>
        <v>0</v>
      </c>
      <c r="Z490" s="391"/>
      <c r="AA490" s="391"/>
    </row>
    <row r="491" spans="1:67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405"/>
      <c r="N491" s="438"/>
      <c r="O491" s="407" t="s">
        <v>70</v>
      </c>
      <c r="P491" s="408"/>
      <c r="Q491" s="408"/>
      <c r="R491" s="408"/>
      <c r="S491" s="408"/>
      <c r="T491" s="408"/>
      <c r="U491" s="409"/>
      <c r="V491" s="37" t="s">
        <v>66</v>
      </c>
      <c r="W491" s="390">
        <f>IFERROR(SUM(W488:W489),"0")</f>
        <v>0</v>
      </c>
      <c r="X491" s="390">
        <f>IFERROR(SUM(X488:X489),"0")</f>
        <v>0</v>
      </c>
      <c r="Y491" s="37"/>
      <c r="Z491" s="391"/>
      <c r="AA491" s="391"/>
    </row>
    <row r="492" spans="1:67" ht="14.25" customHeight="1" x14ac:dyDescent="0.25">
      <c r="A492" s="404" t="s">
        <v>61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384"/>
      <c r="AA492" s="384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2">
        <v>4680115883116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0</v>
      </c>
      <c r="X493" s="389">
        <f t="shared" ref="X493:X498" si="97">IFERROR(IF(W493="",0,CEILING((W493/$H493),1)*$H493),"")</f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ref="BL493:BL498" si="98">IFERROR(W493*I493/H493,"0")</f>
        <v>0</v>
      </c>
      <c r="BM493" s="64">
        <f t="shared" ref="BM493:BM498" si="99">IFERROR(X493*I493/H493,"0")</f>
        <v>0</v>
      </c>
      <c r="BN493" s="64">
        <f t="shared" ref="BN493:BN498" si="100">IFERROR(1/J493*(W493/H493),"0")</f>
        <v>0</v>
      </c>
      <c r="BO493" s="64">
        <f t="shared" ref="BO493:BO498" si="101">IFERROR(1/J493*(X493/H493),"0")</f>
        <v>0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2">
        <v>4680115883093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0</v>
      </c>
      <c r="X494" s="389">
        <f t="shared" si="97"/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si="98"/>
        <v>0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2">
        <v>4680115883109</v>
      </c>
      <c r="E495" s="393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0</v>
      </c>
      <c r="X495" s="389">
        <f t="shared" si="97"/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si="98"/>
        <v>0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</row>
    <row r="496" spans="1:67" ht="27" customHeight="1" x14ac:dyDescent="0.25">
      <c r="A496" s="54" t="s">
        <v>688</v>
      </c>
      <c r="B496" s="54" t="s">
        <v>689</v>
      </c>
      <c r="C496" s="31">
        <v>4301031249</v>
      </c>
      <c r="D496" s="392">
        <v>4680115882072</v>
      </c>
      <c r="E496" s="393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4301031251</v>
      </c>
      <c r="D497" s="392">
        <v>4680115882102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3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4301031253</v>
      </c>
      <c r="D498" s="392">
        <v>4680115882096</v>
      </c>
      <c r="E498" s="393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3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7"/>
      <c r="B499" s="405"/>
      <c r="C499" s="405"/>
      <c r="D499" s="405"/>
      <c r="E499" s="405"/>
      <c r="F499" s="405"/>
      <c r="G499" s="405"/>
      <c r="H499" s="405"/>
      <c r="I499" s="405"/>
      <c r="J499" s="405"/>
      <c r="K499" s="405"/>
      <c r="L499" s="405"/>
      <c r="M499" s="405"/>
      <c r="N499" s="438"/>
      <c r="O499" s="407" t="s">
        <v>70</v>
      </c>
      <c r="P499" s="408"/>
      <c r="Q499" s="408"/>
      <c r="R499" s="408"/>
      <c r="S499" s="408"/>
      <c r="T499" s="408"/>
      <c r="U499" s="409"/>
      <c r="V499" s="37" t="s">
        <v>71</v>
      </c>
      <c r="W499" s="390">
        <f>IFERROR(W493/H493,"0")+IFERROR(W494/H494,"0")+IFERROR(W495/H495,"0")+IFERROR(W496/H496,"0")+IFERROR(W497/H497,"0")+IFERROR(W498/H498,"0")</f>
        <v>0</v>
      </c>
      <c r="X499" s="390">
        <f>IFERROR(X493/H493,"0")+IFERROR(X494/H494,"0")+IFERROR(X495/H495,"0")+IFERROR(X496/H496,"0")+IFERROR(X497/H497,"0")+IFERROR(X498/H498,"0")</f>
        <v>0</v>
      </c>
      <c r="Y499" s="390">
        <f>IFERROR(IF(Y493="",0,Y493),"0")+IFERROR(IF(Y494="",0,Y494),"0")+IFERROR(IF(Y495="",0,Y495),"0")+IFERROR(IF(Y496="",0,Y496),"0")+IFERROR(IF(Y497="",0,Y497),"0")+IFERROR(IF(Y498="",0,Y498),"0")</f>
        <v>0</v>
      </c>
      <c r="Z499" s="391"/>
      <c r="AA499" s="391"/>
    </row>
    <row r="500" spans="1:67" x14ac:dyDescent="0.2">
      <c r="A500" s="405"/>
      <c r="B500" s="405"/>
      <c r="C500" s="405"/>
      <c r="D500" s="405"/>
      <c r="E500" s="405"/>
      <c r="F500" s="405"/>
      <c r="G500" s="405"/>
      <c r="H500" s="405"/>
      <c r="I500" s="405"/>
      <c r="J500" s="405"/>
      <c r="K500" s="405"/>
      <c r="L500" s="405"/>
      <c r="M500" s="405"/>
      <c r="N500" s="438"/>
      <c r="O500" s="407" t="s">
        <v>70</v>
      </c>
      <c r="P500" s="408"/>
      <c r="Q500" s="408"/>
      <c r="R500" s="408"/>
      <c r="S500" s="408"/>
      <c r="T500" s="408"/>
      <c r="U500" s="409"/>
      <c r="V500" s="37" t="s">
        <v>66</v>
      </c>
      <c r="W500" s="390">
        <f>IFERROR(SUM(W493:W498),"0")</f>
        <v>0</v>
      </c>
      <c r="X500" s="390">
        <f>IFERROR(SUM(X493:X498),"0")</f>
        <v>0</v>
      </c>
      <c r="Y500" s="37"/>
      <c r="Z500" s="391"/>
      <c r="AA500" s="391"/>
    </row>
    <row r="501" spans="1:67" ht="14.25" customHeight="1" x14ac:dyDescent="0.25">
      <c r="A501" s="404" t="s">
        <v>72</v>
      </c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5"/>
      <c r="O501" s="405"/>
      <c r="P501" s="405"/>
      <c r="Q501" s="405"/>
      <c r="R501" s="405"/>
      <c r="S501" s="405"/>
      <c r="T501" s="405"/>
      <c r="U501" s="405"/>
      <c r="V501" s="405"/>
      <c r="W501" s="405"/>
      <c r="X501" s="405"/>
      <c r="Y501" s="405"/>
      <c r="Z501" s="384"/>
      <c r="AA501" s="384"/>
    </row>
    <row r="502" spans="1:67" ht="16.5" customHeight="1" x14ac:dyDescent="0.25">
      <c r="A502" s="54" t="s">
        <v>694</v>
      </c>
      <c r="B502" s="54" t="s">
        <v>695</v>
      </c>
      <c r="C502" s="31">
        <v>4301051230</v>
      </c>
      <c r="D502" s="392">
        <v>4607091383409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2">
        <v>4607091383416</v>
      </c>
      <c r="E503" s="393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customHeight="1" x14ac:dyDescent="0.25">
      <c r="A504" s="54" t="s">
        <v>698</v>
      </c>
      <c r="B504" s="54" t="s">
        <v>699</v>
      </c>
      <c r="C504" s="31">
        <v>4301051058</v>
      </c>
      <c r="D504" s="392">
        <v>4680115883536</v>
      </c>
      <c r="E504" s="393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3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37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38"/>
      <c r="O505" s="407" t="s">
        <v>70</v>
      </c>
      <c r="P505" s="408"/>
      <c r="Q505" s="408"/>
      <c r="R505" s="408"/>
      <c r="S505" s="408"/>
      <c r="T505" s="408"/>
      <c r="U505" s="409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38"/>
      <c r="O506" s="407" t="s">
        <v>70</v>
      </c>
      <c r="P506" s="408"/>
      <c r="Q506" s="408"/>
      <c r="R506" s="408"/>
      <c r="S506" s="408"/>
      <c r="T506" s="408"/>
      <c r="U506" s="409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customHeight="1" x14ac:dyDescent="0.25">
      <c r="A507" s="404" t="s">
        <v>204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384"/>
      <c r="AA507" s="384"/>
    </row>
    <row r="508" spans="1:67" ht="16.5" customHeight="1" x14ac:dyDescent="0.25">
      <c r="A508" s="54" t="s">
        <v>700</v>
      </c>
      <c r="B508" s="54" t="s">
        <v>701</v>
      </c>
      <c r="C508" s="31">
        <v>4301060363</v>
      </c>
      <c r="D508" s="392">
        <v>4680115885035</v>
      </c>
      <c r="E508" s="393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3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37"/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38"/>
      <c r="O509" s="407" t="s">
        <v>70</v>
      </c>
      <c r="P509" s="408"/>
      <c r="Q509" s="408"/>
      <c r="R509" s="408"/>
      <c r="S509" s="408"/>
      <c r="T509" s="408"/>
      <c r="U509" s="409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x14ac:dyDescent="0.2">
      <c r="A510" s="405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38"/>
      <c r="O510" s="407" t="s">
        <v>70</v>
      </c>
      <c r="P510" s="408"/>
      <c r="Q510" s="408"/>
      <c r="R510" s="408"/>
      <c r="S510" s="408"/>
      <c r="T510" s="408"/>
      <c r="U510" s="409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customHeight="1" x14ac:dyDescent="0.2">
      <c r="A511" s="424" t="s">
        <v>702</v>
      </c>
      <c r="B511" s="425"/>
      <c r="C511" s="425"/>
      <c r="D511" s="425"/>
      <c r="E511" s="425"/>
      <c r="F511" s="425"/>
      <c r="G511" s="425"/>
      <c r="H511" s="425"/>
      <c r="I511" s="425"/>
      <c r="J511" s="425"/>
      <c r="K511" s="425"/>
      <c r="L511" s="425"/>
      <c r="M511" s="425"/>
      <c r="N511" s="425"/>
      <c r="O511" s="425"/>
      <c r="P511" s="425"/>
      <c r="Q511" s="425"/>
      <c r="R511" s="425"/>
      <c r="S511" s="425"/>
      <c r="T511" s="425"/>
      <c r="U511" s="425"/>
      <c r="V511" s="425"/>
      <c r="W511" s="425"/>
      <c r="X511" s="425"/>
      <c r="Y511" s="425"/>
      <c r="Z511" s="48"/>
      <c r="AA511" s="48"/>
    </row>
    <row r="512" spans="1:67" ht="16.5" customHeight="1" x14ac:dyDescent="0.25">
      <c r="A512" s="416" t="s">
        <v>703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383"/>
      <c r="AA512" s="383"/>
    </row>
    <row r="513" spans="1:67" ht="14.25" customHeight="1" x14ac:dyDescent="0.25">
      <c r="A513" s="404" t="s">
        <v>105</v>
      </c>
      <c r="B513" s="405"/>
      <c r="C513" s="405"/>
      <c r="D513" s="405"/>
      <c r="E513" s="405"/>
      <c r="F513" s="405"/>
      <c r="G513" s="405"/>
      <c r="H513" s="405"/>
      <c r="I513" s="405"/>
      <c r="J513" s="405"/>
      <c r="K513" s="405"/>
      <c r="L513" s="405"/>
      <c r="M513" s="405"/>
      <c r="N513" s="405"/>
      <c r="O513" s="405"/>
      <c r="P513" s="405"/>
      <c r="Q513" s="405"/>
      <c r="R513" s="405"/>
      <c r="S513" s="405"/>
      <c r="T513" s="405"/>
      <c r="U513" s="405"/>
      <c r="V513" s="405"/>
      <c r="W513" s="405"/>
      <c r="X513" s="405"/>
      <c r="Y513" s="405"/>
      <c r="Z513" s="384"/>
      <c r="AA513" s="384"/>
    </row>
    <row r="514" spans="1:67" ht="27" customHeight="1" x14ac:dyDescent="0.25">
      <c r="A514" s="54" t="s">
        <v>704</v>
      </c>
      <c r="B514" s="54" t="s">
        <v>705</v>
      </c>
      <c r="C514" s="31">
        <v>4301011763</v>
      </c>
      <c r="D514" s="392">
        <v>4640242181011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customHeight="1" x14ac:dyDescent="0.25">
      <c r="A515" s="54" t="s">
        <v>707</v>
      </c>
      <c r="B515" s="54" t="s">
        <v>708</v>
      </c>
      <c r="C515" s="31">
        <v>4301011951</v>
      </c>
      <c r="D515" s="392">
        <v>4640242180045</v>
      </c>
      <c r="E515" s="393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9" t="s">
        <v>709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customHeight="1" x14ac:dyDescent="0.25">
      <c r="A516" s="54" t="s">
        <v>710</v>
      </c>
      <c r="B516" s="54" t="s">
        <v>711</v>
      </c>
      <c r="C516" s="31">
        <v>4301011585</v>
      </c>
      <c r="D516" s="392">
        <v>4640242180441</v>
      </c>
      <c r="E516" s="393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4" t="s">
        <v>712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713</v>
      </c>
      <c r="B517" s="54" t="s">
        <v>714</v>
      </c>
      <c r="C517" s="31">
        <v>4301011950</v>
      </c>
      <c r="D517" s="392">
        <v>4640242180601</v>
      </c>
      <c r="E517" s="393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1" t="s">
        <v>715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716</v>
      </c>
      <c r="B518" s="54" t="s">
        <v>717</v>
      </c>
      <c r="C518" s="31">
        <v>4301011584</v>
      </c>
      <c r="D518" s="392">
        <v>4640242180564</v>
      </c>
      <c r="E518" s="393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3" t="s">
        <v>718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719</v>
      </c>
      <c r="B519" s="54" t="s">
        <v>720</v>
      </c>
      <c r="C519" s="31">
        <v>4301011762</v>
      </c>
      <c r="D519" s="392">
        <v>4640242180922</v>
      </c>
      <c r="E519" s="393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5" t="s">
        <v>721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722</v>
      </c>
      <c r="B520" s="54" t="s">
        <v>723</v>
      </c>
      <c r="C520" s="31">
        <v>4301011764</v>
      </c>
      <c r="D520" s="392">
        <v>4640242181189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81" t="s">
        <v>724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725</v>
      </c>
      <c r="B521" s="54" t="s">
        <v>726</v>
      </c>
      <c r="C521" s="31">
        <v>4301011551</v>
      </c>
      <c r="D521" s="392">
        <v>4640242180038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8" t="s">
        <v>727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728</v>
      </c>
      <c r="B522" s="54" t="s">
        <v>729</v>
      </c>
      <c r="C522" s="31">
        <v>4301011765</v>
      </c>
      <c r="D522" s="392">
        <v>4640242181172</v>
      </c>
      <c r="E522" s="393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2" t="s">
        <v>730</v>
      </c>
      <c r="P522" s="395"/>
      <c r="Q522" s="395"/>
      <c r="R522" s="395"/>
      <c r="S522" s="393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x14ac:dyDescent="0.2">
      <c r="A523" s="437"/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38"/>
      <c r="O523" s="407" t="s">
        <v>70</v>
      </c>
      <c r="P523" s="408"/>
      <c r="Q523" s="408"/>
      <c r="R523" s="408"/>
      <c r="S523" s="408"/>
      <c r="T523" s="408"/>
      <c r="U523" s="409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x14ac:dyDescent="0.2">
      <c r="A524" s="405"/>
      <c r="B524" s="405"/>
      <c r="C524" s="405"/>
      <c r="D524" s="405"/>
      <c r="E524" s="405"/>
      <c r="F524" s="405"/>
      <c r="G524" s="405"/>
      <c r="H524" s="405"/>
      <c r="I524" s="405"/>
      <c r="J524" s="405"/>
      <c r="K524" s="405"/>
      <c r="L524" s="405"/>
      <c r="M524" s="405"/>
      <c r="N524" s="438"/>
      <c r="O524" s="407" t="s">
        <v>70</v>
      </c>
      <c r="P524" s="408"/>
      <c r="Q524" s="408"/>
      <c r="R524" s="408"/>
      <c r="S524" s="408"/>
      <c r="T524" s="408"/>
      <c r="U524" s="409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customHeight="1" x14ac:dyDescent="0.25">
      <c r="A525" s="404" t="s">
        <v>97</v>
      </c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5"/>
      <c r="P525" s="405"/>
      <c r="Q525" s="405"/>
      <c r="R525" s="405"/>
      <c r="S525" s="405"/>
      <c r="T525" s="405"/>
      <c r="U525" s="405"/>
      <c r="V525" s="405"/>
      <c r="W525" s="405"/>
      <c r="X525" s="405"/>
      <c r="Y525" s="405"/>
      <c r="Z525" s="384"/>
      <c r="AA525" s="384"/>
    </row>
    <row r="526" spans="1:67" ht="27" customHeight="1" x14ac:dyDescent="0.25">
      <c r="A526" s="54" t="s">
        <v>731</v>
      </c>
      <c r="B526" s="54" t="s">
        <v>732</v>
      </c>
      <c r="C526" s="31">
        <v>4301020260</v>
      </c>
      <c r="D526" s="392">
        <v>4640242180526</v>
      </c>
      <c r="E526" s="393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5" t="s">
        <v>733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customHeight="1" x14ac:dyDescent="0.25">
      <c r="A527" s="54" t="s">
        <v>734</v>
      </c>
      <c r="B527" s="54" t="s">
        <v>735</v>
      </c>
      <c r="C527" s="31">
        <v>4301020269</v>
      </c>
      <c r="D527" s="392">
        <v>4640242180519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7" t="s">
        <v>736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737</v>
      </c>
      <c r="B528" s="54" t="s">
        <v>738</v>
      </c>
      <c r="C528" s="31">
        <v>4301020309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739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740</v>
      </c>
      <c r="B529" s="54" t="s">
        <v>741</v>
      </c>
      <c r="C529" s="31">
        <v>4301020314</v>
      </c>
      <c r="D529" s="392">
        <v>4640242180090</v>
      </c>
      <c r="E529" s="393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743</v>
      </c>
      <c r="B530" s="54" t="s">
        <v>744</v>
      </c>
      <c r="C530" s="31">
        <v>4301020295</v>
      </c>
      <c r="D530" s="392">
        <v>4640242181363</v>
      </c>
      <c r="E530" s="393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2" t="s">
        <v>745</v>
      </c>
      <c r="P530" s="395"/>
      <c r="Q530" s="395"/>
      <c r="R530" s="395"/>
      <c r="S530" s="393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37"/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38"/>
      <c r="O531" s="407" t="s">
        <v>70</v>
      </c>
      <c r="P531" s="408"/>
      <c r="Q531" s="408"/>
      <c r="R531" s="408"/>
      <c r="S531" s="408"/>
      <c r="T531" s="408"/>
      <c r="U531" s="409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x14ac:dyDescent="0.2">
      <c r="A532" s="405"/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38"/>
      <c r="O532" s="407" t="s">
        <v>70</v>
      </c>
      <c r="P532" s="408"/>
      <c r="Q532" s="408"/>
      <c r="R532" s="408"/>
      <c r="S532" s="408"/>
      <c r="T532" s="408"/>
      <c r="U532" s="409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customHeight="1" x14ac:dyDescent="0.25">
      <c r="A533" s="404" t="s">
        <v>61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384"/>
      <c r="AA533" s="384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2">
        <v>4640242180816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0" t="s">
        <v>748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3" t="s">
        <v>751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752</v>
      </c>
      <c r="B536" s="54" t="s">
        <v>753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754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755</v>
      </c>
      <c r="B537" s="54" t="s">
        <v>756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3" t="s">
        <v>757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758</v>
      </c>
      <c r="B538" s="54" t="s">
        <v>759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2" t="s">
        <v>760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7"/>
      <c r="B539" s="405"/>
      <c r="C539" s="405"/>
      <c r="D539" s="405"/>
      <c r="E539" s="405"/>
      <c r="F539" s="405"/>
      <c r="G539" s="405"/>
      <c r="H539" s="405"/>
      <c r="I539" s="405"/>
      <c r="J539" s="405"/>
      <c r="K539" s="405"/>
      <c r="L539" s="405"/>
      <c r="M539" s="405"/>
      <c r="N539" s="438"/>
      <c r="O539" s="407" t="s">
        <v>70</v>
      </c>
      <c r="P539" s="408"/>
      <c r="Q539" s="408"/>
      <c r="R539" s="408"/>
      <c r="S539" s="408"/>
      <c r="T539" s="408"/>
      <c r="U539" s="409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x14ac:dyDescent="0.2">
      <c r="A540" s="405"/>
      <c r="B540" s="405"/>
      <c r="C540" s="405"/>
      <c r="D540" s="405"/>
      <c r="E540" s="405"/>
      <c r="F540" s="405"/>
      <c r="G540" s="405"/>
      <c r="H540" s="405"/>
      <c r="I540" s="405"/>
      <c r="J540" s="405"/>
      <c r="K540" s="405"/>
      <c r="L540" s="405"/>
      <c r="M540" s="405"/>
      <c r="N540" s="438"/>
      <c r="O540" s="407" t="s">
        <v>70</v>
      </c>
      <c r="P540" s="408"/>
      <c r="Q540" s="408"/>
      <c r="R540" s="408"/>
      <c r="S540" s="408"/>
      <c r="T540" s="408"/>
      <c r="U540" s="409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customHeight="1" x14ac:dyDescent="0.25">
      <c r="A541" s="404" t="s">
        <v>72</v>
      </c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5"/>
      <c r="P541" s="405"/>
      <c r="Q541" s="405"/>
      <c r="R541" s="405"/>
      <c r="S541" s="405"/>
      <c r="T541" s="405"/>
      <c r="U541" s="405"/>
      <c r="V541" s="405"/>
      <c r="W541" s="405"/>
      <c r="X541" s="405"/>
      <c r="Y541" s="405"/>
      <c r="Z541" s="384"/>
      <c r="AA541" s="384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9" t="s">
        <v>763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764</v>
      </c>
      <c r="B543" s="54" t="s">
        <v>765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6" t="s">
        <v>766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767</v>
      </c>
      <c r="B544" s="54" t="s">
        <v>768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8" t="s">
        <v>769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770</v>
      </c>
      <c r="B545" s="54" t="s">
        <v>771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5" t="s">
        <v>772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773</v>
      </c>
      <c r="B546" s="54" t="s">
        <v>774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1" t="s">
        <v>775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7"/>
      <c r="B547" s="405"/>
      <c r="C547" s="405"/>
      <c r="D547" s="405"/>
      <c r="E547" s="405"/>
      <c r="F547" s="405"/>
      <c r="G547" s="405"/>
      <c r="H547" s="405"/>
      <c r="I547" s="405"/>
      <c r="J547" s="405"/>
      <c r="K547" s="405"/>
      <c r="L547" s="405"/>
      <c r="M547" s="405"/>
      <c r="N547" s="438"/>
      <c r="O547" s="407" t="s">
        <v>70</v>
      </c>
      <c r="P547" s="408"/>
      <c r="Q547" s="408"/>
      <c r="R547" s="408"/>
      <c r="S547" s="408"/>
      <c r="T547" s="408"/>
      <c r="U547" s="409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x14ac:dyDescent="0.2">
      <c r="A548" s="405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38"/>
      <c r="O548" s="407" t="s">
        <v>70</v>
      </c>
      <c r="P548" s="408"/>
      <c r="Q548" s="408"/>
      <c r="R548" s="408"/>
      <c r="S548" s="408"/>
      <c r="T548" s="408"/>
      <c r="U548" s="409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customHeight="1" x14ac:dyDescent="0.25">
      <c r="A549" s="404" t="s">
        <v>204</v>
      </c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5"/>
      <c r="P549" s="405"/>
      <c r="Q549" s="405"/>
      <c r="R549" s="405"/>
      <c r="S549" s="405"/>
      <c r="T549" s="405"/>
      <c r="U549" s="405"/>
      <c r="V549" s="405"/>
      <c r="W549" s="405"/>
      <c r="X549" s="405"/>
      <c r="Y549" s="405"/>
      <c r="Z549" s="384"/>
      <c r="AA549" s="384"/>
    </row>
    <row r="550" spans="1:67" ht="27" customHeight="1" x14ac:dyDescent="0.25">
      <c r="A550" s="54" t="s">
        <v>776</v>
      </c>
      <c r="B550" s="54" t="s">
        <v>777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9" t="s">
        <v>778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776</v>
      </c>
      <c r="B551" s="54" t="s">
        <v>779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780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781</v>
      </c>
      <c r="B552" s="54" t="s">
        <v>782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3" t="s">
        <v>783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781</v>
      </c>
      <c r="B553" s="54" t="s">
        <v>784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7" t="s">
        <v>785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37"/>
      <c r="B554" s="405"/>
      <c r="C554" s="405"/>
      <c r="D554" s="405"/>
      <c r="E554" s="405"/>
      <c r="F554" s="405"/>
      <c r="G554" s="405"/>
      <c r="H554" s="405"/>
      <c r="I554" s="405"/>
      <c r="J554" s="405"/>
      <c r="K554" s="405"/>
      <c r="L554" s="405"/>
      <c r="M554" s="405"/>
      <c r="N554" s="438"/>
      <c r="O554" s="407" t="s">
        <v>70</v>
      </c>
      <c r="P554" s="408"/>
      <c r="Q554" s="408"/>
      <c r="R554" s="408"/>
      <c r="S554" s="408"/>
      <c r="T554" s="408"/>
      <c r="U554" s="40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5"/>
      <c r="B555" s="405"/>
      <c r="C555" s="405"/>
      <c r="D555" s="405"/>
      <c r="E555" s="405"/>
      <c r="F555" s="405"/>
      <c r="G555" s="405"/>
      <c r="H555" s="405"/>
      <c r="I555" s="405"/>
      <c r="J555" s="405"/>
      <c r="K555" s="405"/>
      <c r="L555" s="405"/>
      <c r="M555" s="405"/>
      <c r="N555" s="438"/>
      <c r="O555" s="407" t="s">
        <v>70</v>
      </c>
      <c r="P555" s="408"/>
      <c r="Q555" s="408"/>
      <c r="R555" s="408"/>
      <c r="S555" s="408"/>
      <c r="T555" s="408"/>
      <c r="U555" s="40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4"/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444"/>
      <c r="O556" s="571" t="s">
        <v>786</v>
      </c>
      <c r="P556" s="553"/>
      <c r="Q556" s="553"/>
      <c r="R556" s="553"/>
      <c r="S556" s="553"/>
      <c r="T556" s="553"/>
      <c r="U556" s="554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1510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1521.6</v>
      </c>
      <c r="Y556" s="37"/>
      <c r="Z556" s="391"/>
      <c r="AA556" s="391"/>
    </row>
    <row r="557" spans="1:67" x14ac:dyDescent="0.2">
      <c r="A557" s="405"/>
      <c r="B557" s="405"/>
      <c r="C557" s="405"/>
      <c r="D557" s="405"/>
      <c r="E557" s="405"/>
      <c r="F557" s="405"/>
      <c r="G557" s="405"/>
      <c r="H557" s="405"/>
      <c r="I557" s="405"/>
      <c r="J557" s="405"/>
      <c r="K557" s="405"/>
      <c r="L557" s="405"/>
      <c r="M557" s="405"/>
      <c r="N557" s="444"/>
      <c r="O557" s="571" t="s">
        <v>787</v>
      </c>
      <c r="P557" s="553"/>
      <c r="Q557" s="553"/>
      <c r="R557" s="553"/>
      <c r="S557" s="553"/>
      <c r="T557" s="553"/>
      <c r="U557" s="554"/>
      <c r="V557" s="37" t="s">
        <v>66</v>
      </c>
      <c r="W557" s="390">
        <f>IFERROR(SUM(BL22:BL553),"0")</f>
        <v>1580.9166666666667</v>
      </c>
      <c r="X557" s="390">
        <f>IFERROR(SUM(BM22:BM553),"0")</f>
        <v>1593.0259999999998</v>
      </c>
      <c r="Y557" s="37"/>
      <c r="Z557" s="391"/>
      <c r="AA557" s="391"/>
    </row>
    <row r="558" spans="1:67" x14ac:dyDescent="0.2">
      <c r="A558" s="405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44"/>
      <c r="O558" s="571" t="s">
        <v>788</v>
      </c>
      <c r="P558" s="553"/>
      <c r="Q558" s="553"/>
      <c r="R558" s="553"/>
      <c r="S558" s="553"/>
      <c r="T558" s="553"/>
      <c r="U558" s="554"/>
      <c r="V558" s="37" t="s">
        <v>789</v>
      </c>
      <c r="W558" s="38">
        <f>ROUNDUP(SUM(BN22:BN553),0)</f>
        <v>3</v>
      </c>
      <c r="X558" s="38">
        <f>ROUNDUP(SUM(BO22:BO553),0)</f>
        <v>3</v>
      </c>
      <c r="Y558" s="37"/>
      <c r="Z558" s="391"/>
      <c r="AA558" s="391"/>
    </row>
    <row r="559" spans="1:67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44"/>
      <c r="O559" s="571" t="s">
        <v>790</v>
      </c>
      <c r="P559" s="553"/>
      <c r="Q559" s="553"/>
      <c r="R559" s="553"/>
      <c r="S559" s="553"/>
      <c r="T559" s="553"/>
      <c r="U559" s="554"/>
      <c r="V559" s="37" t="s">
        <v>66</v>
      </c>
      <c r="W559" s="390">
        <f>GrossWeightTotal+PalletQtyTotal*25</f>
        <v>1655.9166666666667</v>
      </c>
      <c r="X559" s="390">
        <f>GrossWeightTotalR+PalletQtyTotalR*25</f>
        <v>1668.0259999999998</v>
      </c>
      <c r="Y559" s="37"/>
      <c r="Z559" s="391"/>
      <c r="AA559" s="391"/>
    </row>
    <row r="560" spans="1:67" x14ac:dyDescent="0.2">
      <c r="A560" s="405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44"/>
      <c r="O560" s="571" t="s">
        <v>791</v>
      </c>
      <c r="P560" s="553"/>
      <c r="Q560" s="553"/>
      <c r="R560" s="553"/>
      <c r="S560" s="553"/>
      <c r="T560" s="553"/>
      <c r="U560" s="554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191.66666666666669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193</v>
      </c>
      <c r="Y560" s="37"/>
      <c r="Z560" s="391"/>
      <c r="AA560" s="391"/>
    </row>
    <row r="561" spans="1:30" ht="14.25" customHeight="1" x14ac:dyDescent="0.2">
      <c r="A561" s="405"/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44"/>
      <c r="O561" s="571" t="s">
        <v>792</v>
      </c>
      <c r="P561" s="553"/>
      <c r="Q561" s="553"/>
      <c r="R561" s="553"/>
      <c r="S561" s="553"/>
      <c r="T561" s="553"/>
      <c r="U561" s="554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2.64777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5" t="s">
        <v>95</v>
      </c>
      <c r="D563" s="459"/>
      <c r="E563" s="459"/>
      <c r="F563" s="460"/>
      <c r="G563" s="455" t="s">
        <v>226</v>
      </c>
      <c r="H563" s="459"/>
      <c r="I563" s="459"/>
      <c r="J563" s="459"/>
      <c r="K563" s="459"/>
      <c r="L563" s="459"/>
      <c r="M563" s="459"/>
      <c r="N563" s="459"/>
      <c r="O563" s="459"/>
      <c r="P563" s="460"/>
      <c r="Q563" s="455" t="s">
        <v>486</v>
      </c>
      <c r="R563" s="460"/>
      <c r="S563" s="455" t="s">
        <v>565</v>
      </c>
      <c r="T563" s="459"/>
      <c r="U563" s="459"/>
      <c r="V563" s="460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96" t="s">
        <v>795</v>
      </c>
      <c r="B564" s="455" t="s">
        <v>60</v>
      </c>
      <c r="C564" s="455" t="s">
        <v>96</v>
      </c>
      <c r="D564" s="455" t="s">
        <v>104</v>
      </c>
      <c r="E564" s="455" t="s">
        <v>95</v>
      </c>
      <c r="F564" s="455" t="s">
        <v>216</v>
      </c>
      <c r="G564" s="455" t="s">
        <v>227</v>
      </c>
      <c r="H564" s="455" t="s">
        <v>244</v>
      </c>
      <c r="I564" s="455" t="s">
        <v>263</v>
      </c>
      <c r="J564" s="455" t="s">
        <v>336</v>
      </c>
      <c r="K564" s="386"/>
      <c r="L564" s="455" t="s">
        <v>370</v>
      </c>
      <c r="M564" s="386"/>
      <c r="N564" s="455" t="s">
        <v>370</v>
      </c>
      <c r="O564" s="455" t="s">
        <v>456</v>
      </c>
      <c r="P564" s="455" t="s">
        <v>473</v>
      </c>
      <c r="Q564" s="455" t="s">
        <v>487</v>
      </c>
      <c r="R564" s="455" t="s">
        <v>534</v>
      </c>
      <c r="S564" s="455" t="s">
        <v>566</v>
      </c>
      <c r="T564" s="455" t="s">
        <v>613</v>
      </c>
      <c r="U564" s="455" t="s">
        <v>640</v>
      </c>
      <c r="V564" s="455" t="s">
        <v>647</v>
      </c>
      <c r="W564" s="455" t="s">
        <v>653</v>
      </c>
      <c r="X564" s="455" t="s">
        <v>703</v>
      </c>
      <c r="AA564" s="52"/>
      <c r="AD564" s="386"/>
    </row>
    <row r="565" spans="1:30" ht="13.5" customHeight="1" thickBot="1" x14ac:dyDescent="0.25">
      <c r="A565" s="797"/>
      <c r="B565" s="456"/>
      <c r="C565" s="456"/>
      <c r="D565" s="456"/>
      <c r="E565" s="456"/>
      <c r="F565" s="456"/>
      <c r="G565" s="456"/>
      <c r="H565" s="456"/>
      <c r="I565" s="456"/>
      <c r="J565" s="456"/>
      <c r="K565" s="386"/>
      <c r="L565" s="456"/>
      <c r="M565" s="386"/>
      <c r="N565" s="456"/>
      <c r="O565" s="456"/>
      <c r="P565" s="456"/>
      <c r="Q565" s="456"/>
      <c r="R565" s="456"/>
      <c r="S565" s="456"/>
      <c r="T565" s="456"/>
      <c r="U565" s="456"/>
      <c r="V565" s="456"/>
      <c r="W565" s="456"/>
      <c r="X565" s="456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0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0</v>
      </c>
      <c r="F566" s="46">
        <f>IFERROR(X129*1,"0")+IFERROR(X130*1,"0")+IFERROR(X131*1,"0")+IFERROR(X132*1,"0")+IFERROR(X133*1,"0")</f>
        <v>0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261.59999999999997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0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1260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0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0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0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D192:E192"/>
    <mergeCell ref="O88:U88"/>
    <mergeCell ref="O324:U324"/>
    <mergeCell ref="D515:E515"/>
    <mergeCell ref="D344:E344"/>
    <mergeCell ref="A222:N223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407:S407"/>
    <mergeCell ref="D242:E242"/>
    <mergeCell ref="D120:E120"/>
    <mergeCell ref="F17:F18"/>
    <mergeCell ref="O504:S504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A182:Y182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A180:N181"/>
    <mergeCell ref="O143:S14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D275:E275"/>
    <mergeCell ref="D219:E219"/>
    <mergeCell ref="D104:E104"/>
    <mergeCell ref="A44:Y44"/>
    <mergeCell ref="O423:S423"/>
    <mergeCell ref="A258:Y258"/>
    <mergeCell ref="D185:E185"/>
    <mergeCell ref="O32:S32"/>
    <mergeCell ref="O259:S259"/>
    <mergeCell ref="D41:E41"/>
    <mergeCell ref="O330:S330"/>
    <mergeCell ref="O197:S197"/>
    <mergeCell ref="O495:S495"/>
    <mergeCell ref="O124:S124"/>
    <mergeCell ref="O422:S422"/>
    <mergeCell ref="A38:N39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O540:U540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A556:N561"/>
    <mergeCell ref="O526:S52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A547:N548"/>
    <mergeCell ref="O409:U409"/>
    <mergeCell ref="O349:S349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D535:E535"/>
    <mergeCell ref="D473:E473"/>
    <mergeCell ref="D187:E187"/>
    <mergeCell ref="O28:S28"/>
    <mergeCell ref="D423:E423"/>
    <mergeCell ref="D174:E174"/>
    <mergeCell ref="O497:S497"/>
    <mergeCell ref="O263:S263"/>
    <mergeCell ref="O92:S92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2024-06-27T07:48:38Z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