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6,24 ПОКОМ ЗПФ филиалы\"/>
    </mc:Choice>
  </mc:AlternateContent>
  <xr:revisionPtr revIDLastSave="0" documentId="13_ncr:1_{7D1722B2-7A94-46B4-9DA2-034E0C539C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9" i="1" l="1"/>
  <c r="AD79" i="1" s="1"/>
  <c r="AC75" i="1"/>
  <c r="AD75" i="1" s="1"/>
  <c r="AC68" i="1"/>
  <c r="AD68" i="1" s="1"/>
  <c r="AC60" i="1"/>
  <c r="AD60" i="1" s="1"/>
  <c r="AC51" i="1"/>
  <c r="AD51" i="1" s="1"/>
  <c r="AC37" i="1"/>
  <c r="AD37" i="1" s="1"/>
  <c r="AC23" i="1"/>
  <c r="AD23" i="1" s="1"/>
  <c r="AC17" i="1"/>
  <c r="AD17" i="1" s="1"/>
  <c r="AC15" i="1"/>
  <c r="AD15" i="1" s="1"/>
  <c r="AC13" i="1"/>
  <c r="AD13" i="1" s="1"/>
  <c r="AC7" i="1"/>
  <c r="AD7" i="1" s="1"/>
  <c r="AC6" i="1"/>
  <c r="AD6" i="1" s="1"/>
  <c r="AF80" i="1" l="1"/>
  <c r="AF78" i="1"/>
  <c r="AF57" i="1"/>
  <c r="AF50" i="1"/>
  <c r="AF49" i="1"/>
  <c r="AF47" i="1"/>
  <c r="AF46" i="1"/>
  <c r="AF22" i="1"/>
  <c r="AF16" i="1"/>
  <c r="AE80" i="1"/>
  <c r="AE78" i="1"/>
  <c r="AE57" i="1"/>
  <c r="AE50" i="1"/>
  <c r="AC50" i="1" s="1"/>
  <c r="AE49" i="1"/>
  <c r="AE47" i="1"/>
  <c r="AC47" i="1" s="1"/>
  <c r="AD47" i="1" s="1"/>
  <c r="AE46" i="1"/>
  <c r="AE22" i="1"/>
  <c r="AE16" i="1"/>
  <c r="AC16" i="1" s="1"/>
  <c r="AD16" i="1" s="1"/>
  <c r="F16" i="1" l="1"/>
  <c r="AA68" i="1" l="1"/>
  <c r="E13" i="1"/>
  <c r="F45" i="1"/>
  <c r="E45" i="1"/>
  <c r="O45" i="1" s="1"/>
  <c r="F38" i="1"/>
  <c r="E38" i="1"/>
  <c r="O38" i="1" s="1"/>
  <c r="E22" i="1"/>
  <c r="O7" i="1"/>
  <c r="O8" i="1"/>
  <c r="P8" i="1" s="1"/>
  <c r="O9" i="1"/>
  <c r="P9" i="1" s="1"/>
  <c r="O10" i="1"/>
  <c r="P10" i="1" s="1"/>
  <c r="O11" i="1"/>
  <c r="P11" i="1" s="1"/>
  <c r="O12" i="1"/>
  <c r="P12" i="1" s="1"/>
  <c r="O13" i="1"/>
  <c r="O14" i="1"/>
  <c r="P14" i="1" s="1"/>
  <c r="O15" i="1"/>
  <c r="O16" i="1"/>
  <c r="AA16" i="1" s="1"/>
  <c r="O17" i="1"/>
  <c r="O18" i="1"/>
  <c r="O19" i="1"/>
  <c r="S19" i="1" s="1"/>
  <c r="O20" i="1"/>
  <c r="P20" i="1" s="1"/>
  <c r="O21" i="1"/>
  <c r="S21" i="1" s="1"/>
  <c r="O22" i="1"/>
  <c r="O23" i="1"/>
  <c r="O24" i="1"/>
  <c r="P24" i="1" s="1"/>
  <c r="O25" i="1"/>
  <c r="P25" i="1" s="1"/>
  <c r="O26" i="1"/>
  <c r="P26" i="1" s="1"/>
  <c r="O27" i="1"/>
  <c r="P27" i="1" s="1"/>
  <c r="O28" i="1"/>
  <c r="P28" i="1" s="1"/>
  <c r="O29" i="1"/>
  <c r="S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O39" i="1"/>
  <c r="P39" i="1" s="1"/>
  <c r="O40" i="1"/>
  <c r="P40" i="1" s="1"/>
  <c r="AC40" i="1" s="1"/>
  <c r="AD40" i="1" s="1"/>
  <c r="O41" i="1"/>
  <c r="P41" i="1" s="1"/>
  <c r="O42" i="1"/>
  <c r="S42" i="1" s="1"/>
  <c r="O43" i="1"/>
  <c r="P43" i="1" s="1"/>
  <c r="O44" i="1"/>
  <c r="S44" i="1" s="1"/>
  <c r="O46" i="1"/>
  <c r="O47" i="1"/>
  <c r="O48" i="1"/>
  <c r="P48" i="1" s="1"/>
  <c r="O49" i="1"/>
  <c r="P49" i="1" s="1"/>
  <c r="O50" i="1"/>
  <c r="O51" i="1"/>
  <c r="O52" i="1"/>
  <c r="P52" i="1" s="1"/>
  <c r="AC52" i="1" s="1"/>
  <c r="AD52" i="1" s="1"/>
  <c r="O53" i="1"/>
  <c r="P53" i="1" s="1"/>
  <c r="O54" i="1"/>
  <c r="O55" i="1"/>
  <c r="O56" i="1"/>
  <c r="P56" i="1" s="1"/>
  <c r="O57" i="1"/>
  <c r="P57" i="1" s="1"/>
  <c r="O58" i="1"/>
  <c r="P58" i="1" s="1"/>
  <c r="O59" i="1"/>
  <c r="S59" i="1" s="1"/>
  <c r="O60" i="1"/>
  <c r="O61" i="1"/>
  <c r="P61" i="1" s="1"/>
  <c r="O62" i="1"/>
  <c r="S62" i="1" s="1"/>
  <c r="O63" i="1"/>
  <c r="P63" i="1" s="1"/>
  <c r="O64" i="1"/>
  <c r="S64" i="1" s="1"/>
  <c r="O65" i="1"/>
  <c r="S65" i="1" s="1"/>
  <c r="O66" i="1"/>
  <c r="S66" i="1" s="1"/>
  <c r="O67" i="1"/>
  <c r="S67" i="1" s="1"/>
  <c r="O68" i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O76" i="1"/>
  <c r="P76" i="1" s="1"/>
  <c r="O77" i="1"/>
  <c r="P77" i="1" s="1"/>
  <c r="O78" i="1"/>
  <c r="O79" i="1"/>
  <c r="O80" i="1"/>
  <c r="O81" i="1"/>
  <c r="P81" i="1" s="1"/>
  <c r="O6" i="1"/>
  <c r="T6" i="1" s="1"/>
  <c r="AA19" i="1"/>
  <c r="AA21" i="1"/>
  <c r="AA29" i="1"/>
  <c r="AA42" i="1"/>
  <c r="AA44" i="1"/>
  <c r="AA59" i="1"/>
  <c r="AA62" i="1"/>
  <c r="AA64" i="1"/>
  <c r="AA65" i="1"/>
  <c r="AA66" i="1"/>
  <c r="AA67" i="1"/>
  <c r="P55" i="1" l="1"/>
  <c r="AC55" i="1" s="1"/>
  <c r="AD55" i="1" s="1"/>
  <c r="P45" i="1"/>
  <c r="P80" i="1"/>
  <c r="AC80" i="1" s="1"/>
  <c r="AD80" i="1" s="1"/>
  <c r="P78" i="1"/>
  <c r="AC78" i="1" s="1"/>
  <c r="AD78" i="1" s="1"/>
  <c r="P46" i="1"/>
  <c r="AC46" i="1" s="1"/>
  <c r="AD46" i="1" s="1"/>
  <c r="AA52" i="1"/>
  <c r="P38" i="1"/>
  <c r="AA78" i="1"/>
  <c r="AA76" i="1"/>
  <c r="AC76" i="1"/>
  <c r="AD76" i="1" s="1"/>
  <c r="AA74" i="1"/>
  <c r="AC74" i="1"/>
  <c r="AD74" i="1" s="1"/>
  <c r="AA72" i="1"/>
  <c r="AC72" i="1"/>
  <c r="AD72" i="1" s="1"/>
  <c r="AA70" i="1"/>
  <c r="AC70" i="1"/>
  <c r="AD70" i="1" s="1"/>
  <c r="AA56" i="1"/>
  <c r="AC56" i="1"/>
  <c r="AD56" i="1" s="1"/>
  <c r="AA50" i="1"/>
  <c r="AD50" i="1"/>
  <c r="AA48" i="1"/>
  <c r="AC48" i="1"/>
  <c r="AD48" i="1" s="1"/>
  <c r="AA43" i="1"/>
  <c r="AC43" i="1"/>
  <c r="AD43" i="1" s="1"/>
  <c r="AA34" i="1"/>
  <c r="AC34" i="1"/>
  <c r="AD34" i="1" s="1"/>
  <c r="AA32" i="1"/>
  <c r="AC32" i="1"/>
  <c r="AD32" i="1" s="1"/>
  <c r="AA30" i="1"/>
  <c r="AC30" i="1"/>
  <c r="AD30" i="1" s="1"/>
  <c r="AA20" i="1"/>
  <c r="AC20" i="1"/>
  <c r="AD20" i="1" s="1"/>
  <c r="AA14" i="1"/>
  <c r="AC14" i="1"/>
  <c r="AD14" i="1" s="1"/>
  <c r="AA12" i="1"/>
  <c r="AC12" i="1"/>
  <c r="AD12" i="1" s="1"/>
  <c r="AA10" i="1"/>
  <c r="AC10" i="1"/>
  <c r="AD10" i="1" s="1"/>
  <c r="AA8" i="1"/>
  <c r="AC8" i="1"/>
  <c r="AD8" i="1" s="1"/>
  <c r="P22" i="1"/>
  <c r="AC22" i="1" s="1"/>
  <c r="P18" i="1"/>
  <c r="P54" i="1"/>
  <c r="AA79" i="1"/>
  <c r="AA75" i="1"/>
  <c r="AC57" i="1"/>
  <c r="AA55" i="1"/>
  <c r="AA51" i="1"/>
  <c r="AC49" i="1"/>
  <c r="AA47" i="1"/>
  <c r="AA40" i="1"/>
  <c r="AA37" i="1"/>
  <c r="S23" i="1"/>
  <c r="S15" i="1"/>
  <c r="S7" i="1"/>
  <c r="AA7" i="1"/>
  <c r="AA13" i="1"/>
  <c r="AA15" i="1"/>
  <c r="AA17" i="1"/>
  <c r="AA23" i="1"/>
  <c r="S60" i="1"/>
  <c r="AA6" i="1"/>
  <c r="AA60" i="1"/>
  <c r="S76" i="1"/>
  <c r="S74" i="1"/>
  <c r="S72" i="1"/>
  <c r="S70" i="1"/>
  <c r="S68" i="1"/>
  <c r="S56" i="1"/>
  <c r="S52" i="1"/>
  <c r="S50" i="1"/>
  <c r="S48" i="1"/>
  <c r="S43" i="1"/>
  <c r="S34" i="1"/>
  <c r="S32" i="1"/>
  <c r="S30" i="1"/>
  <c r="T13" i="1"/>
  <c r="T21" i="1"/>
  <c r="T17" i="1"/>
  <c r="T9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19" i="1"/>
  <c r="T15" i="1"/>
  <c r="T11" i="1"/>
  <c r="T7" i="1"/>
  <c r="T22" i="1"/>
  <c r="S20" i="1"/>
  <c r="T20" i="1"/>
  <c r="T18" i="1"/>
  <c r="S16" i="1"/>
  <c r="T16" i="1"/>
  <c r="S14" i="1"/>
  <c r="T14" i="1"/>
  <c r="S12" i="1"/>
  <c r="T12" i="1"/>
  <c r="S10" i="1"/>
  <c r="T10" i="1"/>
  <c r="S8" i="1"/>
  <c r="T8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80" i="1" l="1"/>
  <c r="S46" i="1"/>
  <c r="S78" i="1"/>
  <c r="AA46" i="1"/>
  <c r="AA80" i="1"/>
  <c r="AA39" i="1"/>
  <c r="AC39" i="1"/>
  <c r="AD39" i="1" s="1"/>
  <c r="AA33" i="1"/>
  <c r="AC33" i="1"/>
  <c r="AD33" i="1" s="1"/>
  <c r="AA28" i="1"/>
  <c r="AC28" i="1"/>
  <c r="AD28" i="1" s="1"/>
  <c r="AA24" i="1"/>
  <c r="AC24" i="1"/>
  <c r="AD24" i="1" s="1"/>
  <c r="AA25" i="1"/>
  <c r="AC25" i="1"/>
  <c r="AD25" i="1" s="1"/>
  <c r="AA9" i="1"/>
  <c r="AC9" i="1"/>
  <c r="AA49" i="1"/>
  <c r="AD49" i="1"/>
  <c r="AA53" i="1"/>
  <c r="AC53" i="1"/>
  <c r="AD53" i="1" s="1"/>
  <c r="AA57" i="1"/>
  <c r="AD57" i="1"/>
  <c r="AA63" i="1"/>
  <c r="AC63" i="1"/>
  <c r="AD63" i="1" s="1"/>
  <c r="AA71" i="1"/>
  <c r="AC71" i="1"/>
  <c r="AD71" i="1" s="1"/>
  <c r="AA38" i="1"/>
  <c r="AC38" i="1"/>
  <c r="AD38" i="1" s="1"/>
  <c r="AA36" i="1"/>
  <c r="AC36" i="1"/>
  <c r="AD36" i="1" s="1"/>
  <c r="AA18" i="1"/>
  <c r="AC18" i="1"/>
  <c r="AD18" i="1" s="1"/>
  <c r="AA45" i="1"/>
  <c r="AC45" i="1"/>
  <c r="AD45" i="1" s="1"/>
  <c r="AA41" i="1"/>
  <c r="AC41" i="1"/>
  <c r="AD41" i="1" s="1"/>
  <c r="AA35" i="1"/>
  <c r="AC35" i="1"/>
  <c r="AD35" i="1" s="1"/>
  <c r="AA31" i="1"/>
  <c r="AC31" i="1"/>
  <c r="AD31" i="1" s="1"/>
  <c r="AA26" i="1"/>
  <c r="AC26" i="1"/>
  <c r="AD26" i="1" s="1"/>
  <c r="AA27" i="1"/>
  <c r="AC27" i="1"/>
  <c r="AD27" i="1" s="1"/>
  <c r="AA11" i="1"/>
  <c r="AC11" i="1"/>
  <c r="AD11" i="1" s="1"/>
  <c r="AA61" i="1"/>
  <c r="AC61" i="1"/>
  <c r="AD61" i="1" s="1"/>
  <c r="AA69" i="1"/>
  <c r="AC69" i="1"/>
  <c r="AD69" i="1" s="1"/>
  <c r="AA73" i="1"/>
  <c r="AC73" i="1"/>
  <c r="AD73" i="1" s="1"/>
  <c r="AA77" i="1"/>
  <c r="AC77" i="1"/>
  <c r="AD77" i="1" s="1"/>
  <c r="AA81" i="1"/>
  <c r="AC81" i="1"/>
  <c r="AD81" i="1" s="1"/>
  <c r="AA58" i="1"/>
  <c r="AC58" i="1"/>
  <c r="AD58" i="1" s="1"/>
  <c r="AA54" i="1"/>
  <c r="AC54" i="1"/>
  <c r="AD54" i="1" s="1"/>
  <c r="AA22" i="1"/>
  <c r="AD22" i="1"/>
  <c r="S58" i="1"/>
  <c r="S18" i="1"/>
  <c r="S22" i="1"/>
  <c r="S54" i="1"/>
  <c r="P5" i="1"/>
  <c r="S38" i="1"/>
  <c r="S36" i="1"/>
  <c r="S27" i="1"/>
  <c r="S45" i="1"/>
  <c r="S39" i="1"/>
  <c r="S11" i="1"/>
  <c r="S33" i="1"/>
  <c r="S26" i="1"/>
  <c r="S6" i="1"/>
  <c r="S24" i="1"/>
  <c r="S28" i="1"/>
  <c r="S41" i="1"/>
  <c r="S9" i="1"/>
  <c r="S13" i="1"/>
  <c r="S17" i="1"/>
  <c r="S25" i="1"/>
  <c r="S31" i="1"/>
  <c r="S35" i="1"/>
  <c r="S37" i="1"/>
  <c r="S40" i="1"/>
  <c r="S47" i="1"/>
  <c r="S49" i="1"/>
  <c r="S51" i="1"/>
  <c r="S53" i="1"/>
  <c r="S55" i="1"/>
  <c r="S57" i="1"/>
  <c r="S61" i="1"/>
  <c r="S63" i="1"/>
  <c r="S69" i="1"/>
  <c r="S71" i="1"/>
  <c r="S73" i="1"/>
  <c r="S75" i="1"/>
  <c r="S77" i="1"/>
  <c r="S79" i="1"/>
  <c r="S81" i="1"/>
  <c r="K5" i="1"/>
  <c r="AA5" i="1" l="1"/>
  <c r="AD9" i="1"/>
  <c r="AD5" i="1" s="1"/>
  <c r="AC5" i="1"/>
</calcChain>
</file>

<file path=xl/sharedStrings.xml><?xml version="1.0" encoding="utf-8"?>
<sst xmlns="http://schemas.openxmlformats.org/spreadsheetml/2006/main" count="298" uniqueCount="133">
  <si>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</si>
  <si>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</si>
  <si>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</si>
  <si>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</si>
  <si>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</si>
  <si>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</si>
  <si>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</si>
  <si>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</si>
  <si>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</si>
  <si>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</si>
  <si>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</si>
  <si>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</si>
  <si>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</si>
  <si>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</si>
  <si>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</si>
  <si>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</si>
  <si>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</si>
  <si>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</si>
  <si>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</si>
  <si>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</si>
  <si>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</si>
  <si>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</si>
  <si>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</si>
  <si>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</si>
  <si>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</si>
  <si>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</si>
  <si>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</si>
  <si>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27,06,</t>
  </si>
  <si>
    <t>20,06,</t>
  </si>
  <si>
    <t>13,06,</t>
  </si>
  <si>
    <t>06,06,</t>
  </si>
  <si>
    <t>30,05,</t>
  </si>
  <si>
    <t>23,05,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</si>
  <si>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</si>
  <si>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</si>
  <si>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</si>
  <si>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</si>
  <si>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</si>
  <si>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</si>
  <si>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</si>
  <si>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</si>
  <si>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</si>
  <si>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</si>
  <si>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</si>
  <si>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 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</si>
  <si>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</si>
  <si>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</si>
  <si>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то же что - 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</si>
  <si>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</si>
  <si>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матрица / паллет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</si>
  <si>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</si>
  <si>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</si>
  <si>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</si>
  <si>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нет в матрице</t>
  </si>
  <si>
    <t>ротация на новинки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</si>
  <si>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</si>
  <si>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</si>
  <si>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</si>
  <si>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</si>
  <si>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</si>
  <si>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</si>
  <si>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нужно увеличить продажи!!!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</si>
  <si>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</si>
  <si>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</si>
  <si>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</si>
  <si>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</si>
  <si>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</si>
  <si>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</si>
  <si>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</si>
  <si>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</si>
  <si>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</si>
  <si>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</si>
  <si>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</si>
  <si>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</si>
  <si>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</si>
  <si>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</si>
  <si>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</si>
  <si>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</si>
  <si>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</si>
  <si>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</si>
  <si>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</si>
  <si>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</si>
  <si>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</si>
  <si>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</si>
  <si>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</si>
  <si>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</si>
  <si>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</si>
  <si>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</si>
  <si>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</si>
  <si>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</si>
  <si>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</si>
  <si>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</si>
  <si>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</si>
  <si>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</si>
  <si>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</si>
  <si>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</si>
  <si>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</si>
  <si>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</si>
  <si>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</si>
  <si>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</si>
  <si>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</si>
  <si>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</si>
  <si>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</si>
  <si>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</si>
  <si>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</si>
  <si>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</si>
  <si>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</si>
  <si>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</si>
  <si>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</si>
  <si>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</si>
  <si>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</si>
  <si>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 же что - ЖАР-мени ТМ Зареченские ТС Зареченские продукты. 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</si>
  <si>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</si>
  <si>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</si>
  <si>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</si>
  <si>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</si>
  <si>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</si>
  <si>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</si>
  <si>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</si>
  <si>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</si>
  <si>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</si>
  <si>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</si>
  <si>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</si>
  <si>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</si>
  <si>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</si>
  <si>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то же что - Чебуреки сочные, ВЕС, куриные жарен. зам  ПОКОМ</t>
  </si>
  <si>
    <t>Чебуречище горячая штучка 0,14кг Поком</t>
  </si>
  <si>
    <t>нужно увеличить продажи</t>
  </si>
  <si>
    <t>нужно увеличить продажи / то же что - Чебуреки Мясные вес 2,7 кг Кулинарные изделия мясосодержащие рубленые в тесте жарен  ПОКОМ</t>
  </si>
  <si>
    <t>перемещение из Мелитополь 780шт.</t>
  </si>
  <si>
    <t>ряд</t>
  </si>
  <si>
    <t>паллет</t>
  </si>
  <si>
    <t>01,07,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</si>
</sst>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4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/>
    <xf numFmtId="164" fontId="1" fillId="6" borderId="1" xfId="1" applyNumberForma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7,06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заказ филиала</v>
          </cell>
          <cell r="R3" t="str">
            <v>Комментарии филиала</v>
          </cell>
          <cell r="S3" t="str">
            <v>кон ост</v>
          </cell>
          <cell r="T3" t="str">
            <v>факт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комментарии</v>
          </cell>
          <cell r="AA3" t="str">
            <v>вес</v>
          </cell>
          <cell r="AB3" t="str">
            <v>крат кор</v>
          </cell>
          <cell r="AC3" t="str">
            <v>заказ кор.</v>
          </cell>
          <cell r="AD3" t="str">
            <v>ВЕС</v>
          </cell>
          <cell r="AE3" t="str">
            <v>ряд</v>
          </cell>
          <cell r="AF3" t="str">
            <v>паллет</v>
          </cell>
        </row>
        <row r="4">
          <cell r="N4" t="str">
            <v>24,06,</v>
          </cell>
          <cell r="O4" t="str">
            <v>27,06,</v>
          </cell>
          <cell r="U4" t="str">
            <v>20,06,</v>
          </cell>
          <cell r="V4" t="str">
            <v>13,06,</v>
          </cell>
          <cell r="W4" t="str">
            <v>06,06,</v>
          </cell>
          <cell r="X4" t="str">
            <v>30,05,</v>
          </cell>
          <cell r="Y4" t="str">
            <v>23,05,</v>
          </cell>
        </row>
        <row r="5">
          <cell r="E5">
            <v>11029.6</v>
          </cell>
          <cell r="F5">
            <v>16323.4</v>
          </cell>
          <cell r="J5">
            <v>10969</v>
          </cell>
          <cell r="K5">
            <v>60.599999999999994</v>
          </cell>
          <cell r="L5">
            <v>0</v>
          </cell>
          <cell r="M5">
            <v>0</v>
          </cell>
          <cell r="N5">
            <v>6844</v>
          </cell>
          <cell r="O5">
            <v>2205.9199999999996</v>
          </cell>
          <cell r="P5">
            <v>9287.1999999999971</v>
          </cell>
          <cell r="Q5">
            <v>0</v>
          </cell>
          <cell r="U5">
            <v>1965.4540000000002</v>
          </cell>
          <cell r="V5">
            <v>2525.9888000000001</v>
          </cell>
          <cell r="W5">
            <v>2634.6000000000008</v>
          </cell>
          <cell r="X5">
            <v>1920.08</v>
          </cell>
          <cell r="Y5">
            <v>2952.76</v>
          </cell>
          <cell r="AA5">
            <v>5280.7759999999998</v>
          </cell>
          <cell r="AC5">
            <v>0</v>
          </cell>
          <cell r="AD5">
            <v>0</v>
          </cell>
        </row>
        <row r="6">
          <cell r="A6" t="str">
            <v>БОНУС_Готовые чебупели сочные с мясом ТМ Горячая штучка  0,3кг зам  ПОКОМ</v>
          </cell>
          <cell r="B6" t="str">
            <v>шт</v>
          </cell>
          <cell r="C6">
            <v>-3</v>
          </cell>
          <cell r="D6">
            <v>3</v>
          </cell>
          <cell r="G6">
            <v>0</v>
          </cell>
          <cell r="H6" t="e">
            <v>#N/A</v>
          </cell>
          <cell r="I6" t="str">
            <v>не в матрице</v>
          </cell>
          <cell r="K6">
            <v>0</v>
          </cell>
          <cell r="O6">
            <v>0</v>
          </cell>
          <cell r="S6" t="e">
            <v>#DIV/0!</v>
          </cell>
          <cell r="T6" t="e">
            <v>#DIV/0!</v>
          </cell>
          <cell r="U6">
            <v>0.6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AA6">
            <v>0</v>
          </cell>
          <cell r="AB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17</v>
          </cell>
          <cell r="D7">
            <v>48</v>
          </cell>
          <cell r="E7">
            <v>45</v>
          </cell>
          <cell r="F7">
            <v>13</v>
          </cell>
          <cell r="G7">
            <v>0.3</v>
          </cell>
          <cell r="H7">
            <v>180</v>
          </cell>
          <cell r="I7" t="str">
            <v>матрица</v>
          </cell>
          <cell r="J7">
            <v>66</v>
          </cell>
          <cell r="K7">
            <v>-21</v>
          </cell>
          <cell r="N7">
            <v>108</v>
          </cell>
          <cell r="O7">
            <v>9</v>
          </cell>
          <cell r="P7">
            <v>12</v>
          </cell>
          <cell r="S7">
            <v>14.777777777777779</v>
          </cell>
          <cell r="T7">
            <v>13.444444444444445</v>
          </cell>
          <cell r="U7">
            <v>10</v>
          </cell>
          <cell r="V7">
            <v>7</v>
          </cell>
          <cell r="W7">
            <v>5</v>
          </cell>
          <cell r="X7">
            <v>1</v>
          </cell>
          <cell r="Y7">
            <v>8.8000000000000007</v>
          </cell>
          <cell r="AA7">
            <v>3.5999999999999996</v>
          </cell>
          <cell r="AB7">
            <v>12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411</v>
          </cell>
          <cell r="D8">
            <v>12</v>
          </cell>
          <cell r="E8">
            <v>278</v>
          </cell>
          <cell r="F8">
            <v>64</v>
          </cell>
          <cell r="G8">
            <v>0.3</v>
          </cell>
          <cell r="H8">
            <v>180</v>
          </cell>
          <cell r="I8" t="str">
            <v>матрица</v>
          </cell>
          <cell r="J8">
            <v>276</v>
          </cell>
          <cell r="K8">
            <v>2</v>
          </cell>
          <cell r="N8">
            <v>492</v>
          </cell>
          <cell r="O8">
            <v>55.6</v>
          </cell>
          <cell r="P8">
            <v>222.39999999999998</v>
          </cell>
          <cell r="S8">
            <v>14</v>
          </cell>
          <cell r="T8">
            <v>10</v>
          </cell>
          <cell r="U8">
            <v>54.8</v>
          </cell>
          <cell r="V8">
            <v>37.4</v>
          </cell>
          <cell r="W8">
            <v>58.8</v>
          </cell>
          <cell r="X8">
            <v>54.6</v>
          </cell>
          <cell r="Y8">
            <v>63.2</v>
          </cell>
          <cell r="AA8">
            <v>66.719999999999985</v>
          </cell>
          <cell r="AB8">
            <v>12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431</v>
          </cell>
          <cell r="D9">
            <v>447</v>
          </cell>
          <cell r="E9">
            <v>384</v>
          </cell>
          <cell r="F9">
            <v>411</v>
          </cell>
          <cell r="G9">
            <v>0.3</v>
          </cell>
          <cell r="H9">
            <v>180</v>
          </cell>
          <cell r="I9" t="str">
            <v>матрица</v>
          </cell>
          <cell r="J9">
            <v>423</v>
          </cell>
          <cell r="K9">
            <v>-39</v>
          </cell>
          <cell r="N9">
            <v>204</v>
          </cell>
          <cell r="O9">
            <v>76.8</v>
          </cell>
          <cell r="P9">
            <v>460.20000000000005</v>
          </cell>
          <cell r="S9">
            <v>14.000000000000002</v>
          </cell>
          <cell r="T9">
            <v>8.0078125</v>
          </cell>
          <cell r="U9">
            <v>66.599999999999994</v>
          </cell>
          <cell r="V9">
            <v>80.2</v>
          </cell>
          <cell r="W9">
            <v>79.599999999999994</v>
          </cell>
          <cell r="X9">
            <v>70.8</v>
          </cell>
          <cell r="Y9">
            <v>108.2</v>
          </cell>
          <cell r="AA9">
            <v>138.06</v>
          </cell>
          <cell r="AB9">
            <v>12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-14</v>
          </cell>
          <cell r="D10">
            <v>284</v>
          </cell>
          <cell r="E10">
            <v>147</v>
          </cell>
          <cell r="F10">
            <v>119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145</v>
          </cell>
          <cell r="K10">
            <v>2</v>
          </cell>
          <cell r="N10">
            <v>96</v>
          </cell>
          <cell r="O10">
            <v>29.4</v>
          </cell>
          <cell r="P10">
            <v>196.59999999999997</v>
          </cell>
          <cell r="S10">
            <v>14</v>
          </cell>
          <cell r="T10">
            <v>7.312925170068028</v>
          </cell>
          <cell r="U10">
            <v>11.6</v>
          </cell>
          <cell r="V10">
            <v>27.2</v>
          </cell>
          <cell r="W10">
            <v>31.8</v>
          </cell>
          <cell r="X10">
            <v>19.600000000000001</v>
          </cell>
          <cell r="Y10">
            <v>28.8</v>
          </cell>
          <cell r="AA10">
            <v>58.97999999999999</v>
          </cell>
          <cell r="AB10">
            <v>12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619</v>
          </cell>
          <cell r="D11">
            <v>432</v>
          </cell>
          <cell r="E11">
            <v>377</v>
          </cell>
          <cell r="F11">
            <v>274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387</v>
          </cell>
          <cell r="K11">
            <v>-10</v>
          </cell>
          <cell r="N11">
            <v>396</v>
          </cell>
          <cell r="O11">
            <v>75.400000000000006</v>
          </cell>
          <cell r="P11">
            <v>385.60000000000014</v>
          </cell>
          <cell r="S11">
            <v>14</v>
          </cell>
          <cell r="T11">
            <v>8.8859416445623332</v>
          </cell>
          <cell r="U11">
            <v>87</v>
          </cell>
          <cell r="V11">
            <v>77</v>
          </cell>
          <cell r="W11">
            <v>76.8</v>
          </cell>
          <cell r="X11">
            <v>47</v>
          </cell>
          <cell r="Y11">
            <v>107</v>
          </cell>
          <cell r="AA11">
            <v>115.68000000000004</v>
          </cell>
          <cell r="AB11">
            <v>12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122</v>
          </cell>
          <cell r="E12">
            <v>8</v>
          </cell>
          <cell r="F12">
            <v>59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8</v>
          </cell>
          <cell r="K12">
            <v>0</v>
          </cell>
          <cell r="N12">
            <v>0</v>
          </cell>
          <cell r="O12">
            <v>1.6</v>
          </cell>
          <cell r="S12">
            <v>36.875</v>
          </cell>
          <cell r="T12">
            <v>36.875</v>
          </cell>
          <cell r="U12">
            <v>4.2</v>
          </cell>
          <cell r="V12">
            <v>2.4</v>
          </cell>
          <cell r="W12">
            <v>9.8000000000000007</v>
          </cell>
          <cell r="X12">
            <v>10</v>
          </cell>
          <cell r="Y12">
            <v>3.6</v>
          </cell>
          <cell r="Z12" t="str">
            <v>нужно увеличить продажи</v>
          </cell>
          <cell r="AA12">
            <v>0</v>
          </cell>
          <cell r="AB12">
            <v>24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74</v>
          </cell>
          <cell r="D13">
            <v>95</v>
          </cell>
          <cell r="E13">
            <v>64</v>
          </cell>
          <cell r="F13">
            <v>90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64</v>
          </cell>
          <cell r="K13">
            <v>0</v>
          </cell>
          <cell r="N13">
            <v>0</v>
          </cell>
          <cell r="O13">
            <v>12.8</v>
          </cell>
          <cell r="P13">
            <v>76.400000000000006</v>
          </cell>
          <cell r="S13">
            <v>13</v>
          </cell>
          <cell r="T13">
            <v>7.03125</v>
          </cell>
          <cell r="U13">
            <v>4.5999999999999996</v>
          </cell>
          <cell r="V13">
            <v>12.4</v>
          </cell>
          <cell r="W13">
            <v>9.8000000000000007</v>
          </cell>
          <cell r="X13">
            <v>16</v>
          </cell>
          <cell r="Y13">
            <v>9.6</v>
          </cell>
          <cell r="AA13">
            <v>27.504000000000001</v>
          </cell>
          <cell r="AB13">
            <v>10</v>
          </cell>
        </row>
        <row r="14">
          <cell r="A14" t="str">
            <v>ЖАР-мени ТМ Зареченские ТС Зареченские продукты.   Поком</v>
          </cell>
          <cell r="B14" t="str">
            <v>кг</v>
          </cell>
          <cell r="C14">
            <v>154.5</v>
          </cell>
          <cell r="D14">
            <v>220</v>
          </cell>
          <cell r="E14">
            <v>148.5</v>
          </cell>
          <cell r="F14">
            <v>198</v>
          </cell>
          <cell r="G14">
            <v>1</v>
          </cell>
          <cell r="H14">
            <v>180</v>
          </cell>
          <cell r="I14" t="str">
            <v>матрица</v>
          </cell>
          <cell r="J14">
            <v>151.5</v>
          </cell>
          <cell r="K14">
            <v>-3</v>
          </cell>
          <cell r="N14">
            <v>0</v>
          </cell>
          <cell r="O14">
            <v>29.7</v>
          </cell>
          <cell r="P14">
            <v>217.8</v>
          </cell>
          <cell r="S14">
            <v>14</v>
          </cell>
          <cell r="T14">
            <v>6.666666666666667</v>
          </cell>
          <cell r="U14">
            <v>19.7</v>
          </cell>
          <cell r="V14">
            <v>31.9</v>
          </cell>
          <cell r="W14">
            <v>28.6</v>
          </cell>
          <cell r="X14">
            <v>22</v>
          </cell>
          <cell r="Y14">
            <v>31.8</v>
          </cell>
          <cell r="AA14">
            <v>217.8</v>
          </cell>
          <cell r="AB14">
            <v>5.5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S15" t="e">
            <v>#DIV/0!</v>
          </cell>
          <cell r="T15" t="e">
            <v>#DIV/0!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нет потребности</v>
          </cell>
          <cell r="AA15">
            <v>0</v>
          </cell>
          <cell r="AB15">
            <v>0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S16" t="e">
            <v>#DIV/0!</v>
          </cell>
          <cell r="T16" t="e">
            <v>#DIV/0!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нет потребности</v>
          </cell>
          <cell r="AA16">
            <v>0</v>
          </cell>
          <cell r="AB16">
            <v>0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 / паллет</v>
          </cell>
          <cell r="K17">
            <v>0</v>
          </cell>
          <cell r="O17">
            <v>0</v>
          </cell>
          <cell r="S17" t="e">
            <v>#DIV/0!</v>
          </cell>
          <cell r="T17" t="e">
            <v>#DIV/0!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нет потребности</v>
          </cell>
          <cell r="AA17">
            <v>0</v>
          </cell>
          <cell r="AB17">
            <v>0</v>
          </cell>
          <cell r="AE17">
            <v>14</v>
          </cell>
          <cell r="AF17">
            <v>126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C18">
            <v>28</v>
          </cell>
          <cell r="E18">
            <v>3.5</v>
          </cell>
          <cell r="F18">
            <v>24.5</v>
          </cell>
          <cell r="G18">
            <v>1</v>
          </cell>
          <cell r="H18">
            <v>180</v>
          </cell>
          <cell r="I18" t="str">
            <v>матрица</v>
          </cell>
          <cell r="J18">
            <v>5.5</v>
          </cell>
          <cell r="K18">
            <v>-2</v>
          </cell>
          <cell r="N18">
            <v>0</v>
          </cell>
          <cell r="O18">
            <v>0.7</v>
          </cell>
          <cell r="S18">
            <v>35</v>
          </cell>
          <cell r="T18">
            <v>35</v>
          </cell>
          <cell r="U18">
            <v>0</v>
          </cell>
          <cell r="V18">
            <v>0.7</v>
          </cell>
          <cell r="W18">
            <v>0.7</v>
          </cell>
          <cell r="X18">
            <v>0</v>
          </cell>
          <cell r="Y18">
            <v>0.7</v>
          </cell>
          <cell r="Z18" t="str">
            <v>нужно увеличить продажи!!!</v>
          </cell>
          <cell r="AA18">
            <v>0</v>
          </cell>
          <cell r="AB18">
            <v>4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11</v>
          </cell>
          <cell r="D19">
            <v>36</v>
          </cell>
          <cell r="E19">
            <v>2</v>
          </cell>
          <cell r="F19">
            <v>-2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106</v>
          </cell>
          <cell r="K19">
            <v>-104</v>
          </cell>
          <cell r="N19">
            <v>432</v>
          </cell>
          <cell r="O19">
            <v>0.4</v>
          </cell>
          <cell r="S19">
            <v>1075</v>
          </cell>
          <cell r="T19">
            <v>1075</v>
          </cell>
          <cell r="U19">
            <v>31.4</v>
          </cell>
          <cell r="V19">
            <v>23.6</v>
          </cell>
          <cell r="W19">
            <v>30.6</v>
          </cell>
          <cell r="X19">
            <v>6.4</v>
          </cell>
          <cell r="Y19">
            <v>42.6</v>
          </cell>
          <cell r="AA19">
            <v>0</v>
          </cell>
          <cell r="AB19">
            <v>12</v>
          </cell>
        </row>
        <row r="20">
          <cell r="A20" t="str">
            <v>Круггетсы с сырным соусом ТМ Горячая штучка 3 кг зам вес ПОКОМ</v>
          </cell>
          <cell r="B20" t="str">
            <v>кг</v>
          </cell>
          <cell r="C20">
            <v>10</v>
          </cell>
          <cell r="D20">
            <v>2</v>
          </cell>
          <cell r="F20">
            <v>12</v>
          </cell>
          <cell r="G20">
            <v>0</v>
          </cell>
          <cell r="H20">
            <v>180</v>
          </cell>
          <cell r="I20" t="str">
            <v>не в матрице</v>
          </cell>
          <cell r="K20">
            <v>0</v>
          </cell>
          <cell r="O20">
            <v>0</v>
          </cell>
          <cell r="S20" t="e">
            <v>#DIV/0!</v>
          </cell>
          <cell r="T20" t="e">
            <v>#DIV/0!</v>
          </cell>
          <cell r="U20">
            <v>0</v>
          </cell>
          <cell r="V20">
            <v>1</v>
          </cell>
          <cell r="W20">
            <v>0.6</v>
          </cell>
          <cell r="X20">
            <v>0</v>
          </cell>
          <cell r="Y20">
            <v>0</v>
          </cell>
          <cell r="Z20" t="str">
            <v>нужно увеличить продажи!!!</v>
          </cell>
          <cell r="AA20">
            <v>0</v>
          </cell>
          <cell r="AB20">
            <v>0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173</v>
          </cell>
          <cell r="D21">
            <v>156</v>
          </cell>
          <cell r="E21">
            <v>118</v>
          </cell>
          <cell r="F21">
            <v>165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118</v>
          </cell>
          <cell r="K21">
            <v>0</v>
          </cell>
          <cell r="N21">
            <v>96</v>
          </cell>
          <cell r="O21">
            <v>23.6</v>
          </cell>
          <cell r="P21">
            <v>69.400000000000034</v>
          </cell>
          <cell r="S21">
            <v>14</v>
          </cell>
          <cell r="T21">
            <v>11.059322033898304</v>
          </cell>
          <cell r="U21">
            <v>25.6</v>
          </cell>
          <cell r="V21">
            <v>29.2</v>
          </cell>
          <cell r="W21">
            <v>29.2</v>
          </cell>
          <cell r="X21">
            <v>19.600000000000001</v>
          </cell>
          <cell r="Y21">
            <v>23.2</v>
          </cell>
          <cell r="AA21">
            <v>17.350000000000009</v>
          </cell>
          <cell r="AB21">
            <v>12</v>
          </cell>
        </row>
        <row r="22">
          <cell r="A22" t="str">
            <v>Круггетсы сочные ТМ Горячая штучка ТС Круггетсы 3 кг. Изделия кулинарные рубленые в тесте куриные</v>
          </cell>
          <cell r="B22" t="str">
            <v>кг</v>
          </cell>
          <cell r="C22">
            <v>14</v>
          </cell>
          <cell r="D22">
            <v>1</v>
          </cell>
          <cell r="F22">
            <v>15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S22" t="e">
            <v>#DIV/0!</v>
          </cell>
          <cell r="T22" t="e">
            <v>#DIV/0!</v>
          </cell>
          <cell r="U22">
            <v>-0.2</v>
          </cell>
          <cell r="V22">
            <v>0.2</v>
          </cell>
          <cell r="W22">
            <v>0</v>
          </cell>
          <cell r="X22">
            <v>0</v>
          </cell>
          <cell r="Y22">
            <v>1.2</v>
          </cell>
          <cell r="Z22" t="str">
            <v>нужно увеличить продажи!!!</v>
          </cell>
          <cell r="AA22">
            <v>0</v>
          </cell>
          <cell r="AB22">
            <v>0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96.2</v>
          </cell>
          <cell r="D23">
            <v>51.8</v>
          </cell>
          <cell r="E23">
            <v>122.1</v>
          </cell>
          <cell r="F23">
            <v>14.8</v>
          </cell>
          <cell r="G23">
            <v>1</v>
          </cell>
          <cell r="H23">
            <v>180</v>
          </cell>
          <cell r="I23" t="str">
            <v>матрица / паллет</v>
          </cell>
          <cell r="J23">
            <v>123.5</v>
          </cell>
          <cell r="K23">
            <v>-1.4000000000000057</v>
          </cell>
          <cell r="N23">
            <v>103.6</v>
          </cell>
          <cell r="O23">
            <v>24.419999999999998</v>
          </cell>
          <cell r="P23">
            <v>223.48</v>
          </cell>
          <cell r="S23">
            <v>14</v>
          </cell>
          <cell r="T23">
            <v>4.8484848484848486</v>
          </cell>
          <cell r="U23">
            <v>14.8</v>
          </cell>
          <cell r="V23">
            <v>14.06</v>
          </cell>
          <cell r="W23">
            <v>17.02</v>
          </cell>
          <cell r="X23">
            <v>12.58</v>
          </cell>
          <cell r="Y23">
            <v>12.58</v>
          </cell>
          <cell r="AA23">
            <v>223.48</v>
          </cell>
          <cell r="AB23">
            <v>3.7</v>
          </cell>
          <cell r="AE23">
            <v>14</v>
          </cell>
          <cell r="AF23">
            <v>126</v>
          </cell>
        </row>
        <row r="24">
          <cell r="A24" t="str">
            <v>Мини-сосиски в тесте Фрайпики 1,8кг ВЕС ТМ Зареченские  Поком</v>
          </cell>
          <cell r="B24" t="str">
            <v>кг</v>
          </cell>
          <cell r="C24">
            <v>60.9</v>
          </cell>
          <cell r="D24">
            <v>5.7</v>
          </cell>
          <cell r="E24">
            <v>9</v>
          </cell>
          <cell r="F24">
            <v>55.8</v>
          </cell>
          <cell r="G24">
            <v>1</v>
          </cell>
          <cell r="H24">
            <v>180</v>
          </cell>
          <cell r="I24" t="str">
            <v>матрица</v>
          </cell>
          <cell r="J24">
            <v>9</v>
          </cell>
          <cell r="K24">
            <v>0</v>
          </cell>
          <cell r="N24">
            <v>34.200000000000003</v>
          </cell>
          <cell r="O24">
            <v>1.8</v>
          </cell>
          <cell r="S24">
            <v>50</v>
          </cell>
          <cell r="T24">
            <v>50</v>
          </cell>
          <cell r="U24">
            <v>6.16</v>
          </cell>
          <cell r="V24">
            <v>3.62</v>
          </cell>
          <cell r="W24">
            <v>7.2</v>
          </cell>
          <cell r="X24">
            <v>9.36</v>
          </cell>
          <cell r="Y24">
            <v>8.64</v>
          </cell>
          <cell r="Z24" t="str">
            <v>нужно увеличить продажи!!!</v>
          </cell>
          <cell r="AA24">
            <v>0</v>
          </cell>
          <cell r="AB24">
            <v>1.8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449</v>
          </cell>
          <cell r="D25">
            <v>396</v>
          </cell>
          <cell r="E25">
            <v>393</v>
          </cell>
          <cell r="F25">
            <v>352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395</v>
          </cell>
          <cell r="K25">
            <v>-2</v>
          </cell>
          <cell r="N25">
            <v>282</v>
          </cell>
          <cell r="O25">
            <v>78.599999999999994</v>
          </cell>
          <cell r="P25">
            <v>466.39999999999986</v>
          </cell>
          <cell r="S25">
            <v>14</v>
          </cell>
          <cell r="T25">
            <v>8.0661577608142494</v>
          </cell>
          <cell r="U25">
            <v>69.8</v>
          </cell>
          <cell r="V25">
            <v>78.599999999999994</v>
          </cell>
          <cell r="W25">
            <v>81.400000000000006</v>
          </cell>
          <cell r="X25">
            <v>79</v>
          </cell>
          <cell r="Y25">
            <v>100.4</v>
          </cell>
          <cell r="AA25">
            <v>116.59999999999997</v>
          </cell>
          <cell r="AB25">
            <v>6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C26">
            <v>141</v>
          </cell>
          <cell r="D26">
            <v>240</v>
          </cell>
          <cell r="E26">
            <v>181</v>
          </cell>
          <cell r="F26">
            <v>140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185</v>
          </cell>
          <cell r="K26">
            <v>-4</v>
          </cell>
          <cell r="N26">
            <v>234</v>
          </cell>
          <cell r="O26">
            <v>36.200000000000003</v>
          </cell>
          <cell r="P26">
            <v>132.80000000000007</v>
          </cell>
          <cell r="S26">
            <v>14</v>
          </cell>
          <cell r="T26">
            <v>10.331491712707182</v>
          </cell>
          <cell r="U26">
            <v>37.6</v>
          </cell>
          <cell r="V26">
            <v>37.4</v>
          </cell>
          <cell r="W26">
            <v>34.799999999999997</v>
          </cell>
          <cell r="X26">
            <v>13.8</v>
          </cell>
          <cell r="Y26">
            <v>47.2</v>
          </cell>
          <cell r="AA26">
            <v>33.200000000000017</v>
          </cell>
          <cell r="AB26">
            <v>6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C27">
            <v>28</v>
          </cell>
          <cell r="D27">
            <v>168</v>
          </cell>
          <cell r="E27">
            <v>118</v>
          </cell>
          <cell r="F27">
            <v>19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116</v>
          </cell>
          <cell r="K27">
            <v>2</v>
          </cell>
          <cell r="N27">
            <v>336</v>
          </cell>
          <cell r="O27">
            <v>23.6</v>
          </cell>
          <cell r="S27">
            <v>15.042372881355931</v>
          </cell>
          <cell r="T27">
            <v>15.042372881355931</v>
          </cell>
          <cell r="U27">
            <v>32.200000000000003</v>
          </cell>
          <cell r="V27">
            <v>22.2</v>
          </cell>
          <cell r="W27">
            <v>18.600000000000001</v>
          </cell>
          <cell r="X27">
            <v>14.8</v>
          </cell>
          <cell r="Y27">
            <v>25.8</v>
          </cell>
          <cell r="AA27">
            <v>0</v>
          </cell>
          <cell r="AB27">
            <v>6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237</v>
          </cell>
          <cell r="D28">
            <v>120</v>
          </cell>
          <cell r="E28">
            <v>189.4</v>
          </cell>
          <cell r="F28">
            <v>142.6</v>
          </cell>
          <cell r="G28">
            <v>1</v>
          </cell>
          <cell r="H28">
            <v>180</v>
          </cell>
          <cell r="I28" t="str">
            <v>матрица</v>
          </cell>
          <cell r="J28">
            <v>183</v>
          </cell>
          <cell r="K28">
            <v>6.4000000000000057</v>
          </cell>
          <cell r="N28">
            <v>72</v>
          </cell>
          <cell r="O28">
            <v>37.880000000000003</v>
          </cell>
          <cell r="P28">
            <v>315.72000000000003</v>
          </cell>
          <cell r="S28">
            <v>14</v>
          </cell>
          <cell r="T28">
            <v>5.6652587117212247</v>
          </cell>
          <cell r="U28">
            <v>27.6</v>
          </cell>
          <cell r="V28">
            <v>34.799999999999997</v>
          </cell>
          <cell r="W28">
            <v>40.200000000000003</v>
          </cell>
          <cell r="X28">
            <v>36</v>
          </cell>
          <cell r="Y28">
            <v>42.4</v>
          </cell>
          <cell r="AA28">
            <v>315.72000000000003</v>
          </cell>
          <cell r="AB28">
            <v>6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C29">
            <v>100</v>
          </cell>
          <cell r="D29">
            <v>251</v>
          </cell>
          <cell r="E29">
            <v>167</v>
          </cell>
          <cell r="F29">
            <v>157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165</v>
          </cell>
          <cell r="K29">
            <v>2</v>
          </cell>
          <cell r="N29">
            <v>72</v>
          </cell>
          <cell r="O29">
            <v>33.4</v>
          </cell>
          <cell r="P29">
            <v>238.59999999999997</v>
          </cell>
          <cell r="S29">
            <v>14</v>
          </cell>
          <cell r="T29">
            <v>6.8562874251497012</v>
          </cell>
          <cell r="U29">
            <v>23.8</v>
          </cell>
          <cell r="V29">
            <v>29.2</v>
          </cell>
          <cell r="W29">
            <v>23.6</v>
          </cell>
          <cell r="X29">
            <v>28.4</v>
          </cell>
          <cell r="Y29">
            <v>31.2</v>
          </cell>
          <cell r="AA29">
            <v>59.649999999999991</v>
          </cell>
          <cell r="AB29">
            <v>12</v>
          </cell>
        </row>
        <row r="30">
          <cell r="A30" t="str">
            <v>Наггетсы с индейки ТМ Вязанка ТС Из печи Сливушки 0,25 кг УВС.  Поком</v>
          </cell>
          <cell r="B30" t="str">
            <v>шт</v>
          </cell>
          <cell r="C30">
            <v>1</v>
          </cell>
          <cell r="D30">
            <v>828</v>
          </cell>
          <cell r="E30">
            <v>271</v>
          </cell>
          <cell r="F30">
            <v>546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268</v>
          </cell>
          <cell r="K30">
            <v>3</v>
          </cell>
          <cell r="O30">
            <v>54.2</v>
          </cell>
          <cell r="S30">
            <v>10.07380073800738</v>
          </cell>
          <cell r="T30">
            <v>10.07380073800738</v>
          </cell>
          <cell r="U30">
            <v>24.4</v>
          </cell>
          <cell r="V30">
            <v>65.599999999999994</v>
          </cell>
          <cell r="W30">
            <v>104.4</v>
          </cell>
          <cell r="X30">
            <v>41.2</v>
          </cell>
          <cell r="Y30">
            <v>84.6</v>
          </cell>
          <cell r="Z30" t="str">
            <v>дубль / не правильно ставится приход</v>
          </cell>
          <cell r="AA30">
            <v>0</v>
          </cell>
          <cell r="AB30">
            <v>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-6</v>
          </cell>
          <cell r="D31">
            <v>6</v>
          </cell>
          <cell r="E31">
            <v>271</v>
          </cell>
          <cell r="F31">
            <v>546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3</v>
          </cell>
          <cell r="K31">
            <v>268</v>
          </cell>
          <cell r="N31">
            <v>0</v>
          </cell>
          <cell r="O31">
            <v>54.2</v>
          </cell>
          <cell r="P31">
            <v>212.80000000000007</v>
          </cell>
          <cell r="S31">
            <v>14</v>
          </cell>
          <cell r="T31">
            <v>10.07380073800738</v>
          </cell>
          <cell r="U31">
            <v>25</v>
          </cell>
          <cell r="V31">
            <v>65.599999999999994</v>
          </cell>
          <cell r="W31">
            <v>0.6</v>
          </cell>
          <cell r="X31">
            <v>5.6</v>
          </cell>
          <cell r="Y31">
            <v>85.2</v>
          </cell>
          <cell r="Z31" t="str">
            <v>есть дубль</v>
          </cell>
          <cell r="AA31">
            <v>53.200000000000017</v>
          </cell>
          <cell r="AB31">
            <v>12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398</v>
          </cell>
          <cell r="E32">
            <v>205</v>
          </cell>
          <cell r="F32">
            <v>130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209</v>
          </cell>
          <cell r="K32">
            <v>-4</v>
          </cell>
          <cell r="N32">
            <v>48</v>
          </cell>
          <cell r="O32">
            <v>41</v>
          </cell>
          <cell r="P32">
            <v>396</v>
          </cell>
          <cell r="S32">
            <v>14</v>
          </cell>
          <cell r="T32">
            <v>4.3414634146341466</v>
          </cell>
          <cell r="U32">
            <v>27.4</v>
          </cell>
          <cell r="V32">
            <v>27.4</v>
          </cell>
          <cell r="W32">
            <v>47.6</v>
          </cell>
          <cell r="X32">
            <v>33.6</v>
          </cell>
          <cell r="Y32">
            <v>37.6</v>
          </cell>
          <cell r="AA32">
            <v>99</v>
          </cell>
          <cell r="AB32">
            <v>12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C33">
            <v>68</v>
          </cell>
          <cell r="D33">
            <v>239</v>
          </cell>
          <cell r="E33">
            <v>113</v>
          </cell>
          <cell r="F33">
            <v>178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113</v>
          </cell>
          <cell r="K33">
            <v>0</v>
          </cell>
          <cell r="N33">
            <v>0</v>
          </cell>
          <cell r="O33">
            <v>22.6</v>
          </cell>
          <cell r="P33">
            <v>138.40000000000003</v>
          </cell>
          <cell r="S33">
            <v>14</v>
          </cell>
          <cell r="T33">
            <v>7.8761061946902649</v>
          </cell>
          <cell r="U33">
            <v>7.6</v>
          </cell>
          <cell r="V33">
            <v>20.6</v>
          </cell>
          <cell r="W33">
            <v>14.2</v>
          </cell>
          <cell r="X33">
            <v>8.1999999999999993</v>
          </cell>
          <cell r="Y33">
            <v>14.4</v>
          </cell>
          <cell r="AA33">
            <v>34.600000000000009</v>
          </cell>
          <cell r="AB33">
            <v>6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C34">
            <v>20</v>
          </cell>
          <cell r="D34">
            <v>102</v>
          </cell>
          <cell r="E34">
            <v>70</v>
          </cell>
          <cell r="F34">
            <v>30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70</v>
          </cell>
          <cell r="K34">
            <v>0</v>
          </cell>
          <cell r="N34">
            <v>108</v>
          </cell>
          <cell r="O34">
            <v>14</v>
          </cell>
          <cell r="P34">
            <v>58</v>
          </cell>
          <cell r="S34">
            <v>14</v>
          </cell>
          <cell r="T34">
            <v>9.8571428571428577</v>
          </cell>
          <cell r="U34">
            <v>12.4</v>
          </cell>
          <cell r="V34">
            <v>10.4</v>
          </cell>
          <cell r="W34">
            <v>7.4</v>
          </cell>
          <cell r="X34">
            <v>0</v>
          </cell>
          <cell r="Y34">
            <v>8.4</v>
          </cell>
          <cell r="AA34">
            <v>14.5</v>
          </cell>
          <cell r="AB34">
            <v>12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</v>
          </cell>
          <cell r="H35" t="e">
            <v>#N/A</v>
          </cell>
          <cell r="I35" t="str">
            <v>матрица</v>
          </cell>
          <cell r="K35">
            <v>0</v>
          </cell>
          <cell r="O35">
            <v>0</v>
          </cell>
          <cell r="S35" t="e">
            <v>#DIV/0!</v>
          </cell>
          <cell r="T35" t="e">
            <v>#DIV/0!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нет потребности</v>
          </cell>
          <cell r="AA35">
            <v>0</v>
          </cell>
          <cell r="AB35">
            <v>0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S36" t="e">
            <v>#DIV/0!</v>
          </cell>
          <cell r="T36" t="e">
            <v>#DIV/0!</v>
          </cell>
          <cell r="U36">
            <v>0</v>
          </cell>
          <cell r="V36">
            <v>0</v>
          </cell>
          <cell r="W36">
            <v>0</v>
          </cell>
          <cell r="X36">
            <v>0.6</v>
          </cell>
          <cell r="Y36">
            <v>0</v>
          </cell>
          <cell r="Z36" t="str">
            <v>нет потребности</v>
          </cell>
          <cell r="AA36">
            <v>0</v>
          </cell>
          <cell r="AB36">
            <v>0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  <cell r="O37">
            <v>0</v>
          </cell>
          <cell r="S37" t="e">
            <v>#DIV/0!</v>
          </cell>
          <cell r="T37" t="e">
            <v>#DIV/0!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нет потребности</v>
          </cell>
          <cell r="AA37">
            <v>0</v>
          </cell>
          <cell r="AB37">
            <v>0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257</v>
          </cell>
          <cell r="D38">
            <v>146</v>
          </cell>
          <cell r="E38">
            <v>159</v>
          </cell>
          <cell r="F38">
            <v>201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158</v>
          </cell>
          <cell r="K38">
            <v>1</v>
          </cell>
          <cell r="N38">
            <v>48</v>
          </cell>
          <cell r="O38">
            <v>31.8</v>
          </cell>
          <cell r="P38">
            <v>196.2</v>
          </cell>
          <cell r="S38">
            <v>14</v>
          </cell>
          <cell r="T38">
            <v>7.8301886792452828</v>
          </cell>
          <cell r="U38">
            <v>19.8</v>
          </cell>
          <cell r="V38">
            <v>31.8</v>
          </cell>
          <cell r="W38">
            <v>35.200000000000003</v>
          </cell>
          <cell r="X38">
            <v>9</v>
          </cell>
          <cell r="Y38">
            <v>29</v>
          </cell>
          <cell r="AA38">
            <v>147.14999999999998</v>
          </cell>
          <cell r="AB38">
            <v>8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O39">
            <v>0</v>
          </cell>
          <cell r="S39" t="e">
            <v>#DIV/0!</v>
          </cell>
          <cell r="T39" t="e">
            <v>#DIV/0!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нет потребности</v>
          </cell>
          <cell r="AA39">
            <v>0</v>
          </cell>
          <cell r="AB39">
            <v>0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S40" t="e">
            <v>#DIV/0!</v>
          </cell>
          <cell r="T40" t="e">
            <v>#DIV/0!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нет потребности</v>
          </cell>
          <cell r="AA40">
            <v>0</v>
          </cell>
          <cell r="AB40">
            <v>0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S41" t="e">
            <v>#DIV/0!</v>
          </cell>
          <cell r="T41" t="e">
            <v>#DIV/0!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нет потребности</v>
          </cell>
          <cell r="AA41">
            <v>0</v>
          </cell>
          <cell r="AB41">
            <v>0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>
            <v>670</v>
          </cell>
          <cell r="D42">
            <v>299</v>
          </cell>
          <cell r="E42">
            <v>319</v>
          </cell>
          <cell r="F42">
            <v>586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315</v>
          </cell>
          <cell r="K42">
            <v>4</v>
          </cell>
          <cell r="N42">
            <v>104</v>
          </cell>
          <cell r="O42">
            <v>63.8</v>
          </cell>
          <cell r="P42">
            <v>203.19999999999993</v>
          </cell>
          <cell r="S42">
            <v>14</v>
          </cell>
          <cell r="T42">
            <v>10.815047021943574</v>
          </cell>
          <cell r="U42">
            <v>41</v>
          </cell>
          <cell r="V42">
            <v>77.8</v>
          </cell>
          <cell r="W42">
            <v>87.4</v>
          </cell>
          <cell r="X42">
            <v>16.2</v>
          </cell>
          <cell r="Y42">
            <v>78.2</v>
          </cell>
          <cell r="AA42">
            <v>182.87999999999994</v>
          </cell>
          <cell r="AB42">
            <v>8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матрица</v>
          </cell>
          <cell r="K43">
            <v>0</v>
          </cell>
          <cell r="O43">
            <v>0</v>
          </cell>
          <cell r="S43" t="e">
            <v>#DIV/0!</v>
          </cell>
          <cell r="T43" t="e">
            <v>#DIV/0!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нет потребности</v>
          </cell>
          <cell r="AA43">
            <v>0</v>
          </cell>
          <cell r="AB43">
            <v>0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S44" t="e">
            <v>#DIV/0!</v>
          </cell>
          <cell r="T44" t="e">
            <v>#DIV/0!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нет потребности</v>
          </cell>
          <cell r="AA44">
            <v>0</v>
          </cell>
          <cell r="AB44">
            <v>0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754</v>
          </cell>
          <cell r="D45">
            <v>393</v>
          </cell>
          <cell r="E45">
            <v>439</v>
          </cell>
          <cell r="F45">
            <v>636</v>
          </cell>
          <cell r="G45">
            <v>0.9</v>
          </cell>
          <cell r="H45">
            <v>180</v>
          </cell>
          <cell r="I45" t="str">
            <v>матрица / паллет</v>
          </cell>
          <cell r="J45">
            <v>441</v>
          </cell>
          <cell r="K45">
            <v>-2</v>
          </cell>
          <cell r="N45">
            <v>288</v>
          </cell>
          <cell r="O45">
            <v>87.8</v>
          </cell>
          <cell r="P45">
            <v>305.20000000000005</v>
          </cell>
          <cell r="S45">
            <v>14.000000000000002</v>
          </cell>
          <cell r="T45">
            <v>10.523917995444192</v>
          </cell>
          <cell r="U45">
            <v>65.2</v>
          </cell>
          <cell r="V45">
            <v>97.6</v>
          </cell>
          <cell r="W45">
            <v>111.4</v>
          </cell>
          <cell r="X45">
            <v>68</v>
          </cell>
          <cell r="Y45">
            <v>128.4</v>
          </cell>
          <cell r="AA45">
            <v>274.68000000000006</v>
          </cell>
          <cell r="AB45">
            <v>8</v>
          </cell>
          <cell r="AE45">
            <v>12</v>
          </cell>
          <cell r="AF45">
            <v>84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387</v>
          </cell>
          <cell r="D46">
            <v>219</v>
          </cell>
          <cell r="E46">
            <v>170</v>
          </cell>
          <cell r="F46">
            <v>402</v>
          </cell>
          <cell r="G46">
            <v>0.43</v>
          </cell>
          <cell r="H46">
            <v>180</v>
          </cell>
          <cell r="I46" t="str">
            <v>матрица / паллет</v>
          </cell>
          <cell r="J46">
            <v>171</v>
          </cell>
          <cell r="K46">
            <v>-1</v>
          </cell>
          <cell r="N46">
            <v>0</v>
          </cell>
          <cell r="O46">
            <v>34</v>
          </cell>
          <cell r="P46">
            <v>74</v>
          </cell>
          <cell r="S46">
            <v>14</v>
          </cell>
          <cell r="T46">
            <v>11.823529411764707</v>
          </cell>
          <cell r="U46">
            <v>22.8</v>
          </cell>
          <cell r="V46">
            <v>40.799999999999997</v>
          </cell>
          <cell r="W46">
            <v>48.4</v>
          </cell>
          <cell r="X46">
            <v>4.4000000000000004</v>
          </cell>
          <cell r="Y46">
            <v>46.8</v>
          </cell>
          <cell r="AA46">
            <v>31.82</v>
          </cell>
          <cell r="AB46">
            <v>16</v>
          </cell>
          <cell r="AE46">
            <v>12</v>
          </cell>
          <cell r="AF46">
            <v>84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2110</v>
          </cell>
          <cell r="D47">
            <v>2010</v>
          </cell>
          <cell r="E47">
            <v>910</v>
          </cell>
          <cell r="F47">
            <v>3070</v>
          </cell>
          <cell r="G47">
            <v>1</v>
          </cell>
          <cell r="H47">
            <v>180</v>
          </cell>
          <cell r="I47" t="str">
            <v>матрица</v>
          </cell>
          <cell r="J47">
            <v>917</v>
          </cell>
          <cell r="K47">
            <v>-7</v>
          </cell>
          <cell r="N47">
            <v>0</v>
          </cell>
          <cell r="O47">
            <v>182</v>
          </cell>
          <cell r="S47">
            <v>16.868131868131869</v>
          </cell>
          <cell r="T47">
            <v>16.868131868131869</v>
          </cell>
          <cell r="U47">
            <v>195.79400000000001</v>
          </cell>
          <cell r="V47">
            <v>345</v>
          </cell>
          <cell r="W47">
            <v>339</v>
          </cell>
          <cell r="X47">
            <v>339</v>
          </cell>
          <cell r="Y47">
            <v>385</v>
          </cell>
          <cell r="AA47">
            <v>0</v>
          </cell>
          <cell r="AB47">
            <v>5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1069</v>
          </cell>
          <cell r="D48">
            <v>2127</v>
          </cell>
          <cell r="E48">
            <v>1075</v>
          </cell>
          <cell r="F48">
            <v>1934</v>
          </cell>
          <cell r="G48">
            <v>0.9</v>
          </cell>
          <cell r="H48">
            <v>180</v>
          </cell>
          <cell r="I48" t="str">
            <v>матрица / паллет</v>
          </cell>
          <cell r="J48">
            <v>1073</v>
          </cell>
          <cell r="K48">
            <v>2</v>
          </cell>
          <cell r="N48">
            <v>192</v>
          </cell>
          <cell r="O48">
            <v>215</v>
          </cell>
          <cell r="P48">
            <v>884</v>
          </cell>
          <cell r="S48">
            <v>14</v>
          </cell>
          <cell r="T48">
            <v>9.8883720930232553</v>
          </cell>
          <cell r="U48">
            <v>198</v>
          </cell>
          <cell r="V48">
            <v>285.2</v>
          </cell>
          <cell r="W48">
            <v>243.4</v>
          </cell>
          <cell r="X48">
            <v>259.39999999999998</v>
          </cell>
          <cell r="Y48">
            <v>261.39999999999998</v>
          </cell>
          <cell r="AA48">
            <v>795.6</v>
          </cell>
          <cell r="AB48">
            <v>8</v>
          </cell>
          <cell r="AE48">
            <v>12</v>
          </cell>
          <cell r="AF48">
            <v>84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C49">
            <v>361</v>
          </cell>
          <cell r="D49">
            <v>399</v>
          </cell>
          <cell r="E49">
            <v>186</v>
          </cell>
          <cell r="F49">
            <v>554</v>
          </cell>
          <cell r="G49">
            <v>0.43</v>
          </cell>
          <cell r="H49">
            <v>180</v>
          </cell>
          <cell r="I49" t="str">
            <v>матрица / паллет</v>
          </cell>
          <cell r="J49">
            <v>186</v>
          </cell>
          <cell r="K49">
            <v>0</v>
          </cell>
          <cell r="N49">
            <v>0</v>
          </cell>
          <cell r="O49">
            <v>37.200000000000003</v>
          </cell>
          <cell r="S49">
            <v>14.892473118279568</v>
          </cell>
          <cell r="T49">
            <v>14.892473118279568</v>
          </cell>
          <cell r="U49">
            <v>30.8</v>
          </cell>
          <cell r="V49">
            <v>57.2</v>
          </cell>
          <cell r="W49">
            <v>56.8</v>
          </cell>
          <cell r="X49">
            <v>23.6</v>
          </cell>
          <cell r="Y49">
            <v>71.400000000000006</v>
          </cell>
          <cell r="AA49">
            <v>0</v>
          </cell>
          <cell r="AB49">
            <v>16</v>
          </cell>
          <cell r="AE49">
            <v>12</v>
          </cell>
          <cell r="AF49">
            <v>84</v>
          </cell>
        </row>
        <row r="50">
          <cell r="A50" t="str">
            <v>Пельмени Медвежьи ушки с фермерскими сливками ТМ Стародв флоу-пак классическая форма 0,7 кг.  Поком</v>
          </cell>
          <cell r="B50" t="str">
            <v>шт</v>
          </cell>
          <cell r="C50">
            <v>6</v>
          </cell>
          <cell r="E50">
            <v>2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16</v>
          </cell>
          <cell r="K50">
            <v>-14</v>
          </cell>
          <cell r="N50">
            <v>8</v>
          </cell>
          <cell r="O50">
            <v>0.4</v>
          </cell>
          <cell r="S50">
            <v>20</v>
          </cell>
          <cell r="T50">
            <v>20</v>
          </cell>
          <cell r="U50">
            <v>4.2</v>
          </cell>
          <cell r="V50">
            <v>6.8</v>
          </cell>
          <cell r="W50">
            <v>0.6</v>
          </cell>
          <cell r="X50">
            <v>4</v>
          </cell>
          <cell r="Y50">
            <v>3.8</v>
          </cell>
          <cell r="AA50">
            <v>0</v>
          </cell>
          <cell r="AB50">
            <v>8</v>
          </cell>
        </row>
        <row r="51">
          <cell r="A51" t="str">
            <v>Пельмени Медвежьи ушки с фермерской свининой и говядиной Большие флоу-пак класс 0,7 кг  Поком</v>
          </cell>
          <cell r="B51" t="str">
            <v>шт</v>
          </cell>
          <cell r="C51">
            <v>35</v>
          </cell>
          <cell r="D51">
            <v>39</v>
          </cell>
          <cell r="E51">
            <v>7</v>
          </cell>
          <cell r="F51">
            <v>67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8</v>
          </cell>
          <cell r="K51">
            <v>-1</v>
          </cell>
          <cell r="N51">
            <v>8</v>
          </cell>
          <cell r="O51">
            <v>1.4</v>
          </cell>
          <cell r="S51">
            <v>53.571428571428577</v>
          </cell>
          <cell r="T51">
            <v>53.571428571428577</v>
          </cell>
          <cell r="U51">
            <v>4.4000000000000004</v>
          </cell>
          <cell r="V51">
            <v>5.8</v>
          </cell>
          <cell r="W51">
            <v>3.2</v>
          </cell>
          <cell r="X51">
            <v>2</v>
          </cell>
          <cell r="Y51">
            <v>8.4</v>
          </cell>
          <cell r="Z51" t="str">
            <v>нужно увеличить продажи</v>
          </cell>
          <cell r="AA51">
            <v>0</v>
          </cell>
          <cell r="AB51">
            <v>8</v>
          </cell>
        </row>
        <row r="52">
          <cell r="A52" t="str">
            <v>Пельмени Медвежьи ушки с фермерской свининой и говядиной Малые флоу-пак классическая 0,7 кг  Поком</v>
          </cell>
          <cell r="B52" t="str">
            <v>шт</v>
          </cell>
          <cell r="C52">
            <v>3</v>
          </cell>
          <cell r="D52">
            <v>80</v>
          </cell>
          <cell r="E52">
            <v>13</v>
          </cell>
          <cell r="F52">
            <v>67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14</v>
          </cell>
          <cell r="K52">
            <v>-1</v>
          </cell>
          <cell r="N52">
            <v>8</v>
          </cell>
          <cell r="O52">
            <v>2.6</v>
          </cell>
          <cell r="S52">
            <v>28.846153846153847</v>
          </cell>
          <cell r="T52">
            <v>28.846153846153847</v>
          </cell>
          <cell r="U52">
            <v>4.5999999999999996</v>
          </cell>
          <cell r="V52">
            <v>8.4</v>
          </cell>
          <cell r="W52">
            <v>2.4</v>
          </cell>
          <cell r="X52">
            <v>0</v>
          </cell>
          <cell r="Y52">
            <v>6</v>
          </cell>
          <cell r="AA52">
            <v>0</v>
          </cell>
          <cell r="AB52">
            <v>8</v>
          </cell>
        </row>
        <row r="53">
          <cell r="A53" t="str">
            <v>Пельмени Мясорубские ТМ Стародворье фоу-пак равиоли 0,7 кг.  Поком</v>
          </cell>
          <cell r="B53" t="str">
            <v>шт</v>
          </cell>
          <cell r="C53">
            <v>683</v>
          </cell>
          <cell r="D53">
            <v>120</v>
          </cell>
          <cell r="E53">
            <v>363</v>
          </cell>
          <cell r="F53">
            <v>353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372</v>
          </cell>
          <cell r="K53">
            <v>-9</v>
          </cell>
          <cell r="N53">
            <v>152</v>
          </cell>
          <cell r="O53">
            <v>72.599999999999994</v>
          </cell>
          <cell r="P53">
            <v>511.39999999999986</v>
          </cell>
          <cell r="S53">
            <v>14</v>
          </cell>
          <cell r="T53">
            <v>6.9559228650137745</v>
          </cell>
          <cell r="U53">
            <v>45.2</v>
          </cell>
          <cell r="V53">
            <v>67.8</v>
          </cell>
          <cell r="W53">
            <v>86.4</v>
          </cell>
          <cell r="X53">
            <v>52</v>
          </cell>
          <cell r="Y53">
            <v>80.2</v>
          </cell>
          <cell r="AA53">
            <v>357.9799999999999</v>
          </cell>
          <cell r="AB53">
            <v>8</v>
          </cell>
        </row>
        <row r="54">
          <cell r="A54" t="str">
            <v>Пельмени Отборные из свинины и говядины 0,9 кг ТМ Стародворье ТС Медвежье ушко  ПОКОМ</v>
          </cell>
          <cell r="B54" t="str">
            <v>шт</v>
          </cell>
          <cell r="C54">
            <v>79</v>
          </cell>
          <cell r="D54">
            <v>16</v>
          </cell>
          <cell r="E54">
            <v>54</v>
          </cell>
          <cell r="F54">
            <v>21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51</v>
          </cell>
          <cell r="K54">
            <v>3</v>
          </cell>
          <cell r="N54">
            <v>32</v>
          </cell>
          <cell r="O54">
            <v>10.8</v>
          </cell>
          <cell r="P54">
            <v>98.200000000000017</v>
          </cell>
          <cell r="S54">
            <v>14</v>
          </cell>
          <cell r="T54">
            <v>4.9074074074074074</v>
          </cell>
          <cell r="U54">
            <v>5.4</v>
          </cell>
          <cell r="V54">
            <v>7.2</v>
          </cell>
          <cell r="W54">
            <v>10.8</v>
          </cell>
          <cell r="X54">
            <v>0</v>
          </cell>
          <cell r="Y54">
            <v>8.8000000000000007</v>
          </cell>
          <cell r="AA54">
            <v>88.380000000000024</v>
          </cell>
          <cell r="AB54">
            <v>8</v>
          </cell>
        </row>
        <row r="55">
          <cell r="A55" t="str">
            <v>Пельмени Отборные с говядиной 0,9 кг НОВА ТМ Стародворье ТС Медвежье ушко  ПОКОМ</v>
          </cell>
          <cell r="B55" t="str">
            <v>шт</v>
          </cell>
          <cell r="C55">
            <v>177</v>
          </cell>
          <cell r="D55">
            <v>48</v>
          </cell>
          <cell r="E55">
            <v>57</v>
          </cell>
          <cell r="F55">
            <v>135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57</v>
          </cell>
          <cell r="K55">
            <v>0</v>
          </cell>
          <cell r="N55">
            <v>56</v>
          </cell>
          <cell r="O55">
            <v>11.4</v>
          </cell>
          <cell r="S55">
            <v>16.754385964912281</v>
          </cell>
          <cell r="T55">
            <v>16.754385964912281</v>
          </cell>
          <cell r="U55">
            <v>18.2</v>
          </cell>
          <cell r="V55">
            <v>7.4</v>
          </cell>
          <cell r="W55">
            <v>9</v>
          </cell>
          <cell r="X55">
            <v>24.4</v>
          </cell>
          <cell r="Y55">
            <v>11.8</v>
          </cell>
          <cell r="Z55" t="str">
            <v>нужно увеличить продажи</v>
          </cell>
          <cell r="AA55">
            <v>0</v>
          </cell>
          <cell r="AB55">
            <v>8</v>
          </cell>
        </row>
        <row r="56">
          <cell r="A56" t="str">
            <v>Пельмени С говядиной и свининой, ВЕС, ТМ Славница сфера пуговки  ПОКОМ</v>
          </cell>
          <cell r="B56" t="str">
            <v>кг</v>
          </cell>
          <cell r="C56">
            <v>565</v>
          </cell>
          <cell r="D56">
            <v>2325</v>
          </cell>
          <cell r="E56">
            <v>985</v>
          </cell>
          <cell r="F56">
            <v>1660</v>
          </cell>
          <cell r="G56">
            <v>1</v>
          </cell>
          <cell r="H56">
            <v>180</v>
          </cell>
          <cell r="I56" t="str">
            <v>матрица / паллет</v>
          </cell>
          <cell r="J56">
            <v>985</v>
          </cell>
          <cell r="K56">
            <v>0</v>
          </cell>
          <cell r="N56">
            <v>180</v>
          </cell>
          <cell r="O56">
            <v>197</v>
          </cell>
          <cell r="P56">
            <v>918</v>
          </cell>
          <cell r="S56">
            <v>14</v>
          </cell>
          <cell r="T56">
            <v>9.3401015228426392</v>
          </cell>
          <cell r="U56">
            <v>182</v>
          </cell>
          <cell r="V56">
            <v>251.00880000000001</v>
          </cell>
          <cell r="W56">
            <v>185</v>
          </cell>
          <cell r="X56">
            <v>218</v>
          </cell>
          <cell r="Y56">
            <v>232</v>
          </cell>
          <cell r="AA56">
            <v>918</v>
          </cell>
          <cell r="AB56">
            <v>5</v>
          </cell>
          <cell r="AE56">
            <v>12</v>
          </cell>
          <cell r="AF56">
            <v>144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C57">
            <v>194</v>
          </cell>
          <cell r="D57">
            <v>195</v>
          </cell>
          <cell r="E57">
            <v>188</v>
          </cell>
          <cell r="F57">
            <v>179</v>
          </cell>
          <cell r="G57">
            <v>1</v>
          </cell>
          <cell r="H57">
            <v>180</v>
          </cell>
          <cell r="I57" t="str">
            <v>матрица</v>
          </cell>
          <cell r="J57">
            <v>188</v>
          </cell>
          <cell r="K57">
            <v>0</v>
          </cell>
          <cell r="N57">
            <v>175</v>
          </cell>
          <cell r="O57">
            <v>37.6</v>
          </cell>
          <cell r="P57">
            <v>172.39999999999998</v>
          </cell>
          <cell r="S57">
            <v>13.999999999999998</v>
          </cell>
          <cell r="T57">
            <v>9.414893617021276</v>
          </cell>
          <cell r="U57">
            <v>36</v>
          </cell>
          <cell r="V57">
            <v>39</v>
          </cell>
          <cell r="W57">
            <v>40.6</v>
          </cell>
          <cell r="X57">
            <v>17</v>
          </cell>
          <cell r="Y57">
            <v>45.8</v>
          </cell>
          <cell r="AA57">
            <v>172.39999999999998</v>
          </cell>
          <cell r="AB57">
            <v>5</v>
          </cell>
        </row>
        <row r="58">
          <cell r="A58" t="str">
            <v>Пельмени Сочные стародв. сфера 0,43кг  Поком</v>
          </cell>
          <cell r="B58" t="str">
            <v>шт</v>
          </cell>
          <cell r="C58">
            <v>88</v>
          </cell>
          <cell r="E58">
            <v>2</v>
          </cell>
          <cell r="F58">
            <v>86</v>
          </cell>
          <cell r="G58">
            <v>0</v>
          </cell>
          <cell r="H58" t="e">
            <v>#N/A</v>
          </cell>
          <cell r="I58" t="str">
            <v>не в матрице</v>
          </cell>
          <cell r="K58">
            <v>2</v>
          </cell>
          <cell r="O58">
            <v>0.4</v>
          </cell>
          <cell r="S58">
            <v>215</v>
          </cell>
          <cell r="T58">
            <v>215</v>
          </cell>
          <cell r="U58">
            <v>0.4</v>
          </cell>
          <cell r="V58">
            <v>0.8</v>
          </cell>
          <cell r="W58">
            <v>3</v>
          </cell>
          <cell r="X58">
            <v>0</v>
          </cell>
          <cell r="Y58">
            <v>0</v>
          </cell>
          <cell r="Z58" t="str">
            <v>перемещение / нужно продавать!!!</v>
          </cell>
          <cell r="AA58">
            <v>0</v>
          </cell>
          <cell r="AB58">
            <v>0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G59">
            <v>0</v>
          </cell>
          <cell r="H59" t="e">
            <v>#N/A</v>
          </cell>
          <cell r="I59" t="str">
            <v>матрица</v>
          </cell>
          <cell r="K59">
            <v>0</v>
          </cell>
          <cell r="O59">
            <v>0</v>
          </cell>
          <cell r="S59" t="e">
            <v>#DIV/0!</v>
          </cell>
          <cell r="T59" t="e">
            <v>#DIV/0!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нет потребности</v>
          </cell>
          <cell r="AA59">
            <v>0</v>
          </cell>
          <cell r="AB59">
            <v>0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  <cell r="O60">
            <v>0</v>
          </cell>
          <cell r="S60" t="e">
            <v>#DIV/0!</v>
          </cell>
          <cell r="T60" t="e">
            <v>#DIV/0!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нет потребности</v>
          </cell>
          <cell r="AA60">
            <v>0</v>
          </cell>
          <cell r="AB60">
            <v>0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O61">
            <v>0</v>
          </cell>
          <cell r="S61" t="e">
            <v>#DIV/0!</v>
          </cell>
          <cell r="T61" t="e">
            <v>#DIV/0!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нет потребности</v>
          </cell>
          <cell r="AA61">
            <v>0</v>
          </cell>
          <cell r="AB61">
            <v>0</v>
          </cell>
        </row>
        <row r="62">
          <cell r="A62" t="str">
            <v>Смак-мени с картофелем и сочной грудинкой ТМ Зареченские  флоу-пак 1 кг.  Поком</v>
          </cell>
          <cell r="B62" t="str">
            <v>шт</v>
          </cell>
          <cell r="C62">
            <v>1</v>
          </cell>
          <cell r="F62">
            <v>1</v>
          </cell>
          <cell r="G62">
            <v>0</v>
          </cell>
          <cell r="H62" t="e">
            <v>#N/A</v>
          </cell>
          <cell r="I62" t="str">
            <v>не в матрице</v>
          </cell>
          <cell r="K62">
            <v>0</v>
          </cell>
          <cell r="O62">
            <v>0</v>
          </cell>
          <cell r="S62" t="e">
            <v>#DIV/0!</v>
          </cell>
          <cell r="T62" t="e">
            <v>#DIV/0!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</row>
        <row r="63">
          <cell r="A63" t="str">
            <v>Смак-мени с мясом ТМ Зареченские ТС Зареченские продукты флоу-пак 1 кг.  Поком</v>
          </cell>
          <cell r="B63" t="str">
            <v>шт</v>
          </cell>
          <cell r="C63">
            <v>31</v>
          </cell>
          <cell r="D63">
            <v>1</v>
          </cell>
          <cell r="F63">
            <v>32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O63">
            <v>0</v>
          </cell>
          <cell r="S63" t="e">
            <v>#DIV/0!</v>
          </cell>
          <cell r="T63" t="e">
            <v>#DIV/0!</v>
          </cell>
          <cell r="U63">
            <v>1</v>
          </cell>
          <cell r="V63">
            <v>0</v>
          </cell>
          <cell r="W63">
            <v>0</v>
          </cell>
          <cell r="X63">
            <v>0</v>
          </cell>
          <cell r="Y63">
            <v>0.4</v>
          </cell>
          <cell r="Z63" t="str">
            <v>нужно увеличить продажи!!!</v>
          </cell>
          <cell r="AA63">
            <v>0</v>
          </cell>
          <cell r="AB63">
            <v>0</v>
          </cell>
        </row>
        <row r="64">
          <cell r="A64" t="str">
            <v>Смаколадьи с яблоком и грушей ТМ Зареченские  флоу-пак 0,9 кг.  Поком</v>
          </cell>
          <cell r="B64" t="str">
            <v>шт</v>
          </cell>
          <cell r="C64">
            <v>10.8</v>
          </cell>
          <cell r="F64">
            <v>10.8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S64" t="e">
            <v>#DIV/0!</v>
          </cell>
          <cell r="T64" t="e">
            <v>#DIV/0!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нужно увеличить продажи!!!</v>
          </cell>
          <cell r="AA64">
            <v>0</v>
          </cell>
          <cell r="AB64">
            <v>0</v>
          </cell>
        </row>
        <row r="65">
          <cell r="A65" t="str">
            <v>Сосиски Оригинальные заморож. ТМ Стародворье в вак 0,33 кг  Поком</v>
          </cell>
          <cell r="B65" t="str">
            <v>шт</v>
          </cell>
          <cell r="C65">
            <v>59</v>
          </cell>
          <cell r="E65">
            <v>14</v>
          </cell>
          <cell r="F65">
            <v>45</v>
          </cell>
          <cell r="G65">
            <v>0</v>
          </cell>
          <cell r="H65">
            <v>365</v>
          </cell>
          <cell r="I65" t="str">
            <v>не в матрице</v>
          </cell>
          <cell r="J65">
            <v>20</v>
          </cell>
          <cell r="K65">
            <v>-6</v>
          </cell>
          <cell r="O65">
            <v>2.8</v>
          </cell>
          <cell r="S65">
            <v>16.071428571428573</v>
          </cell>
          <cell r="T65">
            <v>16.071428571428573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нужно увеличить продажи!!!</v>
          </cell>
          <cell r="AA65">
            <v>0</v>
          </cell>
          <cell r="AB65">
            <v>0</v>
          </cell>
        </row>
        <row r="66">
          <cell r="A66" t="str">
            <v>Фрай-пицца с ветчиной и грибами ТМ Зареченские ТС Зареченские продукты.  Поком</v>
          </cell>
          <cell r="B66" t="str">
            <v>кг</v>
          </cell>
          <cell r="C66">
            <v>18</v>
          </cell>
          <cell r="D66">
            <v>15</v>
          </cell>
          <cell r="E66">
            <v>15</v>
          </cell>
          <cell r="F66">
            <v>15</v>
          </cell>
          <cell r="G66">
            <v>1</v>
          </cell>
          <cell r="H66">
            <v>180</v>
          </cell>
          <cell r="I66" t="str">
            <v>матрица</v>
          </cell>
          <cell r="J66">
            <v>17.7</v>
          </cell>
          <cell r="K66">
            <v>-2.6999999999999993</v>
          </cell>
          <cell r="N66">
            <v>9</v>
          </cell>
          <cell r="O66">
            <v>3</v>
          </cell>
          <cell r="P66">
            <v>18</v>
          </cell>
          <cell r="S66">
            <v>14</v>
          </cell>
          <cell r="T66">
            <v>8</v>
          </cell>
          <cell r="U66">
            <v>2.4</v>
          </cell>
          <cell r="V66">
            <v>3</v>
          </cell>
          <cell r="W66">
            <v>3</v>
          </cell>
          <cell r="X66">
            <v>3</v>
          </cell>
          <cell r="Y66">
            <v>4.2</v>
          </cell>
          <cell r="AA66">
            <v>18</v>
          </cell>
          <cell r="AB66">
            <v>3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588</v>
          </cell>
          <cell r="E67">
            <v>407</v>
          </cell>
          <cell r="F67">
            <v>95</v>
          </cell>
          <cell r="G67">
            <v>0.25</v>
          </cell>
          <cell r="H67">
            <v>180</v>
          </cell>
          <cell r="I67" t="str">
            <v>матрица</v>
          </cell>
          <cell r="J67">
            <v>408</v>
          </cell>
          <cell r="K67">
            <v>-1</v>
          </cell>
          <cell r="N67">
            <v>420</v>
          </cell>
          <cell r="O67">
            <v>81.400000000000006</v>
          </cell>
          <cell r="P67">
            <v>624.60000000000014</v>
          </cell>
          <cell r="S67">
            <v>14</v>
          </cell>
          <cell r="T67">
            <v>6.326781326781326</v>
          </cell>
          <cell r="U67">
            <v>61.6</v>
          </cell>
          <cell r="V67">
            <v>56</v>
          </cell>
          <cell r="W67">
            <v>83.2</v>
          </cell>
          <cell r="X67">
            <v>60.2</v>
          </cell>
          <cell r="Y67">
            <v>118.4</v>
          </cell>
          <cell r="AA67">
            <v>156.15000000000003</v>
          </cell>
          <cell r="AB67">
            <v>12</v>
          </cell>
        </row>
        <row r="68">
          <cell r="A68" t="str">
            <v>Хрустящие крылышки ТМ Горячая штучка 0,3 кг зам  ПОКОМ</v>
          </cell>
          <cell r="B68" t="str">
            <v>шт</v>
          </cell>
          <cell r="C68">
            <v>252</v>
          </cell>
          <cell r="D68">
            <v>48</v>
          </cell>
          <cell r="E68">
            <v>116</v>
          </cell>
          <cell r="F68">
            <v>110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116</v>
          </cell>
          <cell r="K68">
            <v>0</v>
          </cell>
          <cell r="N68">
            <v>168</v>
          </cell>
          <cell r="O68">
            <v>23.2</v>
          </cell>
          <cell r="P68">
            <v>46.800000000000011</v>
          </cell>
          <cell r="S68">
            <v>14.000000000000002</v>
          </cell>
          <cell r="T68">
            <v>11.982758620689655</v>
          </cell>
          <cell r="U68">
            <v>26.4</v>
          </cell>
          <cell r="V68">
            <v>14.8</v>
          </cell>
          <cell r="W68">
            <v>30.8</v>
          </cell>
          <cell r="X68">
            <v>4.8</v>
          </cell>
          <cell r="Y68">
            <v>17.399999999999999</v>
          </cell>
          <cell r="AA68">
            <v>14.040000000000003</v>
          </cell>
          <cell r="AB68">
            <v>12</v>
          </cell>
        </row>
        <row r="69">
          <cell r="A69" t="str">
            <v>Хрустящие крылышки ТМ Зареченские ТС Зареченские продукты.   Поком</v>
          </cell>
          <cell r="B69" t="str">
            <v>кг</v>
          </cell>
          <cell r="C69">
            <v>37.4</v>
          </cell>
          <cell r="D69">
            <v>49</v>
          </cell>
          <cell r="E69">
            <v>21.6</v>
          </cell>
          <cell r="F69">
            <v>54</v>
          </cell>
          <cell r="G69">
            <v>1</v>
          </cell>
          <cell r="H69">
            <v>180</v>
          </cell>
          <cell r="I69" t="str">
            <v>матрица</v>
          </cell>
          <cell r="J69">
            <v>22.3</v>
          </cell>
          <cell r="K69">
            <v>-0.69999999999999929</v>
          </cell>
          <cell r="N69">
            <v>34.200000000000003</v>
          </cell>
          <cell r="O69">
            <v>4.32</v>
          </cell>
          <cell r="S69">
            <v>20.416666666666664</v>
          </cell>
          <cell r="T69">
            <v>20.416666666666664</v>
          </cell>
          <cell r="U69">
            <v>6.8400000000000007</v>
          </cell>
          <cell r="V69">
            <v>7.2799999999999994</v>
          </cell>
          <cell r="W69">
            <v>7.2</v>
          </cell>
          <cell r="X69">
            <v>0</v>
          </cell>
          <cell r="Y69">
            <v>10.08</v>
          </cell>
          <cell r="Z69" t="str">
            <v>нужно увеличить продажи</v>
          </cell>
          <cell r="AA69">
            <v>0</v>
          </cell>
          <cell r="AB69">
            <v>1.8</v>
          </cell>
        </row>
        <row r="70">
          <cell r="A70" t="str">
            <v>Хрустящие крылышки острые к пиву ТМ Горячая штучка 0,3кг зам  ПОКОМ</v>
          </cell>
          <cell r="B70" t="str">
            <v>шт</v>
          </cell>
          <cell r="C70">
            <v>442</v>
          </cell>
          <cell r="E70">
            <v>101</v>
          </cell>
          <cell r="F70">
            <v>248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100</v>
          </cell>
          <cell r="K70">
            <v>1</v>
          </cell>
          <cell r="N70">
            <v>120</v>
          </cell>
          <cell r="O70">
            <v>20.2</v>
          </cell>
          <cell r="S70">
            <v>18.21782178217822</v>
          </cell>
          <cell r="T70">
            <v>18.21782178217822</v>
          </cell>
          <cell r="U70">
            <v>32.200000000000003</v>
          </cell>
          <cell r="V70">
            <v>14</v>
          </cell>
          <cell r="W70">
            <v>49.4</v>
          </cell>
          <cell r="X70">
            <v>22</v>
          </cell>
          <cell r="Y70">
            <v>30</v>
          </cell>
          <cell r="AA70">
            <v>0</v>
          </cell>
          <cell r="AB70">
            <v>12</v>
          </cell>
        </row>
        <row r="71">
          <cell r="A71" t="str">
            <v>Чебупай сочное яблоко ТМ Горячая штучка ТС Чебупай 0,2 кг УВС.  зам  ПОКОМ</v>
          </cell>
          <cell r="B71" t="str">
            <v>шт</v>
          </cell>
          <cell r="C71">
            <v>33</v>
          </cell>
          <cell r="D71">
            <v>84</v>
          </cell>
          <cell r="E71">
            <v>8</v>
          </cell>
          <cell r="F71">
            <v>103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9</v>
          </cell>
          <cell r="K71">
            <v>-1</v>
          </cell>
          <cell r="N71">
            <v>12</v>
          </cell>
          <cell r="O71">
            <v>1.6</v>
          </cell>
          <cell r="S71">
            <v>71.875</v>
          </cell>
          <cell r="T71">
            <v>71.875</v>
          </cell>
          <cell r="U71">
            <v>3.8</v>
          </cell>
          <cell r="V71">
            <v>9.1999999999999993</v>
          </cell>
          <cell r="W71">
            <v>0.8</v>
          </cell>
          <cell r="X71">
            <v>0</v>
          </cell>
          <cell r="Y71">
            <v>8.4</v>
          </cell>
          <cell r="Z71" t="str">
            <v>нужно увеличить продажи!!!</v>
          </cell>
          <cell r="AA71">
            <v>0</v>
          </cell>
          <cell r="AB71">
            <v>6</v>
          </cell>
        </row>
        <row r="72">
          <cell r="A72" t="str">
            <v>Чебупай спелая вишня ТМ Горячая штучка ТС Чебупай 0,2 кг УВС. зам  ПОКОМ</v>
          </cell>
          <cell r="B72" t="str">
            <v>шт</v>
          </cell>
          <cell r="D72">
            <v>96</v>
          </cell>
          <cell r="E72">
            <v>7</v>
          </cell>
          <cell r="F72">
            <v>89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6</v>
          </cell>
          <cell r="K72">
            <v>1</v>
          </cell>
          <cell r="N72">
            <v>30</v>
          </cell>
          <cell r="O72">
            <v>1.4</v>
          </cell>
          <cell r="S72">
            <v>85</v>
          </cell>
          <cell r="T72">
            <v>85</v>
          </cell>
          <cell r="U72">
            <v>3</v>
          </cell>
          <cell r="V72">
            <v>9.1999999999999993</v>
          </cell>
          <cell r="W72">
            <v>4</v>
          </cell>
          <cell r="X72">
            <v>3</v>
          </cell>
          <cell r="Y72">
            <v>5.4</v>
          </cell>
          <cell r="AA72">
            <v>0</v>
          </cell>
          <cell r="AB72">
            <v>6</v>
          </cell>
        </row>
        <row r="73">
          <cell r="A73" t="str">
            <v>Чебупели Курочка гриль Базовый ассортимент Фикс.вес 0,3 Пакет Горячая штучка  Поком</v>
          </cell>
          <cell r="B73" t="str">
            <v>шт</v>
          </cell>
          <cell r="C73">
            <v>76</v>
          </cell>
          <cell r="D73">
            <v>112</v>
          </cell>
          <cell r="E73">
            <v>109</v>
          </cell>
          <cell r="F73">
            <v>51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112</v>
          </cell>
          <cell r="K73">
            <v>-3</v>
          </cell>
          <cell r="N73">
            <v>14</v>
          </cell>
          <cell r="O73">
            <v>21.8</v>
          </cell>
          <cell r="P73">
            <v>218.40000000000003</v>
          </cell>
          <cell r="S73">
            <v>13.000000000000002</v>
          </cell>
          <cell r="T73">
            <v>2.9816513761467891</v>
          </cell>
          <cell r="U73">
            <v>7.2</v>
          </cell>
          <cell r="V73">
            <v>14.2</v>
          </cell>
          <cell r="W73">
            <v>11</v>
          </cell>
          <cell r="X73">
            <v>0</v>
          </cell>
          <cell r="Y73">
            <v>11.2</v>
          </cell>
          <cell r="AA73">
            <v>65.52000000000001</v>
          </cell>
          <cell r="AB73">
            <v>14</v>
          </cell>
        </row>
        <row r="74">
          <cell r="A74" t="str">
            <v>Чебупели с мясом Базовый ассортимент Фикс.вес 0,48 Лоток Горячая штучка ХХЛ  Поком</v>
          </cell>
          <cell r="B74" t="str">
            <v>шт</v>
          </cell>
          <cell r="C74">
            <v>250</v>
          </cell>
          <cell r="E74">
            <v>68</v>
          </cell>
          <cell r="F74">
            <v>169</v>
          </cell>
          <cell r="G74">
            <v>0.48</v>
          </cell>
          <cell r="H74">
            <v>180</v>
          </cell>
          <cell r="I74" t="str">
            <v>матрица</v>
          </cell>
          <cell r="J74">
            <v>68</v>
          </cell>
          <cell r="K74">
            <v>0</v>
          </cell>
          <cell r="N74">
            <v>0</v>
          </cell>
          <cell r="O74">
            <v>13.6</v>
          </cell>
          <cell r="P74">
            <v>21.400000000000006</v>
          </cell>
          <cell r="S74">
            <v>14</v>
          </cell>
          <cell r="T74">
            <v>12.426470588235295</v>
          </cell>
          <cell r="U74">
            <v>5.6</v>
          </cell>
          <cell r="V74">
            <v>13.8</v>
          </cell>
          <cell r="W74">
            <v>46.8</v>
          </cell>
          <cell r="X74">
            <v>16</v>
          </cell>
          <cell r="Y74">
            <v>10.4</v>
          </cell>
          <cell r="AA74">
            <v>10.272000000000002</v>
          </cell>
          <cell r="AB74">
            <v>8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940</v>
          </cell>
          <cell r="D75">
            <v>108</v>
          </cell>
          <cell r="E75">
            <v>469</v>
          </cell>
          <cell r="F75">
            <v>402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469</v>
          </cell>
          <cell r="K75">
            <v>0</v>
          </cell>
          <cell r="N75">
            <v>528</v>
          </cell>
          <cell r="O75">
            <v>93.8</v>
          </cell>
          <cell r="P75">
            <v>383.20000000000005</v>
          </cell>
          <cell r="S75">
            <v>14.000000000000002</v>
          </cell>
          <cell r="T75">
            <v>9.9147121535181242</v>
          </cell>
          <cell r="U75">
            <v>93.4</v>
          </cell>
          <cell r="V75">
            <v>95.4</v>
          </cell>
          <cell r="W75">
            <v>126.2</v>
          </cell>
          <cell r="X75">
            <v>83.8</v>
          </cell>
          <cell r="Y75">
            <v>115.6</v>
          </cell>
          <cell r="AA75">
            <v>95.800000000000011</v>
          </cell>
          <cell r="AB75">
            <v>12</v>
          </cell>
        </row>
        <row r="76">
          <cell r="A76" t="str">
            <v>Чебупицца курочка по-итальянски Горячая штучка 0,25 кг зам  ПОКОМ</v>
          </cell>
          <cell r="B76" t="str">
            <v>шт</v>
          </cell>
          <cell r="C76">
            <v>846</v>
          </cell>
          <cell r="D76">
            <v>336</v>
          </cell>
          <cell r="E76">
            <v>541</v>
          </cell>
          <cell r="F76">
            <v>478</v>
          </cell>
          <cell r="G76">
            <v>0.25</v>
          </cell>
          <cell r="H76">
            <v>180</v>
          </cell>
          <cell r="I76" t="str">
            <v>матрица / паллет</v>
          </cell>
          <cell r="J76">
            <v>541</v>
          </cell>
          <cell r="K76">
            <v>0</v>
          </cell>
          <cell r="N76">
            <v>504</v>
          </cell>
          <cell r="O76">
            <v>108.2</v>
          </cell>
          <cell r="P76">
            <v>532.79999999999995</v>
          </cell>
          <cell r="S76">
            <v>14</v>
          </cell>
          <cell r="T76">
            <v>9.075785582255083</v>
          </cell>
          <cell r="U76">
            <v>103.6</v>
          </cell>
          <cell r="V76">
            <v>104</v>
          </cell>
          <cell r="W76">
            <v>125.8</v>
          </cell>
          <cell r="X76">
            <v>28.2</v>
          </cell>
          <cell r="Y76">
            <v>164</v>
          </cell>
          <cell r="AA76">
            <v>133.19999999999999</v>
          </cell>
          <cell r="AB76">
            <v>12</v>
          </cell>
          <cell r="AE76">
            <v>14</v>
          </cell>
          <cell r="AF76">
            <v>70</v>
          </cell>
        </row>
        <row r="77">
          <cell r="A77" t="str">
            <v>Чебуреки Мясные вес 2,7 кг ТМ Зареченские ТС Зареченские продукты   Поком</v>
          </cell>
          <cell r="B77" t="str">
            <v>кг</v>
          </cell>
          <cell r="C77">
            <v>156.6</v>
          </cell>
          <cell r="D77">
            <v>10.8</v>
          </cell>
          <cell r="E77">
            <v>13.5</v>
          </cell>
          <cell r="F77">
            <v>153.9</v>
          </cell>
          <cell r="G77">
            <v>1</v>
          </cell>
          <cell r="H77">
            <v>180</v>
          </cell>
          <cell r="I77" t="str">
            <v>матрица</v>
          </cell>
          <cell r="J77">
            <v>13.5</v>
          </cell>
          <cell r="K77">
            <v>0</v>
          </cell>
          <cell r="N77">
            <v>0</v>
          </cell>
          <cell r="O77">
            <v>2.7</v>
          </cell>
          <cell r="S77">
            <v>57</v>
          </cell>
          <cell r="T77">
            <v>57</v>
          </cell>
          <cell r="U77">
            <v>2.16</v>
          </cell>
          <cell r="V77">
            <v>1.62</v>
          </cell>
          <cell r="W77">
            <v>13.88</v>
          </cell>
          <cell r="X77">
            <v>11.34</v>
          </cell>
          <cell r="Y77">
            <v>2.16</v>
          </cell>
          <cell r="Z77" t="str">
            <v>нужно увеличить продажи!!!</v>
          </cell>
          <cell r="AA77">
            <v>0</v>
          </cell>
          <cell r="AB77">
            <v>2.7</v>
          </cell>
        </row>
        <row r="78">
          <cell r="A78" t="str">
            <v>Чебуреки сочные ТМ Зареченские ТС Зареченские продукты.  Поком</v>
          </cell>
          <cell r="B78" t="str">
            <v>кг</v>
          </cell>
          <cell r="C78">
            <v>387</v>
          </cell>
          <cell r="D78">
            <v>720</v>
          </cell>
          <cell r="E78">
            <v>426</v>
          </cell>
          <cell r="F78">
            <v>555</v>
          </cell>
          <cell r="G78">
            <v>1</v>
          </cell>
          <cell r="H78">
            <v>180</v>
          </cell>
          <cell r="I78" t="str">
            <v>матрица / паллет</v>
          </cell>
          <cell r="J78">
            <v>425</v>
          </cell>
          <cell r="K78">
            <v>1</v>
          </cell>
          <cell r="N78">
            <v>420</v>
          </cell>
          <cell r="O78">
            <v>85.2</v>
          </cell>
          <cell r="P78">
            <v>217.79999999999995</v>
          </cell>
          <cell r="S78">
            <v>13.999999999999998</v>
          </cell>
          <cell r="T78">
            <v>11.443661971830986</v>
          </cell>
          <cell r="U78">
            <v>97</v>
          </cell>
          <cell r="V78">
            <v>107</v>
          </cell>
          <cell r="W78">
            <v>97.6</v>
          </cell>
          <cell r="X78">
            <v>86</v>
          </cell>
          <cell r="Y78">
            <v>122</v>
          </cell>
          <cell r="Z78" t="str">
            <v>есть дубль</v>
          </cell>
          <cell r="AA78">
            <v>217.79999999999995</v>
          </cell>
          <cell r="AB78">
            <v>5</v>
          </cell>
          <cell r="AE78">
            <v>12</v>
          </cell>
          <cell r="AF78">
            <v>84</v>
          </cell>
        </row>
        <row r="79">
          <cell r="A79" t="str">
            <v>Чебуреки сочные, ВЕС, куриные жарен. зам  ПОКОМ</v>
          </cell>
          <cell r="B79" t="str">
            <v>кг</v>
          </cell>
          <cell r="D79">
            <v>5</v>
          </cell>
          <cell r="E79">
            <v>5</v>
          </cell>
          <cell r="G79">
            <v>0</v>
          </cell>
          <cell r="H79" t="e">
            <v>#N/A</v>
          </cell>
          <cell r="I79" t="str">
            <v>не в матрице</v>
          </cell>
          <cell r="J79">
            <v>5</v>
          </cell>
          <cell r="K79">
            <v>0</v>
          </cell>
          <cell r="O79">
            <v>1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дубль</v>
          </cell>
          <cell r="AA79">
            <v>0</v>
          </cell>
          <cell r="AB79">
            <v>0</v>
          </cell>
        </row>
        <row r="80">
          <cell r="A80" t="str">
            <v>Чебуречище горячая штучка 0,14кг Поком</v>
          </cell>
          <cell r="B80" t="str">
            <v>шт</v>
          </cell>
          <cell r="C80">
            <v>78</v>
          </cell>
          <cell r="D80">
            <v>44</v>
          </cell>
          <cell r="E80">
            <v>95</v>
          </cell>
          <cell r="F80">
            <v>7</v>
          </cell>
          <cell r="G80">
            <v>0.14000000000000001</v>
          </cell>
          <cell r="H80">
            <v>180</v>
          </cell>
          <cell r="I80" t="str">
            <v>матрица</v>
          </cell>
          <cell r="J80">
            <v>95</v>
          </cell>
          <cell r="K80">
            <v>0</v>
          </cell>
          <cell r="N80">
            <v>220</v>
          </cell>
          <cell r="O80">
            <v>19</v>
          </cell>
          <cell r="P80">
            <v>39</v>
          </cell>
          <cell r="S80">
            <v>14</v>
          </cell>
          <cell r="T80">
            <v>11.947368421052632</v>
          </cell>
          <cell r="U80">
            <v>20.8</v>
          </cell>
          <cell r="V80">
            <v>7.2</v>
          </cell>
          <cell r="W80">
            <v>14</v>
          </cell>
          <cell r="X80">
            <v>14.6</v>
          </cell>
          <cell r="Y80">
            <v>9</v>
          </cell>
          <cell r="AA80">
            <v>5.4600000000000009</v>
          </cell>
          <cell r="AB80">
            <v>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Z11" sqref="Z11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28515625" style="8" customWidth="1"/>
    <col min="8" max="8" width="5.28515625" customWidth="1"/>
    <col min="9" max="9" width="16.28515625" bestFit="1" customWidth="1"/>
    <col min="10" max="11" width="6.42578125" customWidth="1"/>
    <col min="12" max="14" width="0.85546875" customWidth="1"/>
    <col min="15" max="17" width="6.42578125" customWidth="1"/>
    <col min="18" max="18" width="21.28515625" customWidth="1"/>
    <col min="19" max="20" width="4.85546875" customWidth="1"/>
    <col min="21" max="25" width="5.85546875" customWidth="1"/>
    <col min="26" max="26" width="38.5703125" customWidth="1"/>
    <col min="27" max="27" width="8" customWidth="1"/>
    <col min="28" max="28" width="8" style="8" customWidth="1"/>
    <col min="29" max="29" width="8" style="12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9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0" t="s">
        <v>24</v>
      </c>
      <c r="AD3" s="2" t="s">
        <v>25</v>
      </c>
      <c r="AE3" s="2" t="s">
        <v>130</v>
      </c>
      <c r="AF3" s="2" t="s">
        <v>131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9" t="s">
        <v>132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11282.300000000001</v>
      </c>
      <c r="F5" s="4">
        <f>SUM(F6:F499)</f>
        <v>22547.9</v>
      </c>
      <c r="G5" s="6"/>
      <c r="H5" s="1"/>
      <c r="I5" s="1"/>
      <c r="J5" s="4">
        <f t="shared" ref="J5:Q5" si="0">SUM(J6:J499)</f>
        <v>11169.6</v>
      </c>
      <c r="K5" s="4">
        <f t="shared" si="0"/>
        <v>112.7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2256.46</v>
      </c>
      <c r="P5" s="4">
        <f t="shared" si="0"/>
        <v>11560.359999999999</v>
      </c>
      <c r="Q5" s="4">
        <f t="shared" si="0"/>
        <v>0</v>
      </c>
      <c r="R5" s="1"/>
      <c r="S5" s="1"/>
      <c r="T5" s="1"/>
      <c r="U5" s="4">
        <f>SUM(U6:U499)</f>
        <v>2134.56</v>
      </c>
      <c r="V5" s="4">
        <f>SUM(V6:V499)</f>
        <v>2050.9400000000005</v>
      </c>
      <c r="W5" s="4">
        <f>SUM(W6:W499)</f>
        <v>2538.48</v>
      </c>
      <c r="X5" s="4">
        <f>SUM(X6:X499)</f>
        <v>1600.3600000000004</v>
      </c>
      <c r="Y5" s="4">
        <f>SUM(Y6:Y499)</f>
        <v>2770.2399999999993</v>
      </c>
      <c r="Z5" s="1"/>
      <c r="AA5" s="4">
        <f>SUM(AA6:AA499)</f>
        <v>5070.6920000000018</v>
      </c>
      <c r="AB5" s="6"/>
      <c r="AC5" s="11">
        <f>SUM(AC6:AC499)</f>
        <v>1273</v>
      </c>
      <c r="AD5" s="4">
        <f>SUM(AD6:AD499)</f>
        <v>5042.32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345</v>
      </c>
      <c r="D6" s="1"/>
      <c r="E6" s="1">
        <v>59</v>
      </c>
      <c r="F6" s="1">
        <v>282</v>
      </c>
      <c r="G6" s="6">
        <v>0.3</v>
      </c>
      <c r="H6" s="1">
        <v>180</v>
      </c>
      <c r="I6" s="1" t="s">
        <v>35</v>
      </c>
      <c r="J6" s="1">
        <v>59</v>
      </c>
      <c r="K6" s="1">
        <f t="shared" ref="K6:K37" si="1">E6-J6</f>
        <v>0</v>
      </c>
      <c r="L6" s="1"/>
      <c r="M6" s="1"/>
      <c r="N6" s="1"/>
      <c r="O6" s="1">
        <f>E6/5</f>
        <v>11.8</v>
      </c>
      <c r="P6" s="5"/>
      <c r="Q6" s="5"/>
      <c r="R6" s="1"/>
      <c r="S6" s="1">
        <f>(F6+P6)/O6</f>
        <v>23.898305084745761</v>
      </c>
      <c r="T6" s="1">
        <f>F6/O6</f>
        <v>23.898305084745761</v>
      </c>
      <c r="U6" s="1">
        <v>15.2</v>
      </c>
      <c r="V6" s="1">
        <v>31.8</v>
      </c>
      <c r="W6" s="1">
        <v>19.2</v>
      </c>
      <c r="X6" s="1">
        <v>9.1999999999999993</v>
      </c>
      <c r="Y6" s="1">
        <v>46</v>
      </c>
      <c r="Z6" s="19" t="s">
        <v>127</v>
      </c>
      <c r="AA6" s="1">
        <f>P6*G6</f>
        <v>0</v>
      </c>
      <c r="AB6" s="6">
        <v>12</v>
      </c>
      <c r="AC6" s="9">
        <f>MROUND(P6,AB6)/AB6</f>
        <v>0</v>
      </c>
      <c r="AD6" s="1">
        <f>AC6*AB6*G6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684</v>
      </c>
      <c r="D7" s="1">
        <v>372</v>
      </c>
      <c r="E7" s="1">
        <v>188</v>
      </c>
      <c r="F7" s="1">
        <v>804</v>
      </c>
      <c r="G7" s="6">
        <v>0.3</v>
      </c>
      <c r="H7" s="1">
        <v>180</v>
      </c>
      <c r="I7" s="1" t="s">
        <v>35</v>
      </c>
      <c r="J7" s="1">
        <v>180</v>
      </c>
      <c r="K7" s="1">
        <f t="shared" si="1"/>
        <v>8</v>
      </c>
      <c r="L7" s="1"/>
      <c r="M7" s="1"/>
      <c r="N7" s="1"/>
      <c r="O7" s="1">
        <f t="shared" ref="O7:O70" si="2">E7/5</f>
        <v>37.6</v>
      </c>
      <c r="P7" s="5"/>
      <c r="Q7" s="5"/>
      <c r="R7" s="1"/>
      <c r="S7" s="1">
        <f t="shared" ref="S7:S70" si="3">(F7+P7)/O7</f>
        <v>21.382978723404253</v>
      </c>
      <c r="T7" s="1">
        <f t="shared" ref="T7:T70" si="4">F7/O7</f>
        <v>21.382978723404253</v>
      </c>
      <c r="U7" s="1">
        <v>66</v>
      </c>
      <c r="V7" s="1">
        <v>55.4</v>
      </c>
      <c r="W7" s="1">
        <v>91</v>
      </c>
      <c r="X7" s="1">
        <v>35.200000000000003</v>
      </c>
      <c r="Y7" s="1">
        <v>110.8</v>
      </c>
      <c r="Z7" s="19" t="s">
        <v>127</v>
      </c>
      <c r="AA7" s="1">
        <f t="shared" ref="AA7:AA70" si="5">P7*G7</f>
        <v>0</v>
      </c>
      <c r="AB7" s="6">
        <v>12</v>
      </c>
      <c r="AC7" s="9">
        <f t="shared" ref="AC7:AC18" si="6">MROUND(P7,AB7)/AB7</f>
        <v>0</v>
      </c>
      <c r="AD7" s="1">
        <f t="shared" ref="AD7:AD18" si="7">AC7*AB7*G7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34</v>
      </c>
      <c r="C8" s="1">
        <v>1144</v>
      </c>
      <c r="D8" s="1">
        <v>684</v>
      </c>
      <c r="E8" s="1">
        <v>515</v>
      </c>
      <c r="F8" s="1">
        <v>1228</v>
      </c>
      <c r="G8" s="6">
        <v>0.3</v>
      </c>
      <c r="H8" s="1">
        <v>180</v>
      </c>
      <c r="I8" s="1" t="s">
        <v>35</v>
      </c>
      <c r="J8" s="1">
        <v>505</v>
      </c>
      <c r="K8" s="1">
        <f t="shared" si="1"/>
        <v>10</v>
      </c>
      <c r="L8" s="1"/>
      <c r="M8" s="1"/>
      <c r="N8" s="1"/>
      <c r="O8" s="1">
        <f t="shared" si="2"/>
        <v>103</v>
      </c>
      <c r="P8" s="5">
        <f>15*O8-F8</f>
        <v>317</v>
      </c>
      <c r="Q8" s="5"/>
      <c r="R8" s="1"/>
      <c r="S8" s="1">
        <f t="shared" si="3"/>
        <v>15</v>
      </c>
      <c r="T8" s="1">
        <f t="shared" si="4"/>
        <v>11.922330097087379</v>
      </c>
      <c r="U8" s="1">
        <v>116</v>
      </c>
      <c r="V8" s="1">
        <v>113.8</v>
      </c>
      <c r="W8" s="1">
        <v>163.80000000000001</v>
      </c>
      <c r="X8" s="1">
        <v>61.4</v>
      </c>
      <c r="Y8" s="1">
        <v>145.6</v>
      </c>
      <c r="Z8" s="1"/>
      <c r="AA8" s="1">
        <f t="shared" si="5"/>
        <v>95.1</v>
      </c>
      <c r="AB8" s="6">
        <v>12</v>
      </c>
      <c r="AC8" s="9">
        <f t="shared" si="6"/>
        <v>26</v>
      </c>
      <c r="AD8" s="1">
        <f t="shared" si="7"/>
        <v>93.6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34</v>
      </c>
      <c r="C9" s="1">
        <v>422</v>
      </c>
      <c r="D9" s="1">
        <v>312</v>
      </c>
      <c r="E9" s="1">
        <v>264</v>
      </c>
      <c r="F9" s="1">
        <v>416</v>
      </c>
      <c r="G9" s="6">
        <v>0.3</v>
      </c>
      <c r="H9" s="1">
        <v>180</v>
      </c>
      <c r="I9" s="1" t="s">
        <v>35</v>
      </c>
      <c r="J9" s="1">
        <v>260</v>
      </c>
      <c r="K9" s="1">
        <f t="shared" si="1"/>
        <v>4</v>
      </c>
      <c r="L9" s="1"/>
      <c r="M9" s="1"/>
      <c r="N9" s="1"/>
      <c r="O9" s="1">
        <f t="shared" si="2"/>
        <v>52.8</v>
      </c>
      <c r="P9" s="5">
        <f t="shared" ref="P9:P12" si="8">15*O9-F9</f>
        <v>376</v>
      </c>
      <c r="Q9" s="5"/>
      <c r="R9" s="1"/>
      <c r="S9" s="1">
        <f t="shared" si="3"/>
        <v>15</v>
      </c>
      <c r="T9" s="1">
        <f t="shared" si="4"/>
        <v>7.8787878787878789</v>
      </c>
      <c r="U9" s="1">
        <v>45</v>
      </c>
      <c r="V9" s="1">
        <v>42.6</v>
      </c>
      <c r="W9" s="1">
        <v>38.6</v>
      </c>
      <c r="X9" s="1">
        <v>52.2</v>
      </c>
      <c r="Y9" s="1">
        <v>24</v>
      </c>
      <c r="Z9" s="1"/>
      <c r="AA9" s="1">
        <f t="shared" si="5"/>
        <v>112.8</v>
      </c>
      <c r="AB9" s="6">
        <v>12</v>
      </c>
      <c r="AC9" s="9">
        <f t="shared" si="6"/>
        <v>31</v>
      </c>
      <c r="AD9" s="1">
        <f t="shared" si="7"/>
        <v>111.6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34</v>
      </c>
      <c r="C10" s="1">
        <v>877</v>
      </c>
      <c r="D10" s="1">
        <v>480</v>
      </c>
      <c r="E10" s="1">
        <v>341</v>
      </c>
      <c r="F10" s="1">
        <v>923</v>
      </c>
      <c r="G10" s="6">
        <v>0.3</v>
      </c>
      <c r="H10" s="1">
        <v>180</v>
      </c>
      <c r="I10" s="1" t="s">
        <v>35</v>
      </c>
      <c r="J10" s="1">
        <v>337</v>
      </c>
      <c r="K10" s="1">
        <f t="shared" si="1"/>
        <v>4</v>
      </c>
      <c r="L10" s="1"/>
      <c r="M10" s="1"/>
      <c r="N10" s="1"/>
      <c r="O10" s="1">
        <f t="shared" si="2"/>
        <v>68.2</v>
      </c>
      <c r="P10" s="5">
        <f t="shared" si="8"/>
        <v>100</v>
      </c>
      <c r="Q10" s="5"/>
      <c r="R10" s="1"/>
      <c r="S10" s="1">
        <f t="shared" si="3"/>
        <v>15</v>
      </c>
      <c r="T10" s="1">
        <f t="shared" si="4"/>
        <v>13.533724340175953</v>
      </c>
      <c r="U10" s="1">
        <v>84.6</v>
      </c>
      <c r="V10" s="1">
        <v>85.8</v>
      </c>
      <c r="W10" s="1">
        <v>119</v>
      </c>
      <c r="X10" s="1">
        <v>53</v>
      </c>
      <c r="Y10" s="1">
        <v>127.8</v>
      </c>
      <c r="Z10" s="1"/>
      <c r="AA10" s="1">
        <f t="shared" si="5"/>
        <v>30</v>
      </c>
      <c r="AB10" s="6">
        <v>12</v>
      </c>
      <c r="AC10" s="9">
        <f t="shared" si="6"/>
        <v>8</v>
      </c>
      <c r="AD10" s="1">
        <f t="shared" si="7"/>
        <v>28.799999999999997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34</v>
      </c>
      <c r="C11" s="1">
        <v>456</v>
      </c>
      <c r="D11" s="1">
        <v>48</v>
      </c>
      <c r="E11" s="1">
        <v>182</v>
      </c>
      <c r="F11" s="1">
        <v>298</v>
      </c>
      <c r="G11" s="6">
        <v>0.09</v>
      </c>
      <c r="H11" s="1">
        <v>180</v>
      </c>
      <c r="I11" s="1" t="s">
        <v>35</v>
      </c>
      <c r="J11" s="1">
        <v>168</v>
      </c>
      <c r="K11" s="1">
        <f t="shared" si="1"/>
        <v>14</v>
      </c>
      <c r="L11" s="1"/>
      <c r="M11" s="1"/>
      <c r="N11" s="1"/>
      <c r="O11" s="1">
        <f t="shared" si="2"/>
        <v>36.4</v>
      </c>
      <c r="P11" s="5">
        <f t="shared" si="8"/>
        <v>248</v>
      </c>
      <c r="Q11" s="5"/>
      <c r="R11" s="1"/>
      <c r="S11" s="1">
        <f t="shared" si="3"/>
        <v>15</v>
      </c>
      <c r="T11" s="1">
        <f t="shared" si="4"/>
        <v>8.1868131868131879</v>
      </c>
      <c r="U11" s="1">
        <v>31.6</v>
      </c>
      <c r="V11" s="1">
        <v>46</v>
      </c>
      <c r="W11" s="1">
        <v>28</v>
      </c>
      <c r="X11" s="1">
        <v>19.399999999999999</v>
      </c>
      <c r="Y11" s="1">
        <v>48.8</v>
      </c>
      <c r="Z11" s="1"/>
      <c r="AA11" s="1">
        <f t="shared" si="5"/>
        <v>22.32</v>
      </c>
      <c r="AB11" s="6">
        <v>24</v>
      </c>
      <c r="AC11" s="9">
        <f t="shared" si="6"/>
        <v>10</v>
      </c>
      <c r="AD11" s="1">
        <f t="shared" si="7"/>
        <v>21.599999999999998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34</v>
      </c>
      <c r="C12" s="1">
        <v>445</v>
      </c>
      <c r="D12" s="1"/>
      <c r="E12" s="1">
        <v>144</v>
      </c>
      <c r="F12" s="1">
        <v>250</v>
      </c>
      <c r="G12" s="6">
        <v>0.36</v>
      </c>
      <c r="H12" s="1">
        <v>180</v>
      </c>
      <c r="I12" s="1" t="s">
        <v>35</v>
      </c>
      <c r="J12" s="1">
        <v>135</v>
      </c>
      <c r="K12" s="1">
        <f t="shared" si="1"/>
        <v>9</v>
      </c>
      <c r="L12" s="1"/>
      <c r="M12" s="1"/>
      <c r="N12" s="1"/>
      <c r="O12" s="1">
        <f t="shared" si="2"/>
        <v>28.8</v>
      </c>
      <c r="P12" s="5">
        <f t="shared" si="8"/>
        <v>182</v>
      </c>
      <c r="Q12" s="5"/>
      <c r="R12" s="1"/>
      <c r="S12" s="1">
        <f t="shared" si="3"/>
        <v>15</v>
      </c>
      <c r="T12" s="1">
        <f t="shared" si="4"/>
        <v>8.6805555555555554</v>
      </c>
      <c r="U12" s="1">
        <v>21</v>
      </c>
      <c r="V12" s="1">
        <v>35.6</v>
      </c>
      <c r="W12" s="1">
        <v>29.2</v>
      </c>
      <c r="X12" s="1">
        <v>3.8</v>
      </c>
      <c r="Y12" s="1">
        <v>25.8</v>
      </c>
      <c r="Z12" s="1"/>
      <c r="AA12" s="1">
        <f t="shared" si="5"/>
        <v>65.52</v>
      </c>
      <c r="AB12" s="6">
        <v>10</v>
      </c>
      <c r="AC12" s="9">
        <f t="shared" si="6"/>
        <v>18</v>
      </c>
      <c r="AD12" s="1">
        <f t="shared" si="7"/>
        <v>64.8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43</v>
      </c>
      <c r="C13" s="1">
        <v>495.8</v>
      </c>
      <c r="D13" s="1">
        <v>220</v>
      </c>
      <c r="E13" s="17">
        <f>104+E67</f>
        <v>159</v>
      </c>
      <c r="F13" s="1">
        <v>501.8</v>
      </c>
      <c r="G13" s="6">
        <v>1</v>
      </c>
      <c r="H13" s="1">
        <v>180</v>
      </c>
      <c r="I13" s="1" t="s">
        <v>35</v>
      </c>
      <c r="J13" s="1">
        <v>101.5</v>
      </c>
      <c r="K13" s="1">
        <f t="shared" si="1"/>
        <v>57.5</v>
      </c>
      <c r="L13" s="1"/>
      <c r="M13" s="1"/>
      <c r="N13" s="1"/>
      <c r="O13" s="1">
        <f t="shared" si="2"/>
        <v>31.8</v>
      </c>
      <c r="P13" s="5"/>
      <c r="Q13" s="5"/>
      <c r="R13" s="1"/>
      <c r="S13" s="1">
        <f t="shared" si="3"/>
        <v>15.779874213836479</v>
      </c>
      <c r="T13" s="1">
        <f t="shared" si="4"/>
        <v>15.779874213836479</v>
      </c>
      <c r="U13" s="1">
        <v>44.14</v>
      </c>
      <c r="V13" s="1">
        <v>47.3</v>
      </c>
      <c r="W13" s="1">
        <v>18.7</v>
      </c>
      <c r="X13" s="1">
        <v>52.8</v>
      </c>
      <c r="Y13" s="1">
        <v>19.8</v>
      </c>
      <c r="Z13" s="1" t="s">
        <v>44</v>
      </c>
      <c r="AA13" s="1">
        <f t="shared" si="5"/>
        <v>0</v>
      </c>
      <c r="AB13" s="6">
        <v>5.5</v>
      </c>
      <c r="AC13" s="9">
        <f t="shared" si="6"/>
        <v>0</v>
      </c>
      <c r="AD13" s="1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43</v>
      </c>
      <c r="C14" s="1">
        <v>251.8</v>
      </c>
      <c r="D14" s="1">
        <v>153</v>
      </c>
      <c r="E14" s="1">
        <v>117</v>
      </c>
      <c r="F14" s="1">
        <v>275.8</v>
      </c>
      <c r="G14" s="6">
        <v>1</v>
      </c>
      <c r="H14" s="1">
        <v>180</v>
      </c>
      <c r="I14" s="1" t="s">
        <v>35</v>
      </c>
      <c r="J14" s="1">
        <v>119.1</v>
      </c>
      <c r="K14" s="1">
        <f t="shared" si="1"/>
        <v>-2.0999999999999943</v>
      </c>
      <c r="L14" s="1"/>
      <c r="M14" s="1"/>
      <c r="N14" s="1"/>
      <c r="O14" s="1">
        <f t="shared" si="2"/>
        <v>23.4</v>
      </c>
      <c r="P14" s="5">
        <f>15*O14-F14</f>
        <v>75.199999999999989</v>
      </c>
      <c r="Q14" s="5"/>
      <c r="R14" s="1"/>
      <c r="S14" s="1">
        <f t="shared" si="3"/>
        <v>15.000000000000002</v>
      </c>
      <c r="T14" s="1">
        <f t="shared" si="4"/>
        <v>11.786324786324787</v>
      </c>
      <c r="U14" s="1">
        <v>26.18</v>
      </c>
      <c r="V14" s="1">
        <v>26.46</v>
      </c>
      <c r="W14" s="1">
        <v>28.8</v>
      </c>
      <c r="X14" s="1">
        <v>12</v>
      </c>
      <c r="Y14" s="1">
        <v>33</v>
      </c>
      <c r="Z14" s="1"/>
      <c r="AA14" s="1">
        <f t="shared" si="5"/>
        <v>75.199999999999989</v>
      </c>
      <c r="AB14" s="6">
        <v>3</v>
      </c>
      <c r="AC14" s="9">
        <f t="shared" si="6"/>
        <v>25</v>
      </c>
      <c r="AD14" s="1">
        <f t="shared" si="7"/>
        <v>75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43</v>
      </c>
      <c r="C15" s="1">
        <v>40.700000000000003</v>
      </c>
      <c r="D15" s="1">
        <v>33.299999999999997</v>
      </c>
      <c r="E15" s="1">
        <v>14.8</v>
      </c>
      <c r="F15" s="1">
        <v>51.8</v>
      </c>
      <c r="G15" s="6">
        <v>1</v>
      </c>
      <c r="H15" s="1">
        <v>180</v>
      </c>
      <c r="I15" s="1" t="s">
        <v>35</v>
      </c>
      <c r="J15" s="1">
        <v>14.8</v>
      </c>
      <c r="K15" s="1">
        <f t="shared" si="1"/>
        <v>0</v>
      </c>
      <c r="L15" s="1"/>
      <c r="M15" s="1"/>
      <c r="N15" s="1"/>
      <c r="O15" s="1">
        <f t="shared" si="2"/>
        <v>2.96</v>
      </c>
      <c r="P15" s="5"/>
      <c r="Q15" s="5"/>
      <c r="R15" s="1"/>
      <c r="S15" s="1">
        <f t="shared" si="3"/>
        <v>17.5</v>
      </c>
      <c r="T15" s="1">
        <f t="shared" si="4"/>
        <v>17.5</v>
      </c>
      <c r="U15" s="1">
        <v>4.4400000000000004</v>
      </c>
      <c r="V15" s="1">
        <v>0.74</v>
      </c>
      <c r="W15" s="1">
        <v>4.4400000000000004</v>
      </c>
      <c r="X15" s="1">
        <v>2.96</v>
      </c>
      <c r="Y15" s="1">
        <v>1.48</v>
      </c>
      <c r="Z15" s="1" t="s">
        <v>47</v>
      </c>
      <c r="AA15" s="1">
        <f t="shared" si="5"/>
        <v>0</v>
      </c>
      <c r="AB15" s="6">
        <v>3.7</v>
      </c>
      <c r="AC15" s="9">
        <f t="shared" si="6"/>
        <v>0</v>
      </c>
      <c r="AD15" s="1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43</v>
      </c>
      <c r="C16" s="1">
        <v>1424.9</v>
      </c>
      <c r="D16" s="1">
        <v>1087.8</v>
      </c>
      <c r="E16" s="1">
        <v>773.3</v>
      </c>
      <c r="F16" s="20">
        <f>1580.3+780</f>
        <v>2360.3000000000002</v>
      </c>
      <c r="G16" s="6">
        <v>1</v>
      </c>
      <c r="H16" s="1">
        <v>180</v>
      </c>
      <c r="I16" s="1" t="s">
        <v>49</v>
      </c>
      <c r="J16" s="1">
        <v>788.3</v>
      </c>
      <c r="K16" s="1">
        <f t="shared" si="1"/>
        <v>-15</v>
      </c>
      <c r="L16" s="1"/>
      <c r="M16" s="1"/>
      <c r="N16" s="1"/>
      <c r="O16" s="1">
        <f t="shared" si="2"/>
        <v>154.66</v>
      </c>
      <c r="P16" s="5"/>
      <c r="Q16" s="5"/>
      <c r="R16" s="1"/>
      <c r="S16" s="1">
        <f t="shared" si="3"/>
        <v>15.261218155955</v>
      </c>
      <c r="T16" s="1">
        <f t="shared" si="4"/>
        <v>15.261218155955</v>
      </c>
      <c r="U16" s="1">
        <v>156.88</v>
      </c>
      <c r="V16" s="1">
        <v>146.38</v>
      </c>
      <c r="W16" s="1">
        <v>147.32</v>
      </c>
      <c r="X16" s="1">
        <v>127.28</v>
      </c>
      <c r="Y16" s="1">
        <v>156.13999999999999</v>
      </c>
      <c r="Z16" s="20" t="s">
        <v>129</v>
      </c>
      <c r="AA16" s="1">
        <f t="shared" si="5"/>
        <v>0</v>
      </c>
      <c r="AB16" s="6">
        <v>3.7</v>
      </c>
      <c r="AC16" s="9">
        <f>MROUND(P16,AB16*AE16)/AB16</f>
        <v>0</v>
      </c>
      <c r="AD16" s="1">
        <f t="shared" si="7"/>
        <v>0</v>
      </c>
      <c r="AE16" s="1">
        <f>VLOOKUP(A16,[1]Sheet!$A:$AE,31,0)</f>
        <v>14</v>
      </c>
      <c r="AF16" s="1">
        <f>VLOOKUP(A16,[1]Sheet!$A:$AF,32,0)</f>
        <v>126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43</v>
      </c>
      <c r="C17" s="1">
        <v>52.3</v>
      </c>
      <c r="D17" s="1"/>
      <c r="E17" s="1"/>
      <c r="F17" s="1">
        <v>52.3</v>
      </c>
      <c r="G17" s="6">
        <v>1</v>
      </c>
      <c r="H17" s="1">
        <v>180</v>
      </c>
      <c r="I17" s="1" t="s">
        <v>35</v>
      </c>
      <c r="J17" s="1"/>
      <c r="K17" s="1">
        <f t="shared" si="1"/>
        <v>0</v>
      </c>
      <c r="L17" s="1"/>
      <c r="M17" s="1"/>
      <c r="N17" s="1"/>
      <c r="O17" s="1">
        <f t="shared" si="2"/>
        <v>0</v>
      </c>
      <c r="P17" s="5"/>
      <c r="Q17" s="5"/>
      <c r="R17" s="1"/>
      <c r="S17" s="1" t="e">
        <f t="shared" si="3"/>
        <v>#DIV/0!</v>
      </c>
      <c r="T17" s="1" t="e">
        <f t="shared" si="4"/>
        <v>#DIV/0!</v>
      </c>
      <c r="U17" s="1">
        <v>1.4</v>
      </c>
      <c r="V17" s="1">
        <v>4.2</v>
      </c>
      <c r="W17" s="1">
        <v>5.6</v>
      </c>
      <c r="X17" s="1">
        <v>2.8</v>
      </c>
      <c r="Y17" s="1">
        <v>1.44</v>
      </c>
      <c r="Z17" s="18" t="s">
        <v>61</v>
      </c>
      <c r="AA17" s="1">
        <f t="shared" si="5"/>
        <v>0</v>
      </c>
      <c r="AB17" s="6">
        <v>3.5</v>
      </c>
      <c r="AC17" s="9">
        <f t="shared" si="6"/>
        <v>0</v>
      </c>
      <c r="AD17" s="1">
        <f t="shared" si="7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34</v>
      </c>
      <c r="C18" s="1">
        <v>247</v>
      </c>
      <c r="D18" s="1"/>
      <c r="E18" s="1">
        <v>149</v>
      </c>
      <c r="F18" s="1">
        <v>87</v>
      </c>
      <c r="G18" s="6">
        <v>0.25</v>
      </c>
      <c r="H18" s="1">
        <v>180</v>
      </c>
      <c r="I18" s="1" t="s">
        <v>35</v>
      </c>
      <c r="J18" s="1">
        <v>148</v>
      </c>
      <c r="K18" s="1">
        <f t="shared" si="1"/>
        <v>1</v>
      </c>
      <c r="L18" s="1"/>
      <c r="M18" s="1"/>
      <c r="N18" s="1"/>
      <c r="O18" s="1">
        <f t="shared" si="2"/>
        <v>29.8</v>
      </c>
      <c r="P18" s="5">
        <f>13*O18-F18</f>
        <v>300.40000000000003</v>
      </c>
      <c r="Q18" s="5"/>
      <c r="R18" s="1"/>
      <c r="S18" s="1">
        <f t="shared" si="3"/>
        <v>13</v>
      </c>
      <c r="T18" s="1">
        <f t="shared" si="4"/>
        <v>2.9194630872483223</v>
      </c>
      <c r="U18" s="1">
        <v>15.4</v>
      </c>
      <c r="V18" s="1">
        <v>22.4</v>
      </c>
      <c r="W18" s="1">
        <v>26.2</v>
      </c>
      <c r="X18" s="1">
        <v>34</v>
      </c>
      <c r="Y18" s="1">
        <v>28</v>
      </c>
      <c r="Z18" s="1"/>
      <c r="AA18" s="1">
        <f t="shared" si="5"/>
        <v>75.100000000000009</v>
      </c>
      <c r="AB18" s="6">
        <v>12</v>
      </c>
      <c r="AC18" s="9">
        <f t="shared" si="6"/>
        <v>25</v>
      </c>
      <c r="AD18" s="1">
        <f t="shared" si="7"/>
        <v>75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3" t="s">
        <v>52</v>
      </c>
      <c r="B19" s="13" t="s">
        <v>43</v>
      </c>
      <c r="C19" s="13">
        <v>6</v>
      </c>
      <c r="D19" s="13"/>
      <c r="E19" s="13"/>
      <c r="F19" s="13">
        <v>6</v>
      </c>
      <c r="G19" s="14">
        <v>0</v>
      </c>
      <c r="H19" s="13">
        <v>180</v>
      </c>
      <c r="I19" s="13" t="s">
        <v>53</v>
      </c>
      <c r="J19" s="13"/>
      <c r="K19" s="13">
        <f t="shared" si="1"/>
        <v>0</v>
      </c>
      <c r="L19" s="13"/>
      <c r="M19" s="13"/>
      <c r="N19" s="13"/>
      <c r="O19" s="13">
        <f t="shared" si="2"/>
        <v>0</v>
      </c>
      <c r="P19" s="15"/>
      <c r="Q19" s="15"/>
      <c r="R19" s="13"/>
      <c r="S19" s="13" t="e">
        <f t="shared" si="3"/>
        <v>#DIV/0!</v>
      </c>
      <c r="T19" s="13" t="e">
        <f t="shared" si="4"/>
        <v>#DIV/0!</v>
      </c>
      <c r="U19" s="13">
        <v>0</v>
      </c>
      <c r="V19" s="13">
        <v>0</v>
      </c>
      <c r="W19" s="13">
        <v>0.6</v>
      </c>
      <c r="X19" s="13">
        <v>0</v>
      </c>
      <c r="Y19" s="13">
        <v>0.6</v>
      </c>
      <c r="Z19" s="13" t="s">
        <v>54</v>
      </c>
      <c r="AA19" s="13">
        <f t="shared" si="5"/>
        <v>0</v>
      </c>
      <c r="AB19" s="14">
        <v>0</v>
      </c>
      <c r="AC19" s="16"/>
      <c r="AD19" s="13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34</v>
      </c>
      <c r="C20" s="1">
        <v>267</v>
      </c>
      <c r="D20" s="1">
        <v>84</v>
      </c>
      <c r="E20" s="1">
        <v>137</v>
      </c>
      <c r="F20" s="1">
        <v>178</v>
      </c>
      <c r="G20" s="6">
        <v>0.25</v>
      </c>
      <c r="H20" s="1">
        <v>180</v>
      </c>
      <c r="I20" s="1" t="s">
        <v>35</v>
      </c>
      <c r="J20" s="1">
        <v>136</v>
      </c>
      <c r="K20" s="1">
        <f t="shared" si="1"/>
        <v>1</v>
      </c>
      <c r="L20" s="1"/>
      <c r="M20" s="1"/>
      <c r="N20" s="1"/>
      <c r="O20" s="1">
        <f t="shared" si="2"/>
        <v>27.4</v>
      </c>
      <c r="P20" s="5">
        <f>15*O20-F20</f>
        <v>233</v>
      </c>
      <c r="Q20" s="5"/>
      <c r="R20" s="1"/>
      <c r="S20" s="1">
        <f t="shared" si="3"/>
        <v>15</v>
      </c>
      <c r="T20" s="1">
        <f t="shared" si="4"/>
        <v>6.4963503649635044</v>
      </c>
      <c r="U20" s="1">
        <v>21.2</v>
      </c>
      <c r="V20" s="1">
        <v>21.8</v>
      </c>
      <c r="W20" s="1">
        <v>30.8</v>
      </c>
      <c r="X20" s="1">
        <v>17.399999999999999</v>
      </c>
      <c r="Y20" s="1">
        <v>25.8</v>
      </c>
      <c r="Z20" s="1"/>
      <c r="AA20" s="1">
        <f t="shared" si="5"/>
        <v>58.25</v>
      </c>
      <c r="AB20" s="6">
        <v>12</v>
      </c>
      <c r="AC20" s="9">
        <f>MROUND(P20,AB20)/AB20</f>
        <v>19</v>
      </c>
      <c r="AD20" s="1">
        <f>AC20*AB20*G20</f>
        <v>57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3" t="s">
        <v>56</v>
      </c>
      <c r="B21" s="13" t="s">
        <v>43</v>
      </c>
      <c r="C21" s="13">
        <v>-7.4</v>
      </c>
      <c r="D21" s="13">
        <v>55.5</v>
      </c>
      <c r="E21" s="17">
        <v>44.4</v>
      </c>
      <c r="F21" s="13"/>
      <c r="G21" s="14">
        <v>0</v>
      </c>
      <c r="H21" s="13">
        <v>180</v>
      </c>
      <c r="I21" s="13" t="s">
        <v>53</v>
      </c>
      <c r="J21" s="13">
        <v>45.3</v>
      </c>
      <c r="K21" s="13">
        <f t="shared" si="1"/>
        <v>-0.89999999999999858</v>
      </c>
      <c r="L21" s="13"/>
      <c r="M21" s="13"/>
      <c r="N21" s="13"/>
      <c r="O21" s="13">
        <f t="shared" si="2"/>
        <v>8.879999999999999</v>
      </c>
      <c r="P21" s="15"/>
      <c r="Q21" s="15"/>
      <c r="R21" s="13"/>
      <c r="S21" s="13">
        <f t="shared" si="3"/>
        <v>0</v>
      </c>
      <c r="T21" s="13">
        <f t="shared" si="4"/>
        <v>0</v>
      </c>
      <c r="U21" s="13">
        <v>3.7</v>
      </c>
      <c r="V21" s="13">
        <v>8.879999999999999</v>
      </c>
      <c r="W21" s="13">
        <v>7.4</v>
      </c>
      <c r="X21" s="13">
        <v>5.86</v>
      </c>
      <c r="Y21" s="13">
        <v>14.8</v>
      </c>
      <c r="Z21" s="13" t="s">
        <v>57</v>
      </c>
      <c r="AA21" s="13">
        <f t="shared" si="5"/>
        <v>0</v>
      </c>
      <c r="AB21" s="14">
        <v>0</v>
      </c>
      <c r="AC21" s="16"/>
      <c r="AD21" s="13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43</v>
      </c>
      <c r="C22" s="1">
        <v>288</v>
      </c>
      <c r="D22" s="1">
        <v>207.2</v>
      </c>
      <c r="E22" s="17">
        <f>114.7+E21</f>
        <v>159.1</v>
      </c>
      <c r="F22" s="1">
        <v>295.39999999999998</v>
      </c>
      <c r="G22" s="6">
        <v>1</v>
      </c>
      <c r="H22" s="1">
        <v>180</v>
      </c>
      <c r="I22" s="1" t="s">
        <v>49</v>
      </c>
      <c r="J22" s="1">
        <v>114.6</v>
      </c>
      <c r="K22" s="1">
        <f t="shared" si="1"/>
        <v>44.5</v>
      </c>
      <c r="L22" s="1"/>
      <c r="M22" s="1"/>
      <c r="N22" s="1"/>
      <c r="O22" s="1">
        <f t="shared" si="2"/>
        <v>31.82</v>
      </c>
      <c r="P22" s="5">
        <f>13*O22-F22</f>
        <v>118.26000000000005</v>
      </c>
      <c r="Q22" s="5"/>
      <c r="R22" s="1"/>
      <c r="S22" s="1">
        <f t="shared" si="3"/>
        <v>13</v>
      </c>
      <c r="T22" s="1">
        <f t="shared" si="4"/>
        <v>9.2834695160276546</v>
      </c>
      <c r="U22" s="1">
        <v>31.08</v>
      </c>
      <c r="V22" s="1">
        <v>27.38</v>
      </c>
      <c r="W22" s="1">
        <v>31.82</v>
      </c>
      <c r="X22" s="1">
        <v>12.48</v>
      </c>
      <c r="Y22" s="1">
        <v>41.44</v>
      </c>
      <c r="Z22" s="1" t="s">
        <v>59</v>
      </c>
      <c r="AA22" s="1">
        <f t="shared" si="5"/>
        <v>118.26000000000005</v>
      </c>
      <c r="AB22" s="6">
        <v>3.7</v>
      </c>
      <c r="AC22" s="9">
        <f>MROUND(P22,AB22*AE22)/AB22</f>
        <v>28</v>
      </c>
      <c r="AD22" s="1">
        <f t="shared" ref="AD22:AD28" si="9">AC22*AB22*G22</f>
        <v>103.60000000000001</v>
      </c>
      <c r="AE22" s="1">
        <f>VLOOKUP(A22,[1]Sheet!$A:$AE,31,0)</f>
        <v>14</v>
      </c>
      <c r="AF22" s="1">
        <f>VLOOKUP(A22,[1]Sheet!$A:$AF,32,0)</f>
        <v>126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43</v>
      </c>
      <c r="C23" s="1">
        <v>62.6</v>
      </c>
      <c r="D23" s="1"/>
      <c r="E23" s="1">
        <v>14.4</v>
      </c>
      <c r="F23" s="1">
        <v>48.2</v>
      </c>
      <c r="G23" s="6">
        <v>1</v>
      </c>
      <c r="H23" s="1">
        <v>180</v>
      </c>
      <c r="I23" s="1" t="s">
        <v>35</v>
      </c>
      <c r="J23" s="1">
        <v>14.4</v>
      </c>
      <c r="K23" s="1">
        <f t="shared" si="1"/>
        <v>0</v>
      </c>
      <c r="L23" s="1"/>
      <c r="M23" s="1"/>
      <c r="N23" s="1"/>
      <c r="O23" s="1">
        <f t="shared" si="2"/>
        <v>2.88</v>
      </c>
      <c r="P23" s="5"/>
      <c r="Q23" s="5"/>
      <c r="R23" s="1"/>
      <c r="S23" s="1">
        <f t="shared" si="3"/>
        <v>16.736111111111114</v>
      </c>
      <c r="T23" s="1">
        <f t="shared" si="4"/>
        <v>16.736111111111114</v>
      </c>
      <c r="U23" s="1">
        <v>1.44</v>
      </c>
      <c r="V23" s="1">
        <v>1.08</v>
      </c>
      <c r="W23" s="1">
        <v>2.96</v>
      </c>
      <c r="X23" s="1">
        <v>6.48</v>
      </c>
      <c r="Y23" s="1">
        <v>2.58</v>
      </c>
      <c r="Z23" s="19" t="s">
        <v>127</v>
      </c>
      <c r="AA23" s="1">
        <f t="shared" si="5"/>
        <v>0</v>
      </c>
      <c r="AB23" s="6">
        <v>1.8</v>
      </c>
      <c r="AC23" s="9">
        <f t="shared" ref="AC23:AC28" si="10">MROUND(P23,AB23)/AB23</f>
        <v>0</v>
      </c>
      <c r="AD23" s="1">
        <f t="shared" si="9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34</v>
      </c>
      <c r="C24" s="1">
        <v>920</v>
      </c>
      <c r="D24" s="1"/>
      <c r="E24" s="1">
        <v>315</v>
      </c>
      <c r="F24" s="1">
        <v>540</v>
      </c>
      <c r="G24" s="6">
        <v>0.25</v>
      </c>
      <c r="H24" s="1">
        <v>180</v>
      </c>
      <c r="I24" s="1" t="s">
        <v>35</v>
      </c>
      <c r="J24" s="1">
        <v>311</v>
      </c>
      <c r="K24" s="1">
        <f t="shared" si="1"/>
        <v>4</v>
      </c>
      <c r="L24" s="1"/>
      <c r="M24" s="1"/>
      <c r="N24" s="1"/>
      <c r="O24" s="1">
        <f t="shared" si="2"/>
        <v>63</v>
      </c>
      <c r="P24" s="5">
        <f t="shared" ref="P24:P28" si="11">15*O24-F24</f>
        <v>405</v>
      </c>
      <c r="Q24" s="5"/>
      <c r="R24" s="1"/>
      <c r="S24" s="1">
        <f t="shared" si="3"/>
        <v>15</v>
      </c>
      <c r="T24" s="1">
        <f t="shared" si="4"/>
        <v>8.5714285714285712</v>
      </c>
      <c r="U24" s="1">
        <v>56.2</v>
      </c>
      <c r="V24" s="1">
        <v>81.2</v>
      </c>
      <c r="W24" s="1">
        <v>54.4</v>
      </c>
      <c r="X24" s="1">
        <v>21.2</v>
      </c>
      <c r="Y24" s="1">
        <v>103.8</v>
      </c>
      <c r="Z24" s="1" t="s">
        <v>63</v>
      </c>
      <c r="AA24" s="1">
        <f t="shared" si="5"/>
        <v>101.25</v>
      </c>
      <c r="AB24" s="6">
        <v>6</v>
      </c>
      <c r="AC24" s="9">
        <f t="shared" si="10"/>
        <v>68</v>
      </c>
      <c r="AD24" s="1">
        <f t="shared" si="9"/>
        <v>102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34</v>
      </c>
      <c r="C25" s="1">
        <v>548</v>
      </c>
      <c r="D25" s="1"/>
      <c r="E25" s="1">
        <v>226</v>
      </c>
      <c r="F25" s="1">
        <v>292</v>
      </c>
      <c r="G25" s="6">
        <v>0.25</v>
      </c>
      <c r="H25" s="1">
        <v>180</v>
      </c>
      <c r="I25" s="1" t="s">
        <v>35</v>
      </c>
      <c r="J25" s="1">
        <v>226</v>
      </c>
      <c r="K25" s="1">
        <f t="shared" si="1"/>
        <v>0</v>
      </c>
      <c r="L25" s="1"/>
      <c r="M25" s="1"/>
      <c r="N25" s="1"/>
      <c r="O25" s="1">
        <f t="shared" si="2"/>
        <v>45.2</v>
      </c>
      <c r="P25" s="5">
        <f t="shared" si="11"/>
        <v>386</v>
      </c>
      <c r="Q25" s="5"/>
      <c r="R25" s="1"/>
      <c r="S25" s="1">
        <f t="shared" si="3"/>
        <v>14.999999999999998</v>
      </c>
      <c r="T25" s="1">
        <f t="shared" si="4"/>
        <v>6.4601769911504423</v>
      </c>
      <c r="U25" s="1">
        <v>28.4</v>
      </c>
      <c r="V25" s="1">
        <v>46.8</v>
      </c>
      <c r="W25" s="1">
        <v>30.6</v>
      </c>
      <c r="X25" s="1">
        <v>26.4</v>
      </c>
      <c r="Y25" s="1">
        <v>20.6</v>
      </c>
      <c r="Z25" s="1" t="s">
        <v>63</v>
      </c>
      <c r="AA25" s="1">
        <f t="shared" si="5"/>
        <v>96.5</v>
      </c>
      <c r="AB25" s="6">
        <v>6</v>
      </c>
      <c r="AC25" s="9">
        <f t="shared" si="10"/>
        <v>64</v>
      </c>
      <c r="AD25" s="1">
        <f t="shared" si="9"/>
        <v>96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34</v>
      </c>
      <c r="C26" s="1">
        <v>258</v>
      </c>
      <c r="D26" s="1"/>
      <c r="E26" s="1">
        <v>106</v>
      </c>
      <c r="F26" s="1">
        <v>133</v>
      </c>
      <c r="G26" s="6">
        <v>0.25</v>
      </c>
      <c r="H26" s="1">
        <v>180</v>
      </c>
      <c r="I26" s="1" t="s">
        <v>35</v>
      </c>
      <c r="J26" s="1">
        <v>106</v>
      </c>
      <c r="K26" s="1">
        <f t="shared" si="1"/>
        <v>0</v>
      </c>
      <c r="L26" s="1"/>
      <c r="M26" s="1"/>
      <c r="N26" s="1"/>
      <c r="O26" s="1">
        <f t="shared" si="2"/>
        <v>21.2</v>
      </c>
      <c r="P26" s="5">
        <f t="shared" si="11"/>
        <v>185</v>
      </c>
      <c r="Q26" s="5"/>
      <c r="R26" s="1"/>
      <c r="S26" s="1">
        <f t="shared" si="3"/>
        <v>15</v>
      </c>
      <c r="T26" s="1">
        <f t="shared" si="4"/>
        <v>6.2735849056603774</v>
      </c>
      <c r="U26" s="1">
        <v>15.8</v>
      </c>
      <c r="V26" s="1">
        <v>3.6</v>
      </c>
      <c r="W26" s="1">
        <v>25.8</v>
      </c>
      <c r="X26" s="1">
        <v>9.4</v>
      </c>
      <c r="Y26" s="1">
        <v>13.6</v>
      </c>
      <c r="Z26" s="1" t="s">
        <v>63</v>
      </c>
      <c r="AA26" s="1">
        <f t="shared" si="5"/>
        <v>46.25</v>
      </c>
      <c r="AB26" s="6">
        <v>6</v>
      </c>
      <c r="AC26" s="9">
        <f t="shared" si="10"/>
        <v>31</v>
      </c>
      <c r="AD26" s="1">
        <f t="shared" si="9"/>
        <v>46.5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43</v>
      </c>
      <c r="C27" s="1">
        <v>468</v>
      </c>
      <c r="D27" s="1">
        <v>408</v>
      </c>
      <c r="E27" s="1">
        <v>318</v>
      </c>
      <c r="F27" s="1">
        <v>492</v>
      </c>
      <c r="G27" s="6">
        <v>1</v>
      </c>
      <c r="H27" s="1">
        <v>180</v>
      </c>
      <c r="I27" s="1" t="s">
        <v>35</v>
      </c>
      <c r="J27" s="1">
        <v>312</v>
      </c>
      <c r="K27" s="1">
        <f t="shared" si="1"/>
        <v>6</v>
      </c>
      <c r="L27" s="1"/>
      <c r="M27" s="1"/>
      <c r="N27" s="1"/>
      <c r="O27" s="1">
        <f t="shared" si="2"/>
        <v>63.6</v>
      </c>
      <c r="P27" s="5">
        <f t="shared" si="11"/>
        <v>462</v>
      </c>
      <c r="Q27" s="5"/>
      <c r="R27" s="1"/>
      <c r="S27" s="1">
        <f t="shared" si="3"/>
        <v>15</v>
      </c>
      <c r="T27" s="1">
        <f t="shared" si="4"/>
        <v>7.7358490566037732</v>
      </c>
      <c r="U27" s="1">
        <v>54</v>
      </c>
      <c r="V27" s="1">
        <v>48</v>
      </c>
      <c r="W27" s="1">
        <v>36</v>
      </c>
      <c r="X27" s="1">
        <v>51.6</v>
      </c>
      <c r="Y27" s="1">
        <v>45.6</v>
      </c>
      <c r="Z27" s="1"/>
      <c r="AA27" s="1">
        <f t="shared" si="5"/>
        <v>462</v>
      </c>
      <c r="AB27" s="6">
        <v>6</v>
      </c>
      <c r="AC27" s="9">
        <f t="shared" si="10"/>
        <v>77</v>
      </c>
      <c r="AD27" s="1">
        <f t="shared" si="9"/>
        <v>462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34</v>
      </c>
      <c r="C28" s="1">
        <v>1019</v>
      </c>
      <c r="D28" s="1">
        <v>144</v>
      </c>
      <c r="E28" s="1">
        <v>423</v>
      </c>
      <c r="F28" s="1">
        <v>651</v>
      </c>
      <c r="G28" s="6">
        <v>0.25</v>
      </c>
      <c r="H28" s="1">
        <v>180</v>
      </c>
      <c r="I28" s="1" t="s">
        <v>35</v>
      </c>
      <c r="J28" s="1">
        <v>416</v>
      </c>
      <c r="K28" s="1">
        <f t="shared" si="1"/>
        <v>7</v>
      </c>
      <c r="L28" s="1"/>
      <c r="M28" s="1"/>
      <c r="N28" s="1"/>
      <c r="O28" s="1">
        <f t="shared" si="2"/>
        <v>84.6</v>
      </c>
      <c r="P28" s="5">
        <f t="shared" si="11"/>
        <v>618</v>
      </c>
      <c r="Q28" s="5"/>
      <c r="R28" s="1"/>
      <c r="S28" s="1">
        <f t="shared" si="3"/>
        <v>15.000000000000002</v>
      </c>
      <c r="T28" s="1">
        <f t="shared" si="4"/>
        <v>7.6950354609929086</v>
      </c>
      <c r="U28" s="1">
        <v>71.400000000000006</v>
      </c>
      <c r="V28" s="1">
        <v>91.6</v>
      </c>
      <c r="W28" s="1">
        <v>86.8</v>
      </c>
      <c r="X28" s="1">
        <v>87.8</v>
      </c>
      <c r="Y28" s="1">
        <v>111</v>
      </c>
      <c r="Z28" s="1"/>
      <c r="AA28" s="1">
        <f t="shared" si="5"/>
        <v>154.5</v>
      </c>
      <c r="AB28" s="6">
        <v>12</v>
      </c>
      <c r="AC28" s="9">
        <f t="shared" si="10"/>
        <v>52</v>
      </c>
      <c r="AD28" s="1">
        <f t="shared" si="9"/>
        <v>156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68</v>
      </c>
      <c r="B29" s="13" t="s">
        <v>34</v>
      </c>
      <c r="C29" s="13"/>
      <c r="D29" s="13">
        <v>8</v>
      </c>
      <c r="E29" s="13">
        <v>6</v>
      </c>
      <c r="F29" s="13"/>
      <c r="G29" s="14">
        <v>0</v>
      </c>
      <c r="H29" s="13">
        <v>180</v>
      </c>
      <c r="I29" s="13" t="s">
        <v>53</v>
      </c>
      <c r="J29" s="13">
        <v>6</v>
      </c>
      <c r="K29" s="13">
        <f t="shared" si="1"/>
        <v>0</v>
      </c>
      <c r="L29" s="13"/>
      <c r="M29" s="13"/>
      <c r="N29" s="13"/>
      <c r="O29" s="13">
        <f t="shared" si="2"/>
        <v>1.2</v>
      </c>
      <c r="P29" s="15"/>
      <c r="Q29" s="15"/>
      <c r="R29" s="13"/>
      <c r="S29" s="13">
        <f t="shared" si="3"/>
        <v>0</v>
      </c>
      <c r="T29" s="13">
        <f t="shared" si="4"/>
        <v>0</v>
      </c>
      <c r="U29" s="13">
        <v>0.4</v>
      </c>
      <c r="V29" s="13">
        <v>0</v>
      </c>
      <c r="W29" s="13">
        <v>0</v>
      </c>
      <c r="X29" s="13">
        <v>0</v>
      </c>
      <c r="Y29" s="13">
        <v>0</v>
      </c>
      <c r="Z29" s="13"/>
      <c r="AA29" s="13">
        <f t="shared" si="5"/>
        <v>0</v>
      </c>
      <c r="AB29" s="14">
        <v>0</v>
      </c>
      <c r="AC29" s="16"/>
      <c r="AD29" s="13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34</v>
      </c>
      <c r="C30" s="1">
        <v>1332</v>
      </c>
      <c r="D30" s="1">
        <v>96</v>
      </c>
      <c r="E30" s="1">
        <v>449</v>
      </c>
      <c r="F30" s="1">
        <v>900</v>
      </c>
      <c r="G30" s="6">
        <v>0.25</v>
      </c>
      <c r="H30" s="1">
        <v>180</v>
      </c>
      <c r="I30" s="1" t="s">
        <v>35</v>
      </c>
      <c r="J30" s="1">
        <v>448</v>
      </c>
      <c r="K30" s="1">
        <f t="shared" si="1"/>
        <v>1</v>
      </c>
      <c r="L30" s="1"/>
      <c r="M30" s="1"/>
      <c r="N30" s="1"/>
      <c r="O30" s="1">
        <f t="shared" si="2"/>
        <v>89.8</v>
      </c>
      <c r="P30" s="5">
        <f t="shared" ref="P30:P35" si="12">15*O30-F30</f>
        <v>447</v>
      </c>
      <c r="Q30" s="5"/>
      <c r="R30" s="1"/>
      <c r="S30" s="1">
        <f t="shared" si="3"/>
        <v>15</v>
      </c>
      <c r="T30" s="1">
        <f t="shared" si="4"/>
        <v>10.022271714922049</v>
      </c>
      <c r="U30" s="1">
        <v>89.8</v>
      </c>
      <c r="V30" s="1">
        <v>98.4</v>
      </c>
      <c r="W30" s="1">
        <v>162.4</v>
      </c>
      <c r="X30" s="1">
        <v>59.4</v>
      </c>
      <c r="Y30" s="1">
        <v>184</v>
      </c>
      <c r="Z30" s="1" t="s">
        <v>63</v>
      </c>
      <c r="AA30" s="1">
        <f t="shared" si="5"/>
        <v>111.75</v>
      </c>
      <c r="AB30" s="6">
        <v>12</v>
      </c>
      <c r="AC30" s="9">
        <f t="shared" ref="AC30:AC41" si="13">MROUND(P30,AB30)/AB30</f>
        <v>37</v>
      </c>
      <c r="AD30" s="1">
        <f t="shared" ref="AD30:AD41" si="14">AC30*AB30*G30</f>
        <v>111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34</v>
      </c>
      <c r="C31" s="1">
        <v>312</v>
      </c>
      <c r="D31" s="1">
        <v>408</v>
      </c>
      <c r="E31" s="1">
        <v>206</v>
      </c>
      <c r="F31" s="1">
        <v>456</v>
      </c>
      <c r="G31" s="6">
        <v>0.25</v>
      </c>
      <c r="H31" s="1">
        <v>180</v>
      </c>
      <c r="I31" s="1" t="s">
        <v>35</v>
      </c>
      <c r="J31" s="1">
        <v>204</v>
      </c>
      <c r="K31" s="1">
        <f t="shared" si="1"/>
        <v>2</v>
      </c>
      <c r="L31" s="1"/>
      <c r="M31" s="1"/>
      <c r="N31" s="1"/>
      <c r="O31" s="1">
        <f t="shared" si="2"/>
        <v>41.2</v>
      </c>
      <c r="P31" s="5">
        <f t="shared" si="12"/>
        <v>162</v>
      </c>
      <c r="Q31" s="5"/>
      <c r="R31" s="1"/>
      <c r="S31" s="1">
        <f t="shared" si="3"/>
        <v>14.999999999999998</v>
      </c>
      <c r="T31" s="1">
        <f t="shared" si="4"/>
        <v>11.067961165048542</v>
      </c>
      <c r="U31" s="1">
        <v>43.6</v>
      </c>
      <c r="V31" s="1">
        <v>33.200000000000003</v>
      </c>
      <c r="W31" s="1">
        <v>30.6</v>
      </c>
      <c r="X31" s="1">
        <v>33.4</v>
      </c>
      <c r="Y31" s="1">
        <v>36.200000000000003</v>
      </c>
      <c r="Z31" s="1"/>
      <c r="AA31" s="1">
        <f t="shared" si="5"/>
        <v>40.5</v>
      </c>
      <c r="AB31" s="6">
        <v>12</v>
      </c>
      <c r="AC31" s="9">
        <f t="shared" si="13"/>
        <v>14</v>
      </c>
      <c r="AD31" s="1">
        <f t="shared" si="14"/>
        <v>42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34</v>
      </c>
      <c r="C32" s="1">
        <v>127</v>
      </c>
      <c r="D32" s="1"/>
      <c r="E32" s="1">
        <v>58</v>
      </c>
      <c r="F32" s="1">
        <v>62</v>
      </c>
      <c r="G32" s="6">
        <v>0.25</v>
      </c>
      <c r="H32" s="1">
        <v>180</v>
      </c>
      <c r="I32" s="1" t="s">
        <v>35</v>
      </c>
      <c r="J32" s="1">
        <v>58</v>
      </c>
      <c r="K32" s="1">
        <f t="shared" si="1"/>
        <v>0</v>
      </c>
      <c r="L32" s="1"/>
      <c r="M32" s="1"/>
      <c r="N32" s="1"/>
      <c r="O32" s="1">
        <f t="shared" si="2"/>
        <v>11.6</v>
      </c>
      <c r="P32" s="5">
        <f t="shared" si="12"/>
        <v>112</v>
      </c>
      <c r="Q32" s="5"/>
      <c r="R32" s="1"/>
      <c r="S32" s="1">
        <f t="shared" si="3"/>
        <v>15</v>
      </c>
      <c r="T32" s="1">
        <f t="shared" si="4"/>
        <v>5.3448275862068968</v>
      </c>
      <c r="U32" s="1">
        <v>4.8</v>
      </c>
      <c r="V32" s="1">
        <v>2.4</v>
      </c>
      <c r="W32" s="1">
        <v>12.6</v>
      </c>
      <c r="X32" s="1">
        <v>3.6</v>
      </c>
      <c r="Y32" s="1">
        <v>6.6</v>
      </c>
      <c r="Z32" s="1"/>
      <c r="AA32" s="1">
        <f t="shared" si="5"/>
        <v>28</v>
      </c>
      <c r="AB32" s="6">
        <v>6</v>
      </c>
      <c r="AC32" s="9">
        <f t="shared" si="13"/>
        <v>19</v>
      </c>
      <c r="AD32" s="1">
        <f t="shared" si="14"/>
        <v>28.5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34</v>
      </c>
      <c r="C33" s="1">
        <v>462</v>
      </c>
      <c r="D33" s="1">
        <v>24</v>
      </c>
      <c r="E33" s="1">
        <v>152</v>
      </c>
      <c r="F33" s="1">
        <v>299</v>
      </c>
      <c r="G33" s="6">
        <v>0.25</v>
      </c>
      <c r="H33" s="1">
        <v>180</v>
      </c>
      <c r="I33" s="1" t="s">
        <v>35</v>
      </c>
      <c r="J33" s="1">
        <v>151</v>
      </c>
      <c r="K33" s="1">
        <f t="shared" si="1"/>
        <v>1</v>
      </c>
      <c r="L33" s="1"/>
      <c r="M33" s="1"/>
      <c r="N33" s="1"/>
      <c r="O33" s="1">
        <f t="shared" si="2"/>
        <v>30.4</v>
      </c>
      <c r="P33" s="5">
        <f t="shared" si="12"/>
        <v>157</v>
      </c>
      <c r="Q33" s="5"/>
      <c r="R33" s="1"/>
      <c r="S33" s="1">
        <f t="shared" si="3"/>
        <v>15</v>
      </c>
      <c r="T33" s="1">
        <f t="shared" si="4"/>
        <v>9.8355263157894743</v>
      </c>
      <c r="U33" s="1">
        <v>29.8</v>
      </c>
      <c r="V33" s="1">
        <v>26.4</v>
      </c>
      <c r="W33" s="1">
        <v>54</v>
      </c>
      <c r="X33" s="1">
        <v>26.4</v>
      </c>
      <c r="Y33" s="1">
        <v>28</v>
      </c>
      <c r="Z33" s="1"/>
      <c r="AA33" s="1">
        <f t="shared" si="5"/>
        <v>39.25</v>
      </c>
      <c r="AB33" s="6">
        <v>12</v>
      </c>
      <c r="AC33" s="9">
        <f t="shared" si="13"/>
        <v>13</v>
      </c>
      <c r="AD33" s="1">
        <f t="shared" si="14"/>
        <v>39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34</v>
      </c>
      <c r="C34" s="1">
        <v>81</v>
      </c>
      <c r="D34" s="1"/>
      <c r="E34" s="1">
        <v>44</v>
      </c>
      <c r="F34" s="1">
        <v>33</v>
      </c>
      <c r="G34" s="6">
        <v>0.75</v>
      </c>
      <c r="H34" s="1">
        <v>180</v>
      </c>
      <c r="I34" s="1" t="s">
        <v>35</v>
      </c>
      <c r="J34" s="1">
        <v>40</v>
      </c>
      <c r="K34" s="1">
        <f t="shared" si="1"/>
        <v>4</v>
      </c>
      <c r="L34" s="1"/>
      <c r="M34" s="1"/>
      <c r="N34" s="1"/>
      <c r="O34" s="1">
        <f t="shared" si="2"/>
        <v>8.8000000000000007</v>
      </c>
      <c r="P34" s="5">
        <f t="shared" si="12"/>
        <v>99</v>
      </c>
      <c r="Q34" s="5"/>
      <c r="R34" s="1"/>
      <c r="S34" s="1">
        <f t="shared" si="3"/>
        <v>14.999999999999998</v>
      </c>
      <c r="T34" s="1">
        <f t="shared" si="4"/>
        <v>3.7499999999999996</v>
      </c>
      <c r="U34" s="1">
        <v>3.4</v>
      </c>
      <c r="V34" s="1">
        <v>2.6</v>
      </c>
      <c r="W34" s="1">
        <v>8</v>
      </c>
      <c r="X34" s="1">
        <v>8.4</v>
      </c>
      <c r="Y34" s="1">
        <v>11.2</v>
      </c>
      <c r="Z34" s="1"/>
      <c r="AA34" s="1">
        <f t="shared" si="5"/>
        <v>74.25</v>
      </c>
      <c r="AB34" s="6">
        <v>8</v>
      </c>
      <c r="AC34" s="9">
        <f t="shared" si="13"/>
        <v>12</v>
      </c>
      <c r="AD34" s="1">
        <f t="shared" si="14"/>
        <v>72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34</v>
      </c>
      <c r="C35" s="1">
        <v>128</v>
      </c>
      <c r="D35" s="1"/>
      <c r="E35" s="1">
        <v>65</v>
      </c>
      <c r="F35" s="1">
        <v>49</v>
      </c>
      <c r="G35" s="6">
        <v>0.75</v>
      </c>
      <c r="H35" s="1">
        <v>180</v>
      </c>
      <c r="I35" s="1" t="s">
        <v>35</v>
      </c>
      <c r="J35" s="1">
        <v>66</v>
      </c>
      <c r="K35" s="1">
        <f t="shared" si="1"/>
        <v>-1</v>
      </c>
      <c r="L35" s="1"/>
      <c r="M35" s="1"/>
      <c r="N35" s="1"/>
      <c r="O35" s="1">
        <f t="shared" si="2"/>
        <v>13</v>
      </c>
      <c r="P35" s="5">
        <f t="shared" si="12"/>
        <v>146</v>
      </c>
      <c r="Q35" s="5"/>
      <c r="R35" s="1"/>
      <c r="S35" s="1">
        <f t="shared" si="3"/>
        <v>15</v>
      </c>
      <c r="T35" s="1">
        <f t="shared" si="4"/>
        <v>3.7692307692307692</v>
      </c>
      <c r="U35" s="1">
        <v>6.4</v>
      </c>
      <c r="V35" s="1">
        <v>5.2</v>
      </c>
      <c r="W35" s="1">
        <v>12.2</v>
      </c>
      <c r="X35" s="1">
        <v>5.2</v>
      </c>
      <c r="Y35" s="1">
        <v>11.2</v>
      </c>
      <c r="Z35" s="1"/>
      <c r="AA35" s="1">
        <f t="shared" si="5"/>
        <v>109.5</v>
      </c>
      <c r="AB35" s="6">
        <v>8</v>
      </c>
      <c r="AC35" s="9">
        <f t="shared" si="13"/>
        <v>18</v>
      </c>
      <c r="AD35" s="1">
        <f t="shared" si="14"/>
        <v>108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34</v>
      </c>
      <c r="C36" s="1">
        <v>49</v>
      </c>
      <c r="D36" s="1"/>
      <c r="E36" s="1">
        <v>30</v>
      </c>
      <c r="F36" s="1">
        <v>14</v>
      </c>
      <c r="G36" s="6">
        <v>0.75</v>
      </c>
      <c r="H36" s="1">
        <v>180</v>
      </c>
      <c r="I36" s="1" t="s">
        <v>35</v>
      </c>
      <c r="J36" s="1">
        <v>31</v>
      </c>
      <c r="K36" s="1">
        <f t="shared" si="1"/>
        <v>-1</v>
      </c>
      <c r="L36" s="1"/>
      <c r="M36" s="1"/>
      <c r="N36" s="1"/>
      <c r="O36" s="1">
        <f t="shared" si="2"/>
        <v>6</v>
      </c>
      <c r="P36" s="5">
        <f>13*O36-F36</f>
        <v>64</v>
      </c>
      <c r="Q36" s="5"/>
      <c r="R36" s="1"/>
      <c r="S36" s="1">
        <f t="shared" si="3"/>
        <v>13</v>
      </c>
      <c r="T36" s="1">
        <f t="shared" si="4"/>
        <v>2.3333333333333335</v>
      </c>
      <c r="U36" s="1">
        <v>4</v>
      </c>
      <c r="V36" s="1">
        <v>3.4</v>
      </c>
      <c r="W36" s="1">
        <v>7</v>
      </c>
      <c r="X36" s="1">
        <v>6</v>
      </c>
      <c r="Y36" s="1">
        <v>7.2</v>
      </c>
      <c r="Z36" s="1" t="s">
        <v>76</v>
      </c>
      <c r="AA36" s="1">
        <f t="shared" si="5"/>
        <v>48</v>
      </c>
      <c r="AB36" s="6">
        <v>8</v>
      </c>
      <c r="AC36" s="9">
        <f t="shared" si="13"/>
        <v>8</v>
      </c>
      <c r="AD36" s="1">
        <f t="shared" si="14"/>
        <v>48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34</v>
      </c>
      <c r="C37" s="1">
        <v>46</v>
      </c>
      <c r="D37" s="1">
        <v>120</v>
      </c>
      <c r="E37" s="1">
        <v>36</v>
      </c>
      <c r="F37" s="1">
        <v>116</v>
      </c>
      <c r="G37" s="6">
        <v>0.75</v>
      </c>
      <c r="H37" s="1">
        <v>180</v>
      </c>
      <c r="I37" s="1" t="s">
        <v>35</v>
      </c>
      <c r="J37" s="1">
        <v>48</v>
      </c>
      <c r="K37" s="1">
        <f t="shared" si="1"/>
        <v>-12</v>
      </c>
      <c r="L37" s="1"/>
      <c r="M37" s="1"/>
      <c r="N37" s="1"/>
      <c r="O37" s="1">
        <f t="shared" si="2"/>
        <v>7.2</v>
      </c>
      <c r="P37" s="5"/>
      <c r="Q37" s="5"/>
      <c r="R37" s="1"/>
      <c r="S37" s="1">
        <f t="shared" si="3"/>
        <v>16.111111111111111</v>
      </c>
      <c r="T37" s="1">
        <f t="shared" si="4"/>
        <v>16.111111111111111</v>
      </c>
      <c r="U37" s="1">
        <v>10</v>
      </c>
      <c r="V37" s="1">
        <v>6</v>
      </c>
      <c r="W37" s="1">
        <v>7.2</v>
      </c>
      <c r="X37" s="1">
        <v>7</v>
      </c>
      <c r="Y37" s="1">
        <v>10</v>
      </c>
      <c r="Z37" s="1"/>
      <c r="AA37" s="1">
        <f t="shared" si="5"/>
        <v>0</v>
      </c>
      <c r="AB37" s="6">
        <v>8</v>
      </c>
      <c r="AC37" s="9">
        <f t="shared" si="13"/>
        <v>0</v>
      </c>
      <c r="AD37" s="1">
        <f t="shared" si="14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34</v>
      </c>
      <c r="C38" s="1"/>
      <c r="D38" s="1">
        <v>32</v>
      </c>
      <c r="E38" s="17">
        <f>32+E42</f>
        <v>53</v>
      </c>
      <c r="F38" s="17">
        <f>F42</f>
        <v>43</v>
      </c>
      <c r="G38" s="6">
        <v>0.43</v>
      </c>
      <c r="H38" s="1">
        <v>180</v>
      </c>
      <c r="I38" s="1" t="s">
        <v>35</v>
      </c>
      <c r="J38" s="1">
        <v>24</v>
      </c>
      <c r="K38" s="1">
        <f t="shared" ref="K38:K69" si="15">E38-J38</f>
        <v>29</v>
      </c>
      <c r="L38" s="1"/>
      <c r="M38" s="1"/>
      <c r="N38" s="1"/>
      <c r="O38" s="1">
        <f t="shared" si="2"/>
        <v>10.6</v>
      </c>
      <c r="P38" s="5">
        <f t="shared" ref="P38:P39" si="16">15*O38-F38</f>
        <v>116</v>
      </c>
      <c r="Q38" s="5"/>
      <c r="R38" s="1"/>
      <c r="S38" s="1">
        <f t="shared" si="3"/>
        <v>15</v>
      </c>
      <c r="T38" s="1">
        <f t="shared" si="4"/>
        <v>4.0566037735849054</v>
      </c>
      <c r="U38" s="1">
        <v>1.2</v>
      </c>
      <c r="V38" s="1">
        <v>0.8</v>
      </c>
      <c r="W38" s="1">
        <v>5</v>
      </c>
      <c r="X38" s="1">
        <v>3.2</v>
      </c>
      <c r="Y38" s="1">
        <v>9.4</v>
      </c>
      <c r="Z38" s="1" t="s">
        <v>79</v>
      </c>
      <c r="AA38" s="1">
        <f t="shared" si="5"/>
        <v>49.88</v>
      </c>
      <c r="AB38" s="6">
        <v>16</v>
      </c>
      <c r="AC38" s="9">
        <f t="shared" si="13"/>
        <v>7</v>
      </c>
      <c r="AD38" s="1">
        <f t="shared" si="14"/>
        <v>48.16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34</v>
      </c>
      <c r="C39" s="1">
        <v>151</v>
      </c>
      <c r="D39" s="1">
        <v>176</v>
      </c>
      <c r="E39" s="1">
        <v>93</v>
      </c>
      <c r="F39" s="1">
        <v>215</v>
      </c>
      <c r="G39" s="6">
        <v>0.9</v>
      </c>
      <c r="H39" s="1">
        <v>180</v>
      </c>
      <c r="I39" s="1" t="s">
        <v>35</v>
      </c>
      <c r="J39" s="1">
        <v>93</v>
      </c>
      <c r="K39" s="1">
        <f t="shared" si="15"/>
        <v>0</v>
      </c>
      <c r="L39" s="1"/>
      <c r="M39" s="1"/>
      <c r="N39" s="1"/>
      <c r="O39" s="1">
        <f t="shared" si="2"/>
        <v>18.600000000000001</v>
      </c>
      <c r="P39" s="5">
        <f t="shared" si="16"/>
        <v>64</v>
      </c>
      <c r="Q39" s="5"/>
      <c r="R39" s="1"/>
      <c r="S39" s="1">
        <f t="shared" si="3"/>
        <v>14.999999999999998</v>
      </c>
      <c r="T39" s="1">
        <f t="shared" si="4"/>
        <v>11.559139784946236</v>
      </c>
      <c r="U39" s="1">
        <v>20.6</v>
      </c>
      <c r="V39" s="1">
        <v>13.4</v>
      </c>
      <c r="W39" s="1">
        <v>22.4</v>
      </c>
      <c r="X39" s="1">
        <v>14.4</v>
      </c>
      <c r="Y39" s="1">
        <v>18</v>
      </c>
      <c r="Z39" s="1"/>
      <c r="AA39" s="1">
        <f t="shared" si="5"/>
        <v>57.6</v>
      </c>
      <c r="AB39" s="6">
        <v>8</v>
      </c>
      <c r="AC39" s="9">
        <f t="shared" si="13"/>
        <v>8</v>
      </c>
      <c r="AD39" s="1">
        <f t="shared" si="14"/>
        <v>57.6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34</v>
      </c>
      <c r="C40" s="1">
        <v>38</v>
      </c>
      <c r="D40" s="1"/>
      <c r="E40" s="1">
        <v>25</v>
      </c>
      <c r="F40" s="1">
        <v>13</v>
      </c>
      <c r="G40" s="6">
        <v>0.43</v>
      </c>
      <c r="H40" s="1">
        <v>180</v>
      </c>
      <c r="I40" s="1" t="s">
        <v>35</v>
      </c>
      <c r="J40" s="1">
        <v>19</v>
      </c>
      <c r="K40" s="1">
        <f t="shared" si="15"/>
        <v>6</v>
      </c>
      <c r="L40" s="1"/>
      <c r="M40" s="1"/>
      <c r="N40" s="1"/>
      <c r="O40" s="1">
        <f t="shared" si="2"/>
        <v>5</v>
      </c>
      <c r="P40" s="5">
        <f>13*O40-F40</f>
        <v>52</v>
      </c>
      <c r="Q40" s="5"/>
      <c r="R40" s="1"/>
      <c r="S40" s="1">
        <f t="shared" si="3"/>
        <v>13</v>
      </c>
      <c r="T40" s="1">
        <f t="shared" si="4"/>
        <v>2.6</v>
      </c>
      <c r="U40" s="1">
        <v>2.4</v>
      </c>
      <c r="V40" s="1">
        <v>3.2</v>
      </c>
      <c r="W40" s="1">
        <v>3</v>
      </c>
      <c r="X40" s="1">
        <v>3.2</v>
      </c>
      <c r="Y40" s="1">
        <v>6.6</v>
      </c>
      <c r="Z40" s="1"/>
      <c r="AA40" s="1">
        <f t="shared" si="5"/>
        <v>22.36</v>
      </c>
      <c r="AB40" s="6">
        <v>16</v>
      </c>
      <c r="AC40" s="9">
        <f t="shared" si="13"/>
        <v>3</v>
      </c>
      <c r="AD40" s="1">
        <f t="shared" si="14"/>
        <v>20.64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34</v>
      </c>
      <c r="C41" s="1">
        <v>157</v>
      </c>
      <c r="D41" s="1">
        <v>16</v>
      </c>
      <c r="E41" s="1">
        <v>70</v>
      </c>
      <c r="F41" s="1">
        <v>78</v>
      </c>
      <c r="G41" s="6">
        <v>0.9</v>
      </c>
      <c r="H41" s="1">
        <v>180</v>
      </c>
      <c r="I41" s="1" t="s">
        <v>35</v>
      </c>
      <c r="J41" s="1">
        <v>66</v>
      </c>
      <c r="K41" s="1">
        <f t="shared" si="15"/>
        <v>4</v>
      </c>
      <c r="L41" s="1"/>
      <c r="M41" s="1"/>
      <c r="N41" s="1"/>
      <c r="O41" s="1">
        <f t="shared" si="2"/>
        <v>14</v>
      </c>
      <c r="P41" s="5">
        <f>15*O41-F41</f>
        <v>132</v>
      </c>
      <c r="Q41" s="5"/>
      <c r="R41" s="1"/>
      <c r="S41" s="1">
        <f t="shared" si="3"/>
        <v>15</v>
      </c>
      <c r="T41" s="1">
        <f t="shared" si="4"/>
        <v>5.5714285714285712</v>
      </c>
      <c r="U41" s="1">
        <v>10.8</v>
      </c>
      <c r="V41" s="1">
        <v>11</v>
      </c>
      <c r="W41" s="1">
        <v>16.2</v>
      </c>
      <c r="X41" s="1">
        <v>22.4</v>
      </c>
      <c r="Y41" s="1">
        <v>15.2</v>
      </c>
      <c r="Z41" s="1"/>
      <c r="AA41" s="1">
        <f t="shared" si="5"/>
        <v>118.8</v>
      </c>
      <c r="AB41" s="6">
        <v>8</v>
      </c>
      <c r="AC41" s="9">
        <f t="shared" si="13"/>
        <v>17</v>
      </c>
      <c r="AD41" s="1">
        <f t="shared" si="14"/>
        <v>122.4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3" t="s">
        <v>83</v>
      </c>
      <c r="B42" s="13" t="s">
        <v>34</v>
      </c>
      <c r="C42" s="13">
        <v>80</v>
      </c>
      <c r="D42" s="13"/>
      <c r="E42" s="17">
        <v>21</v>
      </c>
      <c r="F42" s="17">
        <v>43</v>
      </c>
      <c r="G42" s="14">
        <v>0</v>
      </c>
      <c r="H42" s="13">
        <v>180</v>
      </c>
      <c r="I42" s="13" t="s">
        <v>53</v>
      </c>
      <c r="J42" s="13">
        <v>21</v>
      </c>
      <c r="K42" s="13">
        <f t="shared" si="15"/>
        <v>0</v>
      </c>
      <c r="L42" s="13"/>
      <c r="M42" s="13"/>
      <c r="N42" s="13"/>
      <c r="O42" s="13">
        <f t="shared" si="2"/>
        <v>4.2</v>
      </c>
      <c r="P42" s="15"/>
      <c r="Q42" s="15"/>
      <c r="R42" s="13"/>
      <c r="S42" s="13">
        <f t="shared" si="3"/>
        <v>10.238095238095237</v>
      </c>
      <c r="T42" s="13">
        <f t="shared" si="4"/>
        <v>10.238095238095237</v>
      </c>
      <c r="U42" s="13">
        <v>1.2</v>
      </c>
      <c r="V42" s="13">
        <v>0.8</v>
      </c>
      <c r="W42" s="13">
        <v>1.8</v>
      </c>
      <c r="X42" s="13">
        <v>3.2</v>
      </c>
      <c r="Y42" s="13">
        <v>3</v>
      </c>
      <c r="Z42" s="13" t="s">
        <v>84</v>
      </c>
      <c r="AA42" s="13">
        <f t="shared" si="5"/>
        <v>0</v>
      </c>
      <c r="AB42" s="14">
        <v>0</v>
      </c>
      <c r="AC42" s="16"/>
      <c r="AD42" s="13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34</v>
      </c>
      <c r="C43" s="1">
        <v>186</v>
      </c>
      <c r="D43" s="1">
        <v>440</v>
      </c>
      <c r="E43" s="1">
        <v>169</v>
      </c>
      <c r="F43" s="1">
        <v>415</v>
      </c>
      <c r="G43" s="6">
        <v>0.9</v>
      </c>
      <c r="H43" s="1">
        <v>180</v>
      </c>
      <c r="I43" s="1" t="s">
        <v>35</v>
      </c>
      <c r="J43" s="1">
        <v>173</v>
      </c>
      <c r="K43" s="1">
        <f t="shared" si="15"/>
        <v>-4</v>
      </c>
      <c r="L43" s="1"/>
      <c r="M43" s="1"/>
      <c r="N43" s="1"/>
      <c r="O43" s="1">
        <f t="shared" si="2"/>
        <v>33.799999999999997</v>
      </c>
      <c r="P43" s="5">
        <f>15*O43-F43</f>
        <v>91.999999999999943</v>
      </c>
      <c r="Q43" s="5"/>
      <c r="R43" s="1"/>
      <c r="S43" s="1">
        <f t="shared" si="3"/>
        <v>15</v>
      </c>
      <c r="T43" s="1">
        <f t="shared" si="4"/>
        <v>12.278106508875741</v>
      </c>
      <c r="U43" s="1">
        <v>38.799999999999997</v>
      </c>
      <c r="V43" s="1">
        <v>20.6</v>
      </c>
      <c r="W43" s="1">
        <v>31.8</v>
      </c>
      <c r="X43" s="1">
        <v>34.799999999999997</v>
      </c>
      <c r="Y43" s="1">
        <v>31</v>
      </c>
      <c r="Z43" s="1"/>
      <c r="AA43" s="1">
        <f t="shared" si="5"/>
        <v>82.799999999999955</v>
      </c>
      <c r="AB43" s="6">
        <v>8</v>
      </c>
      <c r="AC43" s="9">
        <f>MROUND(P43,AB43)/AB43</f>
        <v>11</v>
      </c>
      <c r="AD43" s="1">
        <f>AC43*AB43*G43</f>
        <v>79.2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3" t="s">
        <v>86</v>
      </c>
      <c r="B44" s="13" t="s">
        <v>34</v>
      </c>
      <c r="C44" s="13">
        <v>56</v>
      </c>
      <c r="D44" s="13"/>
      <c r="E44" s="17">
        <v>7</v>
      </c>
      <c r="F44" s="17">
        <v>16</v>
      </c>
      <c r="G44" s="14">
        <v>0</v>
      </c>
      <c r="H44" s="13">
        <v>180</v>
      </c>
      <c r="I44" s="13" t="s">
        <v>53</v>
      </c>
      <c r="J44" s="13">
        <v>14</v>
      </c>
      <c r="K44" s="13">
        <f t="shared" si="15"/>
        <v>-7</v>
      </c>
      <c r="L44" s="13"/>
      <c r="M44" s="13"/>
      <c r="N44" s="13"/>
      <c r="O44" s="13">
        <f t="shared" si="2"/>
        <v>1.4</v>
      </c>
      <c r="P44" s="15"/>
      <c r="Q44" s="15"/>
      <c r="R44" s="13"/>
      <c r="S44" s="13">
        <f t="shared" si="3"/>
        <v>11.428571428571429</v>
      </c>
      <c r="T44" s="13">
        <f t="shared" si="4"/>
        <v>11.428571428571429</v>
      </c>
      <c r="U44" s="13">
        <v>2.6</v>
      </c>
      <c r="V44" s="13">
        <v>2.2000000000000002</v>
      </c>
      <c r="W44" s="13">
        <v>3.6</v>
      </c>
      <c r="X44" s="13">
        <v>3.2</v>
      </c>
      <c r="Y44" s="13">
        <v>3.8</v>
      </c>
      <c r="Z44" s="13" t="s">
        <v>87</v>
      </c>
      <c r="AA44" s="13">
        <f t="shared" si="5"/>
        <v>0</v>
      </c>
      <c r="AB44" s="14">
        <v>0</v>
      </c>
      <c r="AC44" s="16"/>
      <c r="AD44" s="13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88</v>
      </c>
      <c r="B45" s="1" t="s">
        <v>34</v>
      </c>
      <c r="C45" s="1"/>
      <c r="D45" s="1">
        <v>32</v>
      </c>
      <c r="E45" s="17">
        <f>32+E44</f>
        <v>39</v>
      </c>
      <c r="F45" s="17">
        <f>F44</f>
        <v>16</v>
      </c>
      <c r="G45" s="6">
        <v>0.43</v>
      </c>
      <c r="H45" s="1">
        <v>180</v>
      </c>
      <c r="I45" s="1" t="s">
        <v>35</v>
      </c>
      <c r="J45" s="1">
        <v>48</v>
      </c>
      <c r="K45" s="1">
        <f t="shared" si="15"/>
        <v>-9</v>
      </c>
      <c r="L45" s="1"/>
      <c r="M45" s="1"/>
      <c r="N45" s="1"/>
      <c r="O45" s="1">
        <f t="shared" si="2"/>
        <v>7.8</v>
      </c>
      <c r="P45" s="5">
        <f>13*O45-F45</f>
        <v>85.399999999999991</v>
      </c>
      <c r="Q45" s="5"/>
      <c r="R45" s="1"/>
      <c r="S45" s="1">
        <f t="shared" si="3"/>
        <v>13</v>
      </c>
      <c r="T45" s="1">
        <f t="shared" si="4"/>
        <v>2.0512820512820515</v>
      </c>
      <c r="U45" s="1">
        <v>2.6</v>
      </c>
      <c r="V45" s="1">
        <v>5.4</v>
      </c>
      <c r="W45" s="1">
        <v>3.6</v>
      </c>
      <c r="X45" s="1">
        <v>3.2</v>
      </c>
      <c r="Y45" s="1">
        <v>3.8</v>
      </c>
      <c r="Z45" s="1" t="s">
        <v>87</v>
      </c>
      <c r="AA45" s="1">
        <f t="shared" si="5"/>
        <v>36.721999999999994</v>
      </c>
      <c r="AB45" s="6">
        <v>16</v>
      </c>
      <c r="AC45" s="9">
        <f t="shared" ref="AC45:AC58" si="17">MROUND(P45,AB45)/AB45</f>
        <v>5</v>
      </c>
      <c r="AD45" s="1">
        <f t="shared" ref="AD45:AD58" si="18">AC45*AB45*G45</f>
        <v>34.4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89</v>
      </c>
      <c r="B46" s="1" t="s">
        <v>34</v>
      </c>
      <c r="C46" s="1">
        <v>223</v>
      </c>
      <c r="D46" s="1">
        <v>192</v>
      </c>
      <c r="E46" s="1">
        <v>179</v>
      </c>
      <c r="F46" s="1">
        <v>221</v>
      </c>
      <c r="G46" s="6">
        <v>0.9</v>
      </c>
      <c r="H46" s="1">
        <v>180</v>
      </c>
      <c r="I46" s="1" t="s">
        <v>49</v>
      </c>
      <c r="J46" s="1">
        <v>179</v>
      </c>
      <c r="K46" s="1">
        <f t="shared" si="15"/>
        <v>0</v>
      </c>
      <c r="L46" s="1"/>
      <c r="M46" s="1"/>
      <c r="N46" s="1"/>
      <c r="O46" s="1">
        <f t="shared" si="2"/>
        <v>35.799999999999997</v>
      </c>
      <c r="P46" s="5">
        <f>15*O46-F46</f>
        <v>316</v>
      </c>
      <c r="Q46" s="5"/>
      <c r="R46" s="1"/>
      <c r="S46" s="1">
        <f t="shared" si="3"/>
        <v>15.000000000000002</v>
      </c>
      <c r="T46" s="1">
        <f t="shared" si="4"/>
        <v>6.1731843575419001</v>
      </c>
      <c r="U46" s="1">
        <v>24.2</v>
      </c>
      <c r="V46" s="1">
        <v>25.6</v>
      </c>
      <c r="W46" s="1">
        <v>35.4</v>
      </c>
      <c r="X46" s="1">
        <v>29.6</v>
      </c>
      <c r="Y46" s="1">
        <v>50</v>
      </c>
      <c r="Z46" s="1"/>
      <c r="AA46" s="1">
        <f t="shared" si="5"/>
        <v>284.40000000000003</v>
      </c>
      <c r="AB46" s="6">
        <v>8</v>
      </c>
      <c r="AC46" s="9">
        <f t="shared" ref="AC46:AC47" si="19">MROUND(P46,AB46*AE46)/AB46</f>
        <v>36</v>
      </c>
      <c r="AD46" s="1">
        <f t="shared" si="18"/>
        <v>259.2</v>
      </c>
      <c r="AE46" s="1">
        <f>VLOOKUP(A46,[1]Sheet!$A:$AE,31,0)</f>
        <v>12</v>
      </c>
      <c r="AF46" s="1">
        <f>VLOOKUP(A46,[1]Sheet!$A:$AF,32,0)</f>
        <v>84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90</v>
      </c>
      <c r="B47" s="1" t="s">
        <v>34</v>
      </c>
      <c r="C47" s="1">
        <v>97</v>
      </c>
      <c r="D47" s="1"/>
      <c r="E47" s="1">
        <v>14</v>
      </c>
      <c r="F47" s="1">
        <v>82</v>
      </c>
      <c r="G47" s="6">
        <v>0.43</v>
      </c>
      <c r="H47" s="1">
        <v>180</v>
      </c>
      <c r="I47" s="1" t="s">
        <v>49</v>
      </c>
      <c r="J47" s="1">
        <v>14</v>
      </c>
      <c r="K47" s="1">
        <f t="shared" si="15"/>
        <v>0</v>
      </c>
      <c r="L47" s="1"/>
      <c r="M47" s="1"/>
      <c r="N47" s="1"/>
      <c r="O47" s="1">
        <f t="shared" si="2"/>
        <v>2.8</v>
      </c>
      <c r="P47" s="5"/>
      <c r="Q47" s="5"/>
      <c r="R47" s="1"/>
      <c r="S47" s="1">
        <f t="shared" si="3"/>
        <v>29.285714285714288</v>
      </c>
      <c r="T47" s="1">
        <f t="shared" si="4"/>
        <v>29.285714285714288</v>
      </c>
      <c r="U47" s="1">
        <v>6.6</v>
      </c>
      <c r="V47" s="1">
        <v>9.4</v>
      </c>
      <c r="W47" s="1">
        <v>12</v>
      </c>
      <c r="X47" s="1">
        <v>5</v>
      </c>
      <c r="Y47" s="1">
        <v>10.199999999999999</v>
      </c>
      <c r="Z47" s="18" t="s">
        <v>61</v>
      </c>
      <c r="AA47" s="1">
        <f t="shared" si="5"/>
        <v>0</v>
      </c>
      <c r="AB47" s="6">
        <v>16</v>
      </c>
      <c r="AC47" s="9">
        <f t="shared" si="19"/>
        <v>0</v>
      </c>
      <c r="AD47" s="1">
        <f t="shared" si="18"/>
        <v>0</v>
      </c>
      <c r="AE47" s="1">
        <f>VLOOKUP(A47,[1]Sheet!$A:$AE,31,0)</f>
        <v>12</v>
      </c>
      <c r="AF47" s="1">
        <f>VLOOKUP(A47,[1]Sheet!$A:$AF,32,0)</f>
        <v>84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91</v>
      </c>
      <c r="B48" s="1" t="s">
        <v>43</v>
      </c>
      <c r="C48" s="1">
        <v>995</v>
      </c>
      <c r="D48" s="1">
        <v>420</v>
      </c>
      <c r="E48" s="1">
        <v>455</v>
      </c>
      <c r="F48" s="1">
        <v>870</v>
      </c>
      <c r="G48" s="6">
        <v>1</v>
      </c>
      <c r="H48" s="1">
        <v>180</v>
      </c>
      <c r="I48" s="1" t="s">
        <v>35</v>
      </c>
      <c r="J48" s="1">
        <v>460</v>
      </c>
      <c r="K48" s="1">
        <f t="shared" si="15"/>
        <v>-5</v>
      </c>
      <c r="L48" s="1"/>
      <c r="M48" s="1"/>
      <c r="N48" s="1"/>
      <c r="O48" s="1">
        <f t="shared" si="2"/>
        <v>91</v>
      </c>
      <c r="P48" s="5">
        <f t="shared" ref="P48:P49" si="20">15*O48-F48</f>
        <v>495</v>
      </c>
      <c r="Q48" s="5"/>
      <c r="R48" s="1"/>
      <c r="S48" s="1">
        <f t="shared" si="3"/>
        <v>15</v>
      </c>
      <c r="T48" s="1">
        <f t="shared" si="4"/>
        <v>9.5604395604395602</v>
      </c>
      <c r="U48" s="1">
        <v>88</v>
      </c>
      <c r="V48" s="1">
        <v>85</v>
      </c>
      <c r="W48" s="1">
        <v>109</v>
      </c>
      <c r="X48" s="1">
        <v>49</v>
      </c>
      <c r="Y48" s="1">
        <v>135</v>
      </c>
      <c r="Z48" s="1"/>
      <c r="AA48" s="1">
        <f t="shared" si="5"/>
        <v>495</v>
      </c>
      <c r="AB48" s="6">
        <v>5</v>
      </c>
      <c r="AC48" s="9">
        <f t="shared" si="17"/>
        <v>99</v>
      </c>
      <c r="AD48" s="1">
        <f t="shared" si="18"/>
        <v>495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92</v>
      </c>
      <c r="B49" s="1" t="s">
        <v>34</v>
      </c>
      <c r="C49" s="1">
        <v>443</v>
      </c>
      <c r="D49" s="1">
        <v>192</v>
      </c>
      <c r="E49" s="1">
        <v>253</v>
      </c>
      <c r="F49" s="1">
        <v>352</v>
      </c>
      <c r="G49" s="6">
        <v>0.9</v>
      </c>
      <c r="H49" s="1">
        <v>180</v>
      </c>
      <c r="I49" s="1" t="s">
        <v>49</v>
      </c>
      <c r="J49" s="1">
        <v>254</v>
      </c>
      <c r="K49" s="1">
        <f t="shared" si="15"/>
        <v>-1</v>
      </c>
      <c r="L49" s="1"/>
      <c r="M49" s="1"/>
      <c r="N49" s="1"/>
      <c r="O49" s="1">
        <f t="shared" si="2"/>
        <v>50.6</v>
      </c>
      <c r="P49" s="5">
        <f t="shared" si="20"/>
        <v>407</v>
      </c>
      <c r="Q49" s="5"/>
      <c r="R49" s="1"/>
      <c r="S49" s="1">
        <f t="shared" si="3"/>
        <v>15</v>
      </c>
      <c r="T49" s="1">
        <f t="shared" si="4"/>
        <v>6.9565217391304346</v>
      </c>
      <c r="U49" s="1">
        <v>38.200000000000003</v>
      </c>
      <c r="V49" s="1">
        <v>43</v>
      </c>
      <c r="W49" s="1">
        <v>47.2</v>
      </c>
      <c r="X49" s="1">
        <v>31.4</v>
      </c>
      <c r="Y49" s="1">
        <v>70.2</v>
      </c>
      <c r="Z49" s="1"/>
      <c r="AA49" s="1">
        <f t="shared" si="5"/>
        <v>366.3</v>
      </c>
      <c r="AB49" s="6">
        <v>8</v>
      </c>
      <c r="AC49" s="9">
        <f t="shared" ref="AC49:AC50" si="21">MROUND(P49,AB49*AE49)/AB49</f>
        <v>48</v>
      </c>
      <c r="AD49" s="1">
        <f t="shared" si="18"/>
        <v>345.6</v>
      </c>
      <c r="AE49" s="1">
        <f>VLOOKUP(A49,[1]Sheet!$A:$AE,31,0)</f>
        <v>12</v>
      </c>
      <c r="AF49" s="1">
        <f>VLOOKUP(A49,[1]Sheet!$A:$AF,32,0)</f>
        <v>84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93</v>
      </c>
      <c r="B50" s="1" t="s">
        <v>34</v>
      </c>
      <c r="C50" s="1">
        <v>110</v>
      </c>
      <c r="D50" s="1"/>
      <c r="E50" s="1">
        <v>47</v>
      </c>
      <c r="F50" s="1">
        <v>63</v>
      </c>
      <c r="G50" s="6">
        <v>0.43</v>
      </c>
      <c r="H50" s="1">
        <v>180</v>
      </c>
      <c r="I50" s="1" t="s">
        <v>49</v>
      </c>
      <c r="J50" s="1">
        <v>39</v>
      </c>
      <c r="K50" s="1">
        <f t="shared" si="15"/>
        <v>8</v>
      </c>
      <c r="L50" s="1"/>
      <c r="M50" s="1"/>
      <c r="N50" s="1"/>
      <c r="O50" s="1">
        <f t="shared" si="2"/>
        <v>9.4</v>
      </c>
      <c r="P50" s="21">
        <v>100</v>
      </c>
      <c r="Q50" s="5"/>
      <c r="R50" s="1"/>
      <c r="S50" s="1">
        <f t="shared" si="3"/>
        <v>17.340425531914892</v>
      </c>
      <c r="T50" s="1">
        <f t="shared" si="4"/>
        <v>6.7021276595744679</v>
      </c>
      <c r="U50" s="1">
        <v>2.4</v>
      </c>
      <c r="V50" s="1">
        <v>4.8</v>
      </c>
      <c r="W50" s="1">
        <v>0</v>
      </c>
      <c r="X50" s="1">
        <v>12.8</v>
      </c>
      <c r="Y50" s="1">
        <v>0.8</v>
      </c>
      <c r="Z50" s="1"/>
      <c r="AA50" s="1">
        <f t="shared" si="5"/>
        <v>43</v>
      </c>
      <c r="AB50" s="6">
        <v>16</v>
      </c>
      <c r="AC50" s="9">
        <f t="shared" si="21"/>
        <v>12</v>
      </c>
      <c r="AD50" s="1">
        <f t="shared" si="18"/>
        <v>82.56</v>
      </c>
      <c r="AE50" s="1">
        <f>VLOOKUP(A50,[1]Sheet!$A:$AE,31,0)</f>
        <v>12</v>
      </c>
      <c r="AF50" s="1">
        <f>VLOOKUP(A50,[1]Sheet!$A:$AF,32,0)</f>
        <v>84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94</v>
      </c>
      <c r="B51" s="1" t="s">
        <v>34</v>
      </c>
      <c r="C51" s="1">
        <v>34</v>
      </c>
      <c r="D51" s="1">
        <v>80</v>
      </c>
      <c r="E51" s="1">
        <v>25</v>
      </c>
      <c r="F51" s="1">
        <v>81</v>
      </c>
      <c r="G51" s="6">
        <v>0.7</v>
      </c>
      <c r="H51" s="1">
        <v>180</v>
      </c>
      <c r="I51" s="1" t="s">
        <v>35</v>
      </c>
      <c r="J51" s="1">
        <v>25</v>
      </c>
      <c r="K51" s="1">
        <f t="shared" si="15"/>
        <v>0</v>
      </c>
      <c r="L51" s="1"/>
      <c r="M51" s="1"/>
      <c r="N51" s="1"/>
      <c r="O51" s="1">
        <f t="shared" si="2"/>
        <v>5</v>
      </c>
      <c r="P51" s="5"/>
      <c r="Q51" s="5"/>
      <c r="R51" s="1"/>
      <c r="S51" s="1">
        <f t="shared" si="3"/>
        <v>16.2</v>
      </c>
      <c r="T51" s="1">
        <f t="shared" si="4"/>
        <v>16.2</v>
      </c>
      <c r="U51" s="1">
        <v>7</v>
      </c>
      <c r="V51" s="1">
        <v>9.8000000000000007</v>
      </c>
      <c r="W51" s="1">
        <v>5.2</v>
      </c>
      <c r="X51" s="1">
        <v>8.8000000000000007</v>
      </c>
      <c r="Y51" s="1">
        <v>7.6</v>
      </c>
      <c r="Z51" s="1"/>
      <c r="AA51" s="1">
        <f t="shared" si="5"/>
        <v>0</v>
      </c>
      <c r="AB51" s="6">
        <v>8</v>
      </c>
      <c r="AC51" s="9">
        <f t="shared" si="17"/>
        <v>0</v>
      </c>
      <c r="AD51" s="1">
        <f t="shared" si="18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34</v>
      </c>
      <c r="C52" s="1">
        <v>48</v>
      </c>
      <c r="D52" s="1">
        <v>64</v>
      </c>
      <c r="E52" s="1">
        <v>30</v>
      </c>
      <c r="F52" s="1">
        <v>75</v>
      </c>
      <c r="G52" s="6">
        <v>0.7</v>
      </c>
      <c r="H52" s="1">
        <v>180</v>
      </c>
      <c r="I52" s="1" t="s">
        <v>35</v>
      </c>
      <c r="J52" s="1">
        <v>30</v>
      </c>
      <c r="K52" s="1">
        <f t="shared" si="15"/>
        <v>0</v>
      </c>
      <c r="L52" s="1"/>
      <c r="M52" s="1"/>
      <c r="N52" s="1"/>
      <c r="O52" s="1">
        <f t="shared" si="2"/>
        <v>6</v>
      </c>
      <c r="P52" s="5">
        <f t="shared" ref="P52:P53" si="22">15*O52-F52</f>
        <v>15</v>
      </c>
      <c r="Q52" s="5"/>
      <c r="R52" s="1"/>
      <c r="S52" s="1">
        <f t="shared" si="3"/>
        <v>15</v>
      </c>
      <c r="T52" s="1">
        <f t="shared" si="4"/>
        <v>12.5</v>
      </c>
      <c r="U52" s="1">
        <v>7.2</v>
      </c>
      <c r="V52" s="1">
        <v>5.6</v>
      </c>
      <c r="W52" s="1">
        <v>8</v>
      </c>
      <c r="X52" s="1">
        <v>5.6</v>
      </c>
      <c r="Y52" s="1">
        <v>7.8</v>
      </c>
      <c r="Z52" s="1"/>
      <c r="AA52" s="1">
        <f t="shared" si="5"/>
        <v>10.5</v>
      </c>
      <c r="AB52" s="6">
        <v>8</v>
      </c>
      <c r="AC52" s="9">
        <f t="shared" si="17"/>
        <v>2</v>
      </c>
      <c r="AD52" s="1">
        <f t="shared" si="18"/>
        <v>11.2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34</v>
      </c>
      <c r="C53" s="1">
        <v>108</v>
      </c>
      <c r="D53" s="1">
        <v>48</v>
      </c>
      <c r="E53" s="1">
        <v>43</v>
      </c>
      <c r="F53" s="1">
        <v>106</v>
      </c>
      <c r="G53" s="6">
        <v>0.7</v>
      </c>
      <c r="H53" s="1">
        <v>180</v>
      </c>
      <c r="I53" s="1" t="s">
        <v>35</v>
      </c>
      <c r="J53" s="1">
        <v>46</v>
      </c>
      <c r="K53" s="1">
        <f t="shared" si="15"/>
        <v>-3</v>
      </c>
      <c r="L53" s="1"/>
      <c r="M53" s="1"/>
      <c r="N53" s="1"/>
      <c r="O53" s="1">
        <f t="shared" si="2"/>
        <v>8.6</v>
      </c>
      <c r="P53" s="5">
        <f t="shared" si="22"/>
        <v>23</v>
      </c>
      <c r="Q53" s="5"/>
      <c r="R53" s="1"/>
      <c r="S53" s="1">
        <f t="shared" si="3"/>
        <v>15</v>
      </c>
      <c r="T53" s="1">
        <f t="shared" si="4"/>
        <v>12.325581395348838</v>
      </c>
      <c r="U53" s="1">
        <v>9.6</v>
      </c>
      <c r="V53" s="1">
        <v>4.4000000000000004</v>
      </c>
      <c r="W53" s="1">
        <v>0</v>
      </c>
      <c r="X53" s="1">
        <v>9</v>
      </c>
      <c r="Y53" s="1">
        <v>3.6</v>
      </c>
      <c r="Z53" s="1"/>
      <c r="AA53" s="1">
        <f t="shared" si="5"/>
        <v>16.099999999999998</v>
      </c>
      <c r="AB53" s="6">
        <v>8</v>
      </c>
      <c r="AC53" s="9">
        <f t="shared" si="17"/>
        <v>3</v>
      </c>
      <c r="AD53" s="1">
        <f t="shared" si="18"/>
        <v>16.799999999999997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34</v>
      </c>
      <c r="C54" s="1">
        <v>117</v>
      </c>
      <c r="D54" s="1">
        <v>64</v>
      </c>
      <c r="E54" s="1">
        <v>109</v>
      </c>
      <c r="F54" s="1">
        <v>55</v>
      </c>
      <c r="G54" s="6">
        <v>0.7</v>
      </c>
      <c r="H54" s="1">
        <v>180</v>
      </c>
      <c r="I54" s="1" t="s">
        <v>35</v>
      </c>
      <c r="J54" s="1">
        <v>109</v>
      </c>
      <c r="K54" s="1">
        <f t="shared" si="15"/>
        <v>0</v>
      </c>
      <c r="L54" s="1"/>
      <c r="M54" s="1"/>
      <c r="N54" s="1"/>
      <c r="O54" s="1">
        <f t="shared" si="2"/>
        <v>21.8</v>
      </c>
      <c r="P54" s="5">
        <f>13*O54-F54</f>
        <v>228.40000000000003</v>
      </c>
      <c r="Q54" s="5"/>
      <c r="R54" s="1"/>
      <c r="S54" s="1">
        <f t="shared" si="3"/>
        <v>13.000000000000002</v>
      </c>
      <c r="T54" s="1">
        <f t="shared" si="4"/>
        <v>2.5229357798165135</v>
      </c>
      <c r="U54" s="1">
        <v>10.8</v>
      </c>
      <c r="V54" s="1">
        <v>7.6</v>
      </c>
      <c r="W54" s="1">
        <v>14.4</v>
      </c>
      <c r="X54" s="1">
        <v>17.2</v>
      </c>
      <c r="Y54" s="1">
        <v>12.4</v>
      </c>
      <c r="Z54" s="1" t="s">
        <v>63</v>
      </c>
      <c r="AA54" s="1">
        <f t="shared" si="5"/>
        <v>159.88000000000002</v>
      </c>
      <c r="AB54" s="6">
        <v>8</v>
      </c>
      <c r="AC54" s="9">
        <f t="shared" si="17"/>
        <v>29</v>
      </c>
      <c r="AD54" s="1">
        <f t="shared" si="18"/>
        <v>162.39999999999998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34</v>
      </c>
      <c r="C55" s="1">
        <v>78</v>
      </c>
      <c r="D55" s="1">
        <v>16</v>
      </c>
      <c r="E55" s="1">
        <v>75</v>
      </c>
      <c r="F55" s="1">
        <v>13</v>
      </c>
      <c r="G55" s="6">
        <v>0.9</v>
      </c>
      <c r="H55" s="1">
        <v>180</v>
      </c>
      <c r="I55" s="1" t="s">
        <v>35</v>
      </c>
      <c r="J55" s="1">
        <v>75</v>
      </c>
      <c r="K55" s="1">
        <f t="shared" si="15"/>
        <v>0</v>
      </c>
      <c r="L55" s="1"/>
      <c r="M55" s="1"/>
      <c r="N55" s="1"/>
      <c r="O55" s="1">
        <f t="shared" si="2"/>
        <v>15</v>
      </c>
      <c r="P55" s="5">
        <f>12*O55-F55</f>
        <v>167</v>
      </c>
      <c r="Q55" s="5"/>
      <c r="R55" s="1"/>
      <c r="S55" s="1">
        <f t="shared" si="3"/>
        <v>12</v>
      </c>
      <c r="T55" s="1">
        <f t="shared" si="4"/>
        <v>0.8666666666666667</v>
      </c>
      <c r="U55" s="1">
        <v>5.6</v>
      </c>
      <c r="V55" s="1">
        <v>5.4</v>
      </c>
      <c r="W55" s="1">
        <v>7</v>
      </c>
      <c r="X55" s="1">
        <v>6.2</v>
      </c>
      <c r="Y55" s="1">
        <v>18.600000000000001</v>
      </c>
      <c r="Z55" s="1"/>
      <c r="AA55" s="1">
        <f t="shared" si="5"/>
        <v>150.30000000000001</v>
      </c>
      <c r="AB55" s="6">
        <v>8</v>
      </c>
      <c r="AC55" s="9">
        <f t="shared" si="17"/>
        <v>21</v>
      </c>
      <c r="AD55" s="1">
        <f t="shared" si="18"/>
        <v>151.20000000000002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34</v>
      </c>
      <c r="C56" s="1">
        <v>118</v>
      </c>
      <c r="D56" s="1">
        <v>72</v>
      </c>
      <c r="E56" s="1">
        <v>89</v>
      </c>
      <c r="F56" s="1">
        <v>94</v>
      </c>
      <c r="G56" s="6">
        <v>0.9</v>
      </c>
      <c r="H56" s="1">
        <v>180</v>
      </c>
      <c r="I56" s="1" t="s">
        <v>35</v>
      </c>
      <c r="J56" s="1">
        <v>89</v>
      </c>
      <c r="K56" s="1">
        <f t="shared" si="15"/>
        <v>0</v>
      </c>
      <c r="L56" s="1"/>
      <c r="M56" s="1"/>
      <c r="N56" s="1"/>
      <c r="O56" s="1">
        <f t="shared" si="2"/>
        <v>17.8</v>
      </c>
      <c r="P56" s="5">
        <f t="shared" ref="P56:P57" si="23">15*O56-F56</f>
        <v>173</v>
      </c>
      <c r="Q56" s="5"/>
      <c r="R56" s="1"/>
      <c r="S56" s="1">
        <f t="shared" si="3"/>
        <v>15</v>
      </c>
      <c r="T56" s="1">
        <f t="shared" si="4"/>
        <v>5.2808988764044944</v>
      </c>
      <c r="U56" s="1">
        <v>12.2</v>
      </c>
      <c r="V56" s="1">
        <v>12.8</v>
      </c>
      <c r="W56" s="1">
        <v>15.8</v>
      </c>
      <c r="X56" s="1">
        <v>16</v>
      </c>
      <c r="Y56" s="1">
        <v>10</v>
      </c>
      <c r="Z56" s="1"/>
      <c r="AA56" s="1">
        <f t="shared" si="5"/>
        <v>155.70000000000002</v>
      </c>
      <c r="AB56" s="6">
        <v>8</v>
      </c>
      <c r="AC56" s="9">
        <f t="shared" si="17"/>
        <v>22</v>
      </c>
      <c r="AD56" s="1">
        <f t="shared" si="18"/>
        <v>158.4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43</v>
      </c>
      <c r="C57" s="1">
        <v>375</v>
      </c>
      <c r="D57" s="1"/>
      <c r="E57" s="1">
        <v>115</v>
      </c>
      <c r="F57" s="1">
        <v>235</v>
      </c>
      <c r="G57" s="6">
        <v>1</v>
      </c>
      <c r="H57" s="1">
        <v>180</v>
      </c>
      <c r="I57" s="1" t="s">
        <v>49</v>
      </c>
      <c r="J57" s="1">
        <v>115</v>
      </c>
      <c r="K57" s="1">
        <f t="shared" si="15"/>
        <v>0</v>
      </c>
      <c r="L57" s="1"/>
      <c r="M57" s="1"/>
      <c r="N57" s="1"/>
      <c r="O57" s="1">
        <f t="shared" si="2"/>
        <v>23</v>
      </c>
      <c r="P57" s="5">
        <f t="shared" si="23"/>
        <v>110</v>
      </c>
      <c r="Q57" s="5"/>
      <c r="R57" s="1"/>
      <c r="S57" s="1">
        <f t="shared" si="3"/>
        <v>15</v>
      </c>
      <c r="T57" s="1">
        <f t="shared" si="4"/>
        <v>10.217391304347826</v>
      </c>
      <c r="U57" s="1">
        <v>24</v>
      </c>
      <c r="V57" s="1">
        <v>34</v>
      </c>
      <c r="W57" s="1">
        <v>25</v>
      </c>
      <c r="X57" s="1">
        <v>30</v>
      </c>
      <c r="Y57" s="1">
        <v>40</v>
      </c>
      <c r="Z57" s="1"/>
      <c r="AA57" s="1">
        <f t="shared" si="5"/>
        <v>110</v>
      </c>
      <c r="AB57" s="6">
        <v>5</v>
      </c>
      <c r="AC57" s="9">
        <f>MROUND(P57,AB57*AE57)/AB57</f>
        <v>24</v>
      </c>
      <c r="AD57" s="1">
        <f t="shared" si="18"/>
        <v>120</v>
      </c>
      <c r="AE57" s="1">
        <f>VLOOKUP(A57,[1]Sheet!$A:$AE,31,0)</f>
        <v>12</v>
      </c>
      <c r="AF57" s="1">
        <f>VLOOKUP(A57,[1]Sheet!$A:$AF,32,0)</f>
        <v>144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34</v>
      </c>
      <c r="C58" s="1">
        <v>11</v>
      </c>
      <c r="D58" s="1"/>
      <c r="E58" s="1">
        <v>8</v>
      </c>
      <c r="F58" s="1">
        <v>3</v>
      </c>
      <c r="G58" s="6">
        <v>1</v>
      </c>
      <c r="H58" s="1">
        <v>180</v>
      </c>
      <c r="I58" s="1" t="s">
        <v>35</v>
      </c>
      <c r="J58" s="1">
        <v>22</v>
      </c>
      <c r="K58" s="1">
        <f t="shared" si="15"/>
        <v>-14</v>
      </c>
      <c r="L58" s="1"/>
      <c r="M58" s="1"/>
      <c r="N58" s="1"/>
      <c r="O58" s="1">
        <f t="shared" si="2"/>
        <v>1.6</v>
      </c>
      <c r="P58" s="5">
        <f>13*O58-F58</f>
        <v>17.8</v>
      </c>
      <c r="Q58" s="5"/>
      <c r="R58" s="1"/>
      <c r="S58" s="1">
        <f t="shared" si="3"/>
        <v>13</v>
      </c>
      <c r="T58" s="1">
        <f t="shared" si="4"/>
        <v>1.875</v>
      </c>
      <c r="U58" s="1">
        <v>0</v>
      </c>
      <c r="V58" s="1">
        <v>0.6</v>
      </c>
      <c r="W58" s="1">
        <v>0.2</v>
      </c>
      <c r="X58" s="1">
        <v>0.4</v>
      </c>
      <c r="Y58" s="1">
        <v>0.8</v>
      </c>
      <c r="Z58" s="1"/>
      <c r="AA58" s="1">
        <f t="shared" si="5"/>
        <v>17.8</v>
      </c>
      <c r="AB58" s="6">
        <v>5</v>
      </c>
      <c r="AC58" s="9">
        <f t="shared" si="17"/>
        <v>4</v>
      </c>
      <c r="AD58" s="1">
        <f t="shared" si="18"/>
        <v>20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102</v>
      </c>
      <c r="B59" s="13" t="s">
        <v>34</v>
      </c>
      <c r="C59" s="13">
        <v>107</v>
      </c>
      <c r="D59" s="13"/>
      <c r="E59" s="13"/>
      <c r="F59" s="13">
        <v>107</v>
      </c>
      <c r="G59" s="14">
        <v>0</v>
      </c>
      <c r="H59" s="13">
        <v>180</v>
      </c>
      <c r="I59" s="13" t="s">
        <v>53</v>
      </c>
      <c r="J59" s="13">
        <v>13</v>
      </c>
      <c r="K59" s="13">
        <f t="shared" si="15"/>
        <v>-13</v>
      </c>
      <c r="L59" s="13"/>
      <c r="M59" s="13"/>
      <c r="N59" s="13"/>
      <c r="O59" s="13">
        <f t="shared" si="2"/>
        <v>0</v>
      </c>
      <c r="P59" s="15"/>
      <c r="Q59" s="15"/>
      <c r="R59" s="13"/>
      <c r="S59" s="13" t="e">
        <f t="shared" si="3"/>
        <v>#DIV/0!</v>
      </c>
      <c r="T59" s="13" t="e">
        <f t="shared" si="4"/>
        <v>#DIV/0!</v>
      </c>
      <c r="U59" s="13">
        <v>1.8</v>
      </c>
      <c r="V59" s="13">
        <v>2.2000000000000002</v>
      </c>
      <c r="W59" s="13">
        <v>1.4</v>
      </c>
      <c r="X59" s="13">
        <v>2.8</v>
      </c>
      <c r="Y59" s="13">
        <v>3.4</v>
      </c>
      <c r="Z59" s="18" t="s">
        <v>61</v>
      </c>
      <c r="AA59" s="13">
        <f t="shared" si="5"/>
        <v>0</v>
      </c>
      <c r="AB59" s="14">
        <v>0</v>
      </c>
      <c r="AC59" s="16"/>
      <c r="AD59" s="13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34</v>
      </c>
      <c r="C60" s="1">
        <v>31</v>
      </c>
      <c r="D60" s="1"/>
      <c r="E60" s="1">
        <v>10</v>
      </c>
      <c r="F60" s="1">
        <v>21</v>
      </c>
      <c r="G60" s="6">
        <v>0.2</v>
      </c>
      <c r="H60" s="1">
        <v>180</v>
      </c>
      <c r="I60" s="1" t="s">
        <v>35</v>
      </c>
      <c r="J60" s="1">
        <v>9</v>
      </c>
      <c r="K60" s="1">
        <f t="shared" si="15"/>
        <v>1</v>
      </c>
      <c r="L60" s="1"/>
      <c r="M60" s="1"/>
      <c r="N60" s="1"/>
      <c r="O60" s="1">
        <f t="shared" si="2"/>
        <v>2</v>
      </c>
      <c r="P60" s="5">
        <v>12</v>
      </c>
      <c r="Q60" s="5"/>
      <c r="R60" s="1"/>
      <c r="S60" s="1">
        <f t="shared" si="3"/>
        <v>16.5</v>
      </c>
      <c r="T60" s="1">
        <f t="shared" si="4"/>
        <v>10.5</v>
      </c>
      <c r="U60" s="1">
        <v>1.8</v>
      </c>
      <c r="V60" s="1">
        <v>2.6</v>
      </c>
      <c r="W60" s="1">
        <v>1.6</v>
      </c>
      <c r="X60" s="1">
        <v>3</v>
      </c>
      <c r="Y60" s="1">
        <v>4</v>
      </c>
      <c r="Z60" s="1"/>
      <c r="AA60" s="1">
        <f t="shared" si="5"/>
        <v>2.4000000000000004</v>
      </c>
      <c r="AB60" s="6">
        <v>12</v>
      </c>
      <c r="AC60" s="9">
        <f t="shared" ref="AC60:AC61" si="24">MROUND(P60,AB60)/AB60</f>
        <v>1</v>
      </c>
      <c r="AD60" s="1">
        <f t="shared" ref="AD60:AD61" si="25">AC60*AB60*G60</f>
        <v>2.4000000000000004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34</v>
      </c>
      <c r="C61" s="1">
        <v>27</v>
      </c>
      <c r="D61" s="1"/>
      <c r="E61" s="1">
        <v>10</v>
      </c>
      <c r="F61" s="1">
        <v>17</v>
      </c>
      <c r="G61" s="6">
        <v>0.2</v>
      </c>
      <c r="H61" s="1">
        <v>180</v>
      </c>
      <c r="I61" s="1" t="s">
        <v>35</v>
      </c>
      <c r="J61" s="1">
        <v>9</v>
      </c>
      <c r="K61" s="1">
        <f t="shared" si="15"/>
        <v>1</v>
      </c>
      <c r="L61" s="1"/>
      <c r="M61" s="1"/>
      <c r="N61" s="1"/>
      <c r="O61" s="1">
        <f t="shared" si="2"/>
        <v>2</v>
      </c>
      <c r="P61" s="5">
        <f>15*O61-F61</f>
        <v>13</v>
      </c>
      <c r="Q61" s="5"/>
      <c r="R61" s="1"/>
      <c r="S61" s="1">
        <f t="shared" si="3"/>
        <v>15</v>
      </c>
      <c r="T61" s="1">
        <f t="shared" si="4"/>
        <v>8.5</v>
      </c>
      <c r="U61" s="1">
        <v>1.4</v>
      </c>
      <c r="V61" s="1">
        <v>2.2000000000000002</v>
      </c>
      <c r="W61" s="1">
        <v>0.2</v>
      </c>
      <c r="X61" s="1">
        <v>3.4</v>
      </c>
      <c r="Y61" s="1">
        <v>1.6</v>
      </c>
      <c r="Z61" s="1"/>
      <c r="AA61" s="1">
        <f t="shared" si="5"/>
        <v>2.6</v>
      </c>
      <c r="AB61" s="6">
        <v>8</v>
      </c>
      <c r="AC61" s="9">
        <f t="shared" si="24"/>
        <v>2</v>
      </c>
      <c r="AD61" s="1">
        <f t="shared" si="25"/>
        <v>3.2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105</v>
      </c>
      <c r="B62" s="13" t="s">
        <v>34</v>
      </c>
      <c r="C62" s="13">
        <v>1</v>
      </c>
      <c r="D62" s="13">
        <v>2</v>
      </c>
      <c r="E62" s="13">
        <v>2</v>
      </c>
      <c r="F62" s="13"/>
      <c r="G62" s="14">
        <v>0</v>
      </c>
      <c r="H62" s="13">
        <v>180</v>
      </c>
      <c r="I62" s="13" t="s">
        <v>53</v>
      </c>
      <c r="J62" s="13">
        <v>8</v>
      </c>
      <c r="K62" s="13">
        <f t="shared" si="15"/>
        <v>-6</v>
      </c>
      <c r="L62" s="13"/>
      <c r="M62" s="13"/>
      <c r="N62" s="13"/>
      <c r="O62" s="13">
        <f t="shared" si="2"/>
        <v>0.4</v>
      </c>
      <c r="P62" s="15"/>
      <c r="Q62" s="15"/>
      <c r="R62" s="13"/>
      <c r="S62" s="13">
        <f t="shared" si="3"/>
        <v>0</v>
      </c>
      <c r="T62" s="13">
        <f t="shared" si="4"/>
        <v>0</v>
      </c>
      <c r="U62" s="13">
        <v>0.2</v>
      </c>
      <c r="V62" s="13">
        <v>0.8</v>
      </c>
      <c r="W62" s="13">
        <v>2.2000000000000002</v>
      </c>
      <c r="X62" s="13">
        <v>1.6</v>
      </c>
      <c r="Y62" s="13">
        <v>4.2</v>
      </c>
      <c r="Z62" s="13"/>
      <c r="AA62" s="13">
        <f t="shared" si="5"/>
        <v>0</v>
      </c>
      <c r="AB62" s="14">
        <v>0</v>
      </c>
      <c r="AC62" s="16"/>
      <c r="AD62" s="13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106</v>
      </c>
      <c r="B63" s="1" t="s">
        <v>34</v>
      </c>
      <c r="C63" s="1">
        <v>83</v>
      </c>
      <c r="D63" s="1">
        <v>32</v>
      </c>
      <c r="E63" s="1">
        <v>61</v>
      </c>
      <c r="F63" s="1">
        <v>45</v>
      </c>
      <c r="G63" s="6">
        <v>0.2</v>
      </c>
      <c r="H63" s="1">
        <v>180</v>
      </c>
      <c r="I63" s="1" t="s">
        <v>35</v>
      </c>
      <c r="J63" s="1">
        <v>54</v>
      </c>
      <c r="K63" s="1">
        <f t="shared" si="15"/>
        <v>7</v>
      </c>
      <c r="L63" s="1"/>
      <c r="M63" s="1"/>
      <c r="N63" s="1"/>
      <c r="O63" s="1">
        <f t="shared" si="2"/>
        <v>12.2</v>
      </c>
      <c r="P63" s="5">
        <f>15*O63-F63</f>
        <v>138</v>
      </c>
      <c r="Q63" s="5"/>
      <c r="R63" s="1"/>
      <c r="S63" s="1">
        <f t="shared" si="3"/>
        <v>15</v>
      </c>
      <c r="T63" s="1">
        <f t="shared" si="4"/>
        <v>3.6885245901639347</v>
      </c>
      <c r="U63" s="1">
        <v>6.8</v>
      </c>
      <c r="V63" s="1">
        <v>4.4000000000000004</v>
      </c>
      <c r="W63" s="1">
        <v>7.6</v>
      </c>
      <c r="X63" s="1">
        <v>11.2</v>
      </c>
      <c r="Y63" s="1">
        <v>8</v>
      </c>
      <c r="Z63" s="1"/>
      <c r="AA63" s="1">
        <f t="shared" si="5"/>
        <v>27.6</v>
      </c>
      <c r="AB63" s="6">
        <v>8</v>
      </c>
      <c r="AC63" s="9">
        <f>MROUND(P63,AB63)/AB63</f>
        <v>17</v>
      </c>
      <c r="AD63" s="1">
        <f>AC63*AB63*G63</f>
        <v>27.200000000000003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107</v>
      </c>
      <c r="B64" s="13" t="s">
        <v>34</v>
      </c>
      <c r="C64" s="13">
        <v>5</v>
      </c>
      <c r="D64" s="13"/>
      <c r="E64" s="13"/>
      <c r="F64" s="13">
        <v>5</v>
      </c>
      <c r="G64" s="14">
        <v>0</v>
      </c>
      <c r="H64" s="13" t="e">
        <v>#N/A</v>
      </c>
      <c r="I64" s="13" t="s">
        <v>53</v>
      </c>
      <c r="J64" s="13"/>
      <c r="K64" s="13">
        <f t="shared" si="15"/>
        <v>0</v>
      </c>
      <c r="L64" s="13"/>
      <c r="M64" s="13"/>
      <c r="N64" s="13"/>
      <c r="O64" s="13">
        <f t="shared" si="2"/>
        <v>0</v>
      </c>
      <c r="P64" s="15"/>
      <c r="Q64" s="15"/>
      <c r="R64" s="13"/>
      <c r="S64" s="13" t="e">
        <f t="shared" si="3"/>
        <v>#DIV/0!</v>
      </c>
      <c r="T64" s="13" t="e">
        <f t="shared" si="4"/>
        <v>#DIV/0!</v>
      </c>
      <c r="U64" s="13">
        <v>0</v>
      </c>
      <c r="V64" s="13">
        <v>0</v>
      </c>
      <c r="W64" s="13">
        <v>0</v>
      </c>
      <c r="X64" s="13">
        <v>0.4</v>
      </c>
      <c r="Y64" s="13">
        <v>0.6</v>
      </c>
      <c r="Z64" s="17" t="s">
        <v>61</v>
      </c>
      <c r="AA64" s="13">
        <f t="shared" si="5"/>
        <v>0</v>
      </c>
      <c r="AB64" s="14">
        <v>0</v>
      </c>
      <c r="AC64" s="16"/>
      <c r="AD64" s="13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108</v>
      </c>
      <c r="B65" s="13" t="s">
        <v>34</v>
      </c>
      <c r="C65" s="13">
        <v>24</v>
      </c>
      <c r="D65" s="13"/>
      <c r="E65" s="13"/>
      <c r="F65" s="13">
        <v>24</v>
      </c>
      <c r="G65" s="14">
        <v>0</v>
      </c>
      <c r="H65" s="13" t="e">
        <v>#N/A</v>
      </c>
      <c r="I65" s="13" t="s">
        <v>53</v>
      </c>
      <c r="J65" s="13"/>
      <c r="K65" s="13">
        <f t="shared" si="15"/>
        <v>0</v>
      </c>
      <c r="L65" s="13"/>
      <c r="M65" s="13"/>
      <c r="N65" s="13"/>
      <c r="O65" s="13">
        <f t="shared" si="2"/>
        <v>0</v>
      </c>
      <c r="P65" s="15"/>
      <c r="Q65" s="15"/>
      <c r="R65" s="13"/>
      <c r="S65" s="13" t="e">
        <f t="shared" si="3"/>
        <v>#DIV/0!</v>
      </c>
      <c r="T65" s="13" t="e">
        <f t="shared" si="4"/>
        <v>#DIV/0!</v>
      </c>
      <c r="U65" s="13">
        <v>0</v>
      </c>
      <c r="V65" s="13">
        <v>0</v>
      </c>
      <c r="W65" s="13">
        <v>0</v>
      </c>
      <c r="X65" s="13">
        <v>0</v>
      </c>
      <c r="Y65" s="13">
        <v>0.2</v>
      </c>
      <c r="Z65" s="17" t="s">
        <v>61</v>
      </c>
      <c r="AA65" s="13">
        <f t="shared" si="5"/>
        <v>0</v>
      </c>
      <c r="AB65" s="14">
        <v>0</v>
      </c>
      <c r="AC65" s="16"/>
      <c r="AD65" s="13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109</v>
      </c>
      <c r="B66" s="13" t="s">
        <v>34</v>
      </c>
      <c r="C66" s="13">
        <v>23</v>
      </c>
      <c r="D66" s="13"/>
      <c r="E66" s="13"/>
      <c r="F66" s="13">
        <v>23</v>
      </c>
      <c r="G66" s="14">
        <v>0</v>
      </c>
      <c r="H66" s="13" t="e">
        <v>#N/A</v>
      </c>
      <c r="I66" s="13" t="s">
        <v>53</v>
      </c>
      <c r="J66" s="13"/>
      <c r="K66" s="13">
        <f t="shared" si="15"/>
        <v>0</v>
      </c>
      <c r="L66" s="13"/>
      <c r="M66" s="13"/>
      <c r="N66" s="13"/>
      <c r="O66" s="13">
        <f t="shared" si="2"/>
        <v>0</v>
      </c>
      <c r="P66" s="15"/>
      <c r="Q66" s="15"/>
      <c r="R66" s="13"/>
      <c r="S66" s="13" t="e">
        <f t="shared" si="3"/>
        <v>#DIV/0!</v>
      </c>
      <c r="T66" s="13" t="e">
        <f t="shared" si="4"/>
        <v>#DIV/0!</v>
      </c>
      <c r="U66" s="13">
        <v>0</v>
      </c>
      <c r="V66" s="13">
        <v>0</v>
      </c>
      <c r="W66" s="13">
        <v>0.6</v>
      </c>
      <c r="X66" s="13">
        <v>0</v>
      </c>
      <c r="Y66" s="13">
        <v>0</v>
      </c>
      <c r="Z66" s="17" t="s">
        <v>61</v>
      </c>
      <c r="AA66" s="13">
        <f t="shared" si="5"/>
        <v>0</v>
      </c>
      <c r="AB66" s="14">
        <v>0</v>
      </c>
      <c r="AC66" s="16"/>
      <c r="AD66" s="13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110</v>
      </c>
      <c r="B67" s="13" t="s">
        <v>43</v>
      </c>
      <c r="C67" s="13"/>
      <c r="D67" s="13">
        <v>60.5</v>
      </c>
      <c r="E67" s="17">
        <v>55</v>
      </c>
      <c r="F67" s="13"/>
      <c r="G67" s="14">
        <v>0</v>
      </c>
      <c r="H67" s="13" t="e">
        <v>#N/A</v>
      </c>
      <c r="I67" s="13" t="s">
        <v>53</v>
      </c>
      <c r="J67" s="13">
        <v>56.5</v>
      </c>
      <c r="K67" s="13">
        <f t="shared" si="15"/>
        <v>-1.5</v>
      </c>
      <c r="L67" s="13"/>
      <c r="M67" s="13"/>
      <c r="N67" s="13"/>
      <c r="O67" s="13">
        <f t="shared" si="2"/>
        <v>11</v>
      </c>
      <c r="P67" s="15"/>
      <c r="Q67" s="15"/>
      <c r="R67" s="13"/>
      <c r="S67" s="13">
        <f t="shared" si="3"/>
        <v>0</v>
      </c>
      <c r="T67" s="13">
        <f t="shared" si="4"/>
        <v>0</v>
      </c>
      <c r="U67" s="13">
        <v>2.2000000000000002</v>
      </c>
      <c r="V67" s="13">
        <v>11</v>
      </c>
      <c r="W67" s="13">
        <v>7.7</v>
      </c>
      <c r="X67" s="13">
        <v>5.5</v>
      </c>
      <c r="Y67" s="13">
        <v>4.4000000000000004</v>
      </c>
      <c r="Z67" s="13" t="s">
        <v>111</v>
      </c>
      <c r="AA67" s="13">
        <f t="shared" si="5"/>
        <v>0</v>
      </c>
      <c r="AB67" s="14">
        <v>0</v>
      </c>
      <c r="AC67" s="16"/>
      <c r="AD67" s="13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112</v>
      </c>
      <c r="B68" s="1" t="s">
        <v>43</v>
      </c>
      <c r="C68" s="1">
        <v>89.9</v>
      </c>
      <c r="D68" s="1"/>
      <c r="E68" s="1">
        <v>21</v>
      </c>
      <c r="F68" s="1">
        <v>68.900000000000006</v>
      </c>
      <c r="G68" s="6">
        <v>1</v>
      </c>
      <c r="H68" s="1">
        <v>180</v>
      </c>
      <c r="I68" s="1" t="s">
        <v>35</v>
      </c>
      <c r="J68" s="1">
        <v>21</v>
      </c>
      <c r="K68" s="1">
        <f t="shared" si="15"/>
        <v>0</v>
      </c>
      <c r="L68" s="1"/>
      <c r="M68" s="1"/>
      <c r="N68" s="1"/>
      <c r="O68" s="1">
        <f t="shared" si="2"/>
        <v>4.2</v>
      </c>
      <c r="P68" s="5"/>
      <c r="Q68" s="5"/>
      <c r="R68" s="1"/>
      <c r="S68" s="1">
        <f t="shared" si="3"/>
        <v>16.404761904761905</v>
      </c>
      <c r="T68" s="1">
        <f t="shared" si="4"/>
        <v>16.404761904761905</v>
      </c>
      <c r="U68" s="1">
        <v>0.6</v>
      </c>
      <c r="V68" s="1">
        <v>6.6</v>
      </c>
      <c r="W68" s="1">
        <v>7.8</v>
      </c>
      <c r="X68" s="1">
        <v>6.6</v>
      </c>
      <c r="Y68" s="1">
        <v>8</v>
      </c>
      <c r="Z68" s="19" t="s">
        <v>127</v>
      </c>
      <c r="AA68" s="1">
        <f t="shared" si="5"/>
        <v>0</v>
      </c>
      <c r="AB68" s="6">
        <v>3</v>
      </c>
      <c r="AC68" s="9">
        <f t="shared" ref="AC68:AC81" si="26">MROUND(P68,AB68)/AB68</f>
        <v>0</v>
      </c>
      <c r="AD68" s="1">
        <f t="shared" ref="AD68:AD81" si="27">AC68*AB68*G68</f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34</v>
      </c>
      <c r="C69" s="1">
        <v>391</v>
      </c>
      <c r="D69" s="1">
        <v>732</v>
      </c>
      <c r="E69" s="1">
        <v>335</v>
      </c>
      <c r="F69" s="1">
        <v>726</v>
      </c>
      <c r="G69" s="6">
        <v>0.25</v>
      </c>
      <c r="H69" s="1">
        <v>180</v>
      </c>
      <c r="I69" s="1" t="s">
        <v>35</v>
      </c>
      <c r="J69" s="1">
        <v>384</v>
      </c>
      <c r="K69" s="1">
        <f t="shared" si="15"/>
        <v>-49</v>
      </c>
      <c r="L69" s="1"/>
      <c r="M69" s="1"/>
      <c r="N69" s="1"/>
      <c r="O69" s="1">
        <f t="shared" si="2"/>
        <v>67</v>
      </c>
      <c r="P69" s="5">
        <f t="shared" ref="P69:P74" si="28">15*O69-F69</f>
        <v>279</v>
      </c>
      <c r="Q69" s="5"/>
      <c r="R69" s="1"/>
      <c r="S69" s="1">
        <f t="shared" si="3"/>
        <v>15</v>
      </c>
      <c r="T69" s="1">
        <f t="shared" si="4"/>
        <v>10.835820895522389</v>
      </c>
      <c r="U69" s="1">
        <v>70.8</v>
      </c>
      <c r="V69" s="1">
        <v>31</v>
      </c>
      <c r="W69" s="1">
        <v>69.8</v>
      </c>
      <c r="X69" s="1">
        <v>42.2</v>
      </c>
      <c r="Y69" s="1">
        <v>56.6</v>
      </c>
      <c r="Z69" s="1"/>
      <c r="AA69" s="1">
        <f t="shared" si="5"/>
        <v>69.75</v>
      </c>
      <c r="AB69" s="6">
        <v>12</v>
      </c>
      <c r="AC69" s="9">
        <f t="shared" si="26"/>
        <v>23</v>
      </c>
      <c r="AD69" s="1">
        <f t="shared" si="27"/>
        <v>69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114</v>
      </c>
      <c r="B70" s="1" t="s">
        <v>34</v>
      </c>
      <c r="C70" s="1">
        <v>191</v>
      </c>
      <c r="D70" s="1">
        <v>384</v>
      </c>
      <c r="E70" s="1">
        <v>166</v>
      </c>
      <c r="F70" s="1">
        <v>373</v>
      </c>
      <c r="G70" s="6">
        <v>0.3</v>
      </c>
      <c r="H70" s="1">
        <v>180</v>
      </c>
      <c r="I70" s="1" t="s">
        <v>35</v>
      </c>
      <c r="J70" s="1">
        <v>160</v>
      </c>
      <c r="K70" s="1">
        <f t="shared" ref="K70:K81" si="29">E70-J70</f>
        <v>6</v>
      </c>
      <c r="L70" s="1"/>
      <c r="M70" s="1"/>
      <c r="N70" s="1"/>
      <c r="O70" s="1">
        <f t="shared" si="2"/>
        <v>33.200000000000003</v>
      </c>
      <c r="P70" s="5">
        <f t="shared" si="28"/>
        <v>125.00000000000006</v>
      </c>
      <c r="Q70" s="5"/>
      <c r="R70" s="1"/>
      <c r="S70" s="1">
        <f t="shared" si="3"/>
        <v>15</v>
      </c>
      <c r="T70" s="1">
        <f t="shared" si="4"/>
        <v>11.234939759036143</v>
      </c>
      <c r="U70" s="1">
        <v>36.200000000000003</v>
      </c>
      <c r="V70" s="1">
        <v>24.4</v>
      </c>
      <c r="W70" s="1">
        <v>29.4</v>
      </c>
      <c r="X70" s="1">
        <v>24.2</v>
      </c>
      <c r="Y70" s="1">
        <v>35.200000000000003</v>
      </c>
      <c r="Z70" s="1"/>
      <c r="AA70" s="1">
        <f t="shared" si="5"/>
        <v>37.500000000000014</v>
      </c>
      <c r="AB70" s="6">
        <v>12</v>
      </c>
      <c r="AC70" s="9">
        <f t="shared" si="26"/>
        <v>10</v>
      </c>
      <c r="AD70" s="1">
        <f t="shared" si="27"/>
        <v>36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115</v>
      </c>
      <c r="B71" s="1" t="s">
        <v>43</v>
      </c>
      <c r="C71" s="1">
        <v>93.7</v>
      </c>
      <c r="D71" s="1"/>
      <c r="E71" s="1">
        <v>31.2</v>
      </c>
      <c r="F71" s="1">
        <v>59.7</v>
      </c>
      <c r="G71" s="6">
        <v>1</v>
      </c>
      <c r="H71" s="1">
        <v>180</v>
      </c>
      <c r="I71" s="1" t="s">
        <v>35</v>
      </c>
      <c r="J71" s="1">
        <v>30</v>
      </c>
      <c r="K71" s="1">
        <f t="shared" si="29"/>
        <v>1.1999999999999993</v>
      </c>
      <c r="L71" s="1"/>
      <c r="M71" s="1"/>
      <c r="N71" s="1"/>
      <c r="O71" s="1">
        <f t="shared" ref="O71:O81" si="30">E71/5</f>
        <v>6.24</v>
      </c>
      <c r="P71" s="5">
        <f t="shared" si="28"/>
        <v>33.900000000000006</v>
      </c>
      <c r="Q71" s="5"/>
      <c r="R71" s="1"/>
      <c r="S71" s="1">
        <f t="shared" ref="S71:S81" si="31">(F71+P71)/O71</f>
        <v>15</v>
      </c>
      <c r="T71" s="1">
        <f t="shared" ref="T71:T81" si="32">F71/O71</f>
        <v>9.5673076923076916</v>
      </c>
      <c r="U71" s="1">
        <v>3.08</v>
      </c>
      <c r="V71" s="1">
        <v>7.56</v>
      </c>
      <c r="W71" s="1">
        <v>5.52</v>
      </c>
      <c r="X71" s="1">
        <v>7.92</v>
      </c>
      <c r="Y71" s="1">
        <v>6.12</v>
      </c>
      <c r="Z71" s="1"/>
      <c r="AA71" s="1">
        <f t="shared" ref="AA71:AA81" si="33">P71*G71</f>
        <v>33.900000000000006</v>
      </c>
      <c r="AB71" s="6">
        <v>1.8</v>
      </c>
      <c r="AC71" s="9">
        <f t="shared" si="26"/>
        <v>19</v>
      </c>
      <c r="AD71" s="1">
        <f t="shared" si="27"/>
        <v>34.200000000000003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34</v>
      </c>
      <c r="C72" s="1">
        <v>373</v>
      </c>
      <c r="D72" s="1">
        <v>396</v>
      </c>
      <c r="E72" s="1">
        <v>291</v>
      </c>
      <c r="F72" s="1">
        <v>437</v>
      </c>
      <c r="G72" s="6">
        <v>0.3</v>
      </c>
      <c r="H72" s="1">
        <v>180</v>
      </c>
      <c r="I72" s="1" t="s">
        <v>35</v>
      </c>
      <c r="J72" s="1">
        <v>291</v>
      </c>
      <c r="K72" s="1">
        <f t="shared" si="29"/>
        <v>0</v>
      </c>
      <c r="L72" s="1"/>
      <c r="M72" s="1"/>
      <c r="N72" s="1"/>
      <c r="O72" s="1">
        <f t="shared" si="30"/>
        <v>58.2</v>
      </c>
      <c r="P72" s="5">
        <f t="shared" si="28"/>
        <v>436</v>
      </c>
      <c r="Q72" s="5"/>
      <c r="R72" s="1"/>
      <c r="S72" s="1">
        <f t="shared" si="31"/>
        <v>15</v>
      </c>
      <c r="T72" s="1">
        <f t="shared" si="32"/>
        <v>7.5085910652920962</v>
      </c>
      <c r="U72" s="1">
        <v>48.2</v>
      </c>
      <c r="V72" s="1">
        <v>14.4</v>
      </c>
      <c r="W72" s="1">
        <v>57.4</v>
      </c>
      <c r="X72" s="1">
        <v>14.6</v>
      </c>
      <c r="Y72" s="1">
        <v>35.200000000000003</v>
      </c>
      <c r="Z72" s="1"/>
      <c r="AA72" s="1">
        <f t="shared" si="33"/>
        <v>130.79999999999998</v>
      </c>
      <c r="AB72" s="6">
        <v>12</v>
      </c>
      <c r="AC72" s="9">
        <f t="shared" si="26"/>
        <v>36</v>
      </c>
      <c r="AD72" s="1">
        <f t="shared" si="27"/>
        <v>129.6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34</v>
      </c>
      <c r="C73" s="1">
        <v>111</v>
      </c>
      <c r="D73" s="1">
        <v>36</v>
      </c>
      <c r="E73" s="1">
        <v>57</v>
      </c>
      <c r="F73" s="1">
        <v>86</v>
      </c>
      <c r="G73" s="6">
        <v>0.2</v>
      </c>
      <c r="H73" s="1">
        <v>365</v>
      </c>
      <c r="I73" s="1" t="s">
        <v>35</v>
      </c>
      <c r="J73" s="1">
        <v>55</v>
      </c>
      <c r="K73" s="1">
        <f t="shared" si="29"/>
        <v>2</v>
      </c>
      <c r="L73" s="1"/>
      <c r="M73" s="1"/>
      <c r="N73" s="1"/>
      <c r="O73" s="1">
        <f t="shared" si="30"/>
        <v>11.4</v>
      </c>
      <c r="P73" s="5">
        <f t="shared" si="28"/>
        <v>85</v>
      </c>
      <c r="Q73" s="5"/>
      <c r="R73" s="1"/>
      <c r="S73" s="1">
        <f t="shared" si="31"/>
        <v>15</v>
      </c>
      <c r="T73" s="1">
        <f t="shared" si="32"/>
        <v>7.5438596491228065</v>
      </c>
      <c r="U73" s="1">
        <v>9.4</v>
      </c>
      <c r="V73" s="1">
        <v>9.1999999999999993</v>
      </c>
      <c r="W73" s="1">
        <v>14.8</v>
      </c>
      <c r="X73" s="1">
        <v>5</v>
      </c>
      <c r="Y73" s="1">
        <v>16.2</v>
      </c>
      <c r="Z73" s="1"/>
      <c r="AA73" s="1">
        <f t="shared" si="33"/>
        <v>17</v>
      </c>
      <c r="AB73" s="6">
        <v>6</v>
      </c>
      <c r="AC73" s="9">
        <f t="shared" si="26"/>
        <v>14</v>
      </c>
      <c r="AD73" s="1">
        <f t="shared" si="27"/>
        <v>16.8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34</v>
      </c>
      <c r="C74" s="1">
        <v>178</v>
      </c>
      <c r="D74" s="1">
        <v>36</v>
      </c>
      <c r="E74" s="1">
        <v>76</v>
      </c>
      <c r="F74" s="1">
        <v>131</v>
      </c>
      <c r="G74" s="6">
        <v>0.2</v>
      </c>
      <c r="H74" s="1">
        <v>365</v>
      </c>
      <c r="I74" s="1" t="s">
        <v>35</v>
      </c>
      <c r="J74" s="1">
        <v>75</v>
      </c>
      <c r="K74" s="1">
        <f t="shared" si="29"/>
        <v>1</v>
      </c>
      <c r="L74" s="1"/>
      <c r="M74" s="1"/>
      <c r="N74" s="1"/>
      <c r="O74" s="1">
        <f t="shared" si="30"/>
        <v>15.2</v>
      </c>
      <c r="P74" s="5">
        <f t="shared" si="28"/>
        <v>97</v>
      </c>
      <c r="Q74" s="5"/>
      <c r="R74" s="1"/>
      <c r="S74" s="1">
        <f t="shared" si="31"/>
        <v>15</v>
      </c>
      <c r="T74" s="1">
        <f t="shared" si="32"/>
        <v>8.6184210526315788</v>
      </c>
      <c r="U74" s="1">
        <v>13.6</v>
      </c>
      <c r="V74" s="1">
        <v>11.4</v>
      </c>
      <c r="W74" s="1">
        <v>22.2</v>
      </c>
      <c r="X74" s="1">
        <v>18.2</v>
      </c>
      <c r="Y74" s="1">
        <v>23.6</v>
      </c>
      <c r="Z74" s="1"/>
      <c r="AA74" s="1">
        <f t="shared" si="33"/>
        <v>19.400000000000002</v>
      </c>
      <c r="AB74" s="6">
        <v>6</v>
      </c>
      <c r="AC74" s="9">
        <f t="shared" si="26"/>
        <v>16</v>
      </c>
      <c r="AD74" s="1">
        <f t="shared" si="27"/>
        <v>19.200000000000003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119</v>
      </c>
      <c r="B75" s="1" t="s">
        <v>34</v>
      </c>
      <c r="C75" s="1">
        <v>170</v>
      </c>
      <c r="D75" s="1">
        <v>14</v>
      </c>
      <c r="E75" s="1">
        <v>33</v>
      </c>
      <c r="F75" s="1">
        <v>149</v>
      </c>
      <c r="G75" s="6">
        <v>0.3</v>
      </c>
      <c r="H75" s="1">
        <v>180</v>
      </c>
      <c r="I75" s="1" t="s">
        <v>35</v>
      </c>
      <c r="J75" s="1">
        <v>33</v>
      </c>
      <c r="K75" s="1">
        <f t="shared" si="29"/>
        <v>0</v>
      </c>
      <c r="L75" s="1"/>
      <c r="M75" s="1"/>
      <c r="N75" s="1"/>
      <c r="O75" s="1">
        <f t="shared" si="30"/>
        <v>6.6</v>
      </c>
      <c r="P75" s="5"/>
      <c r="Q75" s="5"/>
      <c r="R75" s="1"/>
      <c r="S75" s="1">
        <f t="shared" si="31"/>
        <v>22.575757575757578</v>
      </c>
      <c r="T75" s="1">
        <f t="shared" si="32"/>
        <v>22.575757575757578</v>
      </c>
      <c r="U75" s="1">
        <v>12</v>
      </c>
      <c r="V75" s="1">
        <v>5.8</v>
      </c>
      <c r="W75" s="1">
        <v>19.399999999999999</v>
      </c>
      <c r="X75" s="1">
        <v>11</v>
      </c>
      <c r="Y75" s="1">
        <v>13.4</v>
      </c>
      <c r="Z75" s="18" t="s">
        <v>61</v>
      </c>
      <c r="AA75" s="1">
        <f t="shared" si="33"/>
        <v>0</v>
      </c>
      <c r="AB75" s="6">
        <v>14</v>
      </c>
      <c r="AC75" s="9">
        <f t="shared" si="26"/>
        <v>0</v>
      </c>
      <c r="AD75" s="1">
        <f t="shared" si="27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120</v>
      </c>
      <c r="B76" s="1" t="s">
        <v>34</v>
      </c>
      <c r="C76" s="1">
        <v>96</v>
      </c>
      <c r="D76" s="1">
        <v>48</v>
      </c>
      <c r="E76" s="1">
        <v>52</v>
      </c>
      <c r="F76" s="1">
        <v>92</v>
      </c>
      <c r="G76" s="6">
        <v>0.48</v>
      </c>
      <c r="H76" s="1">
        <v>180</v>
      </c>
      <c r="I76" s="1" t="s">
        <v>35</v>
      </c>
      <c r="J76" s="1">
        <v>42</v>
      </c>
      <c r="K76" s="1">
        <f t="shared" si="29"/>
        <v>10</v>
      </c>
      <c r="L76" s="1"/>
      <c r="M76" s="1"/>
      <c r="N76" s="1"/>
      <c r="O76" s="1">
        <f t="shared" si="30"/>
        <v>10.4</v>
      </c>
      <c r="P76" s="5">
        <f t="shared" ref="P76:P78" si="34">15*O76-F76</f>
        <v>64</v>
      </c>
      <c r="Q76" s="5"/>
      <c r="R76" s="1"/>
      <c r="S76" s="1">
        <f t="shared" si="31"/>
        <v>15</v>
      </c>
      <c r="T76" s="1">
        <f t="shared" si="32"/>
        <v>8.8461538461538467</v>
      </c>
      <c r="U76" s="1">
        <v>9.4</v>
      </c>
      <c r="V76" s="1">
        <v>10.199999999999999</v>
      </c>
      <c r="W76" s="1">
        <v>13.4</v>
      </c>
      <c r="X76" s="1">
        <v>9.8000000000000007</v>
      </c>
      <c r="Y76" s="1">
        <v>8.4</v>
      </c>
      <c r="Z76" s="1"/>
      <c r="AA76" s="1">
        <f t="shared" si="33"/>
        <v>30.72</v>
      </c>
      <c r="AB76" s="6">
        <v>8</v>
      </c>
      <c r="AC76" s="9">
        <f t="shared" si="26"/>
        <v>8</v>
      </c>
      <c r="AD76" s="1">
        <f t="shared" si="27"/>
        <v>30.72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121</v>
      </c>
      <c r="B77" s="1" t="s">
        <v>34</v>
      </c>
      <c r="C77" s="1">
        <v>1241</v>
      </c>
      <c r="D77" s="1">
        <v>1092</v>
      </c>
      <c r="E77" s="1">
        <v>669</v>
      </c>
      <c r="F77" s="1">
        <v>1556</v>
      </c>
      <c r="G77" s="6">
        <v>0.25</v>
      </c>
      <c r="H77" s="1">
        <v>180</v>
      </c>
      <c r="I77" s="1" t="s">
        <v>35</v>
      </c>
      <c r="J77" s="1">
        <v>663</v>
      </c>
      <c r="K77" s="1">
        <f t="shared" si="29"/>
        <v>6</v>
      </c>
      <c r="L77" s="1"/>
      <c r="M77" s="1"/>
      <c r="N77" s="1"/>
      <c r="O77" s="1">
        <f t="shared" si="30"/>
        <v>133.80000000000001</v>
      </c>
      <c r="P77" s="5">
        <f t="shared" si="34"/>
        <v>451.00000000000023</v>
      </c>
      <c r="Q77" s="5"/>
      <c r="R77" s="1"/>
      <c r="S77" s="1">
        <f t="shared" si="31"/>
        <v>15</v>
      </c>
      <c r="T77" s="1">
        <f t="shared" si="32"/>
        <v>11.62929745889387</v>
      </c>
      <c r="U77" s="1">
        <v>148.6</v>
      </c>
      <c r="V77" s="1">
        <v>134</v>
      </c>
      <c r="W77" s="1">
        <v>186.6</v>
      </c>
      <c r="X77" s="1">
        <v>67.8</v>
      </c>
      <c r="Y77" s="1">
        <v>219.2</v>
      </c>
      <c r="Z77" s="1"/>
      <c r="AA77" s="1">
        <f t="shared" si="33"/>
        <v>112.75000000000006</v>
      </c>
      <c r="AB77" s="6">
        <v>12</v>
      </c>
      <c r="AC77" s="9">
        <f t="shared" si="26"/>
        <v>38</v>
      </c>
      <c r="AD77" s="1">
        <f t="shared" si="27"/>
        <v>114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122</v>
      </c>
      <c r="B78" s="1" t="s">
        <v>34</v>
      </c>
      <c r="C78" s="1">
        <v>1305</v>
      </c>
      <c r="D78" s="1">
        <v>504</v>
      </c>
      <c r="E78" s="1">
        <v>629</v>
      </c>
      <c r="F78" s="1">
        <v>1104</v>
      </c>
      <c r="G78" s="6">
        <v>0.25</v>
      </c>
      <c r="H78" s="1">
        <v>180</v>
      </c>
      <c r="I78" s="1" t="s">
        <v>49</v>
      </c>
      <c r="J78" s="1">
        <v>632</v>
      </c>
      <c r="K78" s="1">
        <f t="shared" si="29"/>
        <v>-3</v>
      </c>
      <c r="L78" s="1"/>
      <c r="M78" s="1"/>
      <c r="N78" s="1"/>
      <c r="O78" s="1">
        <f t="shared" si="30"/>
        <v>125.8</v>
      </c>
      <c r="P78" s="5">
        <f t="shared" si="34"/>
        <v>783</v>
      </c>
      <c r="Q78" s="5"/>
      <c r="R78" s="1"/>
      <c r="S78" s="1">
        <f t="shared" si="31"/>
        <v>15</v>
      </c>
      <c r="T78" s="1">
        <f t="shared" si="32"/>
        <v>8.7758346581876001</v>
      </c>
      <c r="U78" s="1">
        <v>120.2</v>
      </c>
      <c r="V78" s="1">
        <v>105</v>
      </c>
      <c r="W78" s="1">
        <v>174.6</v>
      </c>
      <c r="X78" s="1">
        <v>15</v>
      </c>
      <c r="Y78" s="1">
        <v>209</v>
      </c>
      <c r="Z78" s="1"/>
      <c r="AA78" s="1">
        <f t="shared" si="33"/>
        <v>195.75</v>
      </c>
      <c r="AB78" s="6">
        <v>12</v>
      </c>
      <c r="AC78" s="9">
        <f>MROUND(P78,AB78*AE78)/AB78</f>
        <v>70</v>
      </c>
      <c r="AD78" s="1">
        <f t="shared" si="27"/>
        <v>210</v>
      </c>
      <c r="AE78" s="1">
        <f>VLOOKUP(A78,[1]Sheet!$A:$AE,31,0)</f>
        <v>14</v>
      </c>
      <c r="AF78" s="1">
        <f>VLOOKUP(A78,[1]Sheet!$A:$AF,32,0)</f>
        <v>70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123</v>
      </c>
      <c r="B79" s="1" t="s">
        <v>43</v>
      </c>
      <c r="C79" s="1">
        <v>237.6</v>
      </c>
      <c r="D79" s="1"/>
      <c r="E79" s="1">
        <v>35.1</v>
      </c>
      <c r="F79" s="1">
        <v>191.7</v>
      </c>
      <c r="G79" s="6">
        <v>1</v>
      </c>
      <c r="H79" s="1">
        <v>180</v>
      </c>
      <c r="I79" s="1" t="s">
        <v>35</v>
      </c>
      <c r="J79" s="1">
        <v>35.1</v>
      </c>
      <c r="K79" s="1">
        <f t="shared" si="29"/>
        <v>0</v>
      </c>
      <c r="L79" s="1"/>
      <c r="M79" s="1"/>
      <c r="N79" s="1"/>
      <c r="O79" s="1">
        <f t="shared" si="30"/>
        <v>7.0200000000000005</v>
      </c>
      <c r="P79" s="5"/>
      <c r="Q79" s="5"/>
      <c r="R79" s="1"/>
      <c r="S79" s="1">
        <f t="shared" si="31"/>
        <v>27.307692307692303</v>
      </c>
      <c r="T79" s="1">
        <f t="shared" si="32"/>
        <v>27.307692307692303</v>
      </c>
      <c r="U79" s="1">
        <v>12.42</v>
      </c>
      <c r="V79" s="1">
        <v>23.96</v>
      </c>
      <c r="W79" s="1">
        <v>12.42</v>
      </c>
      <c r="X79" s="1">
        <v>11.88</v>
      </c>
      <c r="Y79" s="1">
        <v>8.64</v>
      </c>
      <c r="Z79" s="19" t="s">
        <v>128</v>
      </c>
      <c r="AA79" s="1">
        <f t="shared" si="33"/>
        <v>0</v>
      </c>
      <c r="AB79" s="6">
        <v>2.7</v>
      </c>
      <c r="AC79" s="9">
        <f t="shared" si="26"/>
        <v>0</v>
      </c>
      <c r="AD79" s="1">
        <f t="shared" si="27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124</v>
      </c>
      <c r="B80" s="1" t="s">
        <v>43</v>
      </c>
      <c r="C80" s="1">
        <v>555</v>
      </c>
      <c r="D80" s="1">
        <v>360</v>
      </c>
      <c r="E80" s="1">
        <v>245</v>
      </c>
      <c r="F80" s="1">
        <v>650</v>
      </c>
      <c r="G80" s="6">
        <v>1</v>
      </c>
      <c r="H80" s="1">
        <v>180</v>
      </c>
      <c r="I80" s="1" t="s">
        <v>49</v>
      </c>
      <c r="J80" s="1">
        <v>245</v>
      </c>
      <c r="K80" s="1">
        <f t="shared" si="29"/>
        <v>0</v>
      </c>
      <c r="L80" s="1"/>
      <c r="M80" s="1"/>
      <c r="N80" s="1"/>
      <c r="O80" s="1">
        <f t="shared" si="30"/>
        <v>49</v>
      </c>
      <c r="P80" s="5">
        <f t="shared" ref="P80:P81" si="35">15*O80-F80</f>
        <v>85</v>
      </c>
      <c r="Q80" s="5"/>
      <c r="R80" s="1"/>
      <c r="S80" s="1">
        <f t="shared" si="31"/>
        <v>15</v>
      </c>
      <c r="T80" s="1">
        <f t="shared" si="32"/>
        <v>13.26530612244898</v>
      </c>
      <c r="U80" s="1">
        <v>58</v>
      </c>
      <c r="V80" s="1">
        <v>44</v>
      </c>
      <c r="W80" s="1">
        <v>64</v>
      </c>
      <c r="X80" s="1">
        <v>55</v>
      </c>
      <c r="Y80" s="1">
        <v>52</v>
      </c>
      <c r="Z80" s="1" t="s">
        <v>125</v>
      </c>
      <c r="AA80" s="1">
        <f t="shared" si="33"/>
        <v>85</v>
      </c>
      <c r="AB80" s="6">
        <v>5</v>
      </c>
      <c r="AC80" s="9">
        <f>MROUND(P80,AB80*AE80)/AB80</f>
        <v>12</v>
      </c>
      <c r="AD80" s="1">
        <f t="shared" si="27"/>
        <v>60</v>
      </c>
      <c r="AE80" s="1">
        <f>VLOOKUP(A80,[1]Sheet!$A:$AE,31,0)</f>
        <v>12</v>
      </c>
      <c r="AF80" s="1">
        <f>VLOOKUP(A80,[1]Sheet!$A:$AF,32,0)</f>
        <v>84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126</v>
      </c>
      <c r="B81" s="1" t="s">
        <v>34</v>
      </c>
      <c r="C81" s="1">
        <v>1300</v>
      </c>
      <c r="D81" s="1">
        <v>1364</v>
      </c>
      <c r="E81" s="1">
        <v>890</v>
      </c>
      <c r="F81" s="1">
        <v>1498</v>
      </c>
      <c r="G81" s="6">
        <v>0.14000000000000001</v>
      </c>
      <c r="H81" s="1">
        <v>180</v>
      </c>
      <c r="I81" s="1" t="s">
        <v>35</v>
      </c>
      <c r="J81" s="1">
        <v>890</v>
      </c>
      <c r="K81" s="1">
        <f t="shared" si="29"/>
        <v>0</v>
      </c>
      <c r="L81" s="1"/>
      <c r="M81" s="1"/>
      <c r="N81" s="1"/>
      <c r="O81" s="1">
        <f t="shared" si="30"/>
        <v>178</v>
      </c>
      <c r="P81" s="5">
        <f t="shared" si="35"/>
        <v>1172</v>
      </c>
      <c r="Q81" s="5"/>
      <c r="R81" s="1"/>
      <c r="S81" s="1">
        <f t="shared" si="31"/>
        <v>15</v>
      </c>
      <c r="T81" s="1">
        <f t="shared" si="32"/>
        <v>8.4157303370786511</v>
      </c>
      <c r="U81" s="1">
        <v>158.6</v>
      </c>
      <c r="V81" s="1">
        <v>128.4</v>
      </c>
      <c r="W81" s="1">
        <v>152.19999999999999</v>
      </c>
      <c r="X81" s="1">
        <v>120.6</v>
      </c>
      <c r="Y81" s="1">
        <v>151.6</v>
      </c>
      <c r="Z81" s="1"/>
      <c r="AA81" s="1">
        <f t="shared" si="33"/>
        <v>164.08</v>
      </c>
      <c r="AB81" s="6">
        <v>22</v>
      </c>
      <c r="AC81" s="9">
        <f t="shared" si="26"/>
        <v>53</v>
      </c>
      <c r="AD81" s="1">
        <f t="shared" si="27"/>
        <v>163.24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9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9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9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9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9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9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9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9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9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9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9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9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9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9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9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9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9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9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9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9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9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9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9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9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9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9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9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9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9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9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9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9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9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9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9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9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9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9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9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9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9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9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9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9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9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9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9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9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9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9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9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9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9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9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9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9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9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9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9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9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9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9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9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9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9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9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9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9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9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9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9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9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9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9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9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9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9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9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9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9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9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9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9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9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9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9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9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9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9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9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9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9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9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9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9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9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9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9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9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9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9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9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9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9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9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9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9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9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9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9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9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9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9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9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9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9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9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9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9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9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9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9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9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9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9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9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9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9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9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9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9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9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9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9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9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9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9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9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9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9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9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9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9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9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9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9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9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9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9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9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9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9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9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9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9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9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9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9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9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9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9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9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9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9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9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9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9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9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9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9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9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9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9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9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9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9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9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9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9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9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9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9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9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9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9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9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9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9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9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9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9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9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9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9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9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9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9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9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9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9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9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9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9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9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9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9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9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9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9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9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9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9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9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9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9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9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9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9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9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9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9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9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9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9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9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9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9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9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9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9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9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9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9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9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9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9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9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9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9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9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9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9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9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9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9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9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9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9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9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9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9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9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9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9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9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9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9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9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9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9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9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9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9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9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9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9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9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9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9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9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9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9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9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9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9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9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9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9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9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9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9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9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9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9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9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9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9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9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9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9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9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9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9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9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9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9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9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9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9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9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9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9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9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9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9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9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9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9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9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9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9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9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9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9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9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9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9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9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9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9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9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9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9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9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9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9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9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9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9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9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9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9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9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9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9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9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9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9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9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9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9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9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9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9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9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9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9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9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9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9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9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9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9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9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9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9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9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9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9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9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9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9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9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9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9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9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9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9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9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9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9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9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9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9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9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9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9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9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9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9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9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9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9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9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9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9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9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9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9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9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9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9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9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9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9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9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9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9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9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9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9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9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9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9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9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9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9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9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9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9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9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9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9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9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9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9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9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9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F81" xr:uid="{4040DD6D-E66F-4281-B0A9-E31A34115B3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2024-06-27T08:10:54Z</dcterms:created>
  <dcterms:modified xsi:type="dcterms:W3CDTF">2024-06-28T10:29:20Z</dcterms:modified>
</cp:coreProperties>
</file>