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6,24 ПОКОМ ЗПФ филиалы\1 машина Мелитополь\"/>
    </mc:Choice>
  </mc:AlternateContent>
  <xr:revisionPtr revIDLastSave="0" documentId="13_ncr:1_{EFD6C4AD-C926-4678-A5A4-B2B6EF4878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Y295" i="1" s="1"/>
  <c r="X272" i="1"/>
  <c r="W270" i="1"/>
  <c r="W269" i="1"/>
  <c r="BO268" i="1"/>
  <c r="BN268" i="1"/>
  <c r="BM268" i="1"/>
  <c r="BL268" i="1"/>
  <c r="Y268" i="1"/>
  <c r="X268" i="1"/>
  <c r="O268" i="1"/>
  <c r="BN267" i="1"/>
  <c r="BL267" i="1"/>
  <c r="Y267" i="1"/>
  <c r="X267" i="1"/>
  <c r="BN266" i="1"/>
  <c r="BL266" i="1"/>
  <c r="Y266" i="1"/>
  <c r="X266" i="1"/>
  <c r="O266" i="1"/>
  <c r="BO265" i="1"/>
  <c r="BN265" i="1"/>
  <c r="BM265" i="1"/>
  <c r="BL265" i="1"/>
  <c r="Y265" i="1"/>
  <c r="Y269" i="1" s="1"/>
  <c r="X265" i="1"/>
  <c r="X270" i="1" s="1"/>
  <c r="W263" i="1"/>
  <c r="Y262" i="1"/>
  <c r="W262" i="1"/>
  <c r="BN261" i="1"/>
  <c r="BL261" i="1"/>
  <c r="Y261" i="1"/>
  <c r="X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Y257" i="1" s="1"/>
  <c r="X256" i="1"/>
  <c r="X258" i="1" s="1"/>
  <c r="W253" i="1"/>
  <c r="Y252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X249" i="1"/>
  <c r="X253" i="1" s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X225" i="1"/>
  <c r="O225" i="1"/>
  <c r="X222" i="1"/>
  <c r="W222" i="1"/>
  <c r="Y221" i="1"/>
  <c r="W221" i="1"/>
  <c r="BN220" i="1"/>
  <c r="BL220" i="1"/>
  <c r="Y220" i="1"/>
  <c r="X220" i="1"/>
  <c r="O220" i="1"/>
  <c r="W217" i="1"/>
  <c r="W216" i="1"/>
  <c r="BN215" i="1"/>
  <c r="BL215" i="1"/>
  <c r="Y215" i="1"/>
  <c r="X215" i="1"/>
  <c r="O215" i="1"/>
  <c r="BO214" i="1"/>
  <c r="BN214" i="1"/>
  <c r="BM214" i="1"/>
  <c r="BL214" i="1"/>
  <c r="Y214" i="1"/>
  <c r="X214" i="1"/>
  <c r="O214" i="1"/>
  <c r="BN213" i="1"/>
  <c r="BL213" i="1"/>
  <c r="Y213" i="1"/>
  <c r="X213" i="1"/>
  <c r="X217" i="1" s="1"/>
  <c r="O213" i="1"/>
  <c r="BO212" i="1"/>
  <c r="BN212" i="1"/>
  <c r="BM212" i="1"/>
  <c r="BL212" i="1"/>
  <c r="Y212" i="1"/>
  <c r="Y216" i="1" s="1"/>
  <c r="X212" i="1"/>
  <c r="O212" i="1"/>
  <c r="W209" i="1"/>
  <c r="W208" i="1"/>
  <c r="BO207" i="1"/>
  <c r="BN207" i="1"/>
  <c r="BM207" i="1"/>
  <c r="BL207" i="1"/>
  <c r="Y207" i="1"/>
  <c r="X207" i="1"/>
  <c r="O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X202" i="1"/>
  <c r="O202" i="1"/>
  <c r="X199" i="1"/>
  <c r="W199" i="1"/>
  <c r="Y198" i="1"/>
  <c r="W198" i="1"/>
  <c r="BN197" i="1"/>
  <c r="BL197" i="1"/>
  <c r="Y197" i="1"/>
  <c r="X197" i="1"/>
  <c r="O197" i="1"/>
  <c r="BO196" i="1"/>
  <c r="BN196" i="1"/>
  <c r="BM196" i="1"/>
  <c r="BL196" i="1"/>
  <c r="Y196" i="1"/>
  <c r="X196" i="1"/>
  <c r="O196" i="1"/>
  <c r="BN195" i="1"/>
  <c r="BL195" i="1"/>
  <c r="Y195" i="1"/>
  <c r="X195" i="1"/>
  <c r="O195" i="1"/>
  <c r="W192" i="1"/>
  <c r="W191" i="1"/>
  <c r="BN190" i="1"/>
  <c r="BL190" i="1"/>
  <c r="Y190" i="1"/>
  <c r="X190" i="1"/>
  <c r="X192" i="1" s="1"/>
  <c r="O190" i="1"/>
  <c r="BO189" i="1"/>
  <c r="BN189" i="1"/>
  <c r="BM189" i="1"/>
  <c r="BL189" i="1"/>
  <c r="Y189" i="1"/>
  <c r="Y191" i="1" s="1"/>
  <c r="X189" i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X167" i="1"/>
  <c r="O167" i="1"/>
  <c r="W163" i="1"/>
  <c r="W162" i="1"/>
  <c r="BO161" i="1"/>
  <c r="BN161" i="1"/>
  <c r="BM161" i="1"/>
  <c r="BL161" i="1"/>
  <c r="Y161" i="1"/>
  <c r="Y162" i="1" s="1"/>
  <c r="X161" i="1"/>
  <c r="O161" i="1"/>
  <c r="BN160" i="1"/>
  <c r="BL160" i="1"/>
  <c r="Y160" i="1"/>
  <c r="X160" i="1"/>
  <c r="X162" i="1" s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X158" i="1" s="1"/>
  <c r="O155" i="1"/>
  <c r="BO154" i="1"/>
  <c r="BN154" i="1"/>
  <c r="BM154" i="1"/>
  <c r="BL154" i="1"/>
  <c r="Y154" i="1"/>
  <c r="X154" i="1"/>
  <c r="BO153" i="1"/>
  <c r="BN153" i="1"/>
  <c r="BM153" i="1"/>
  <c r="BL153" i="1"/>
  <c r="Y153" i="1"/>
  <c r="Y157" i="1" s="1"/>
  <c r="X153" i="1"/>
  <c r="X157" i="1" s="1"/>
  <c r="W150" i="1"/>
  <c r="Y149" i="1"/>
  <c r="W149" i="1"/>
  <c r="BN148" i="1"/>
  <c r="BL148" i="1"/>
  <c r="Y148" i="1"/>
  <c r="X148" i="1"/>
  <c r="X150" i="1" s="1"/>
  <c r="O148" i="1"/>
  <c r="W145" i="1"/>
  <c r="Y144" i="1"/>
  <c r="W144" i="1"/>
  <c r="BN143" i="1"/>
  <c r="BL143" i="1"/>
  <c r="Y143" i="1"/>
  <c r="X143" i="1"/>
  <c r="BO143" i="1" s="1"/>
  <c r="BN142" i="1"/>
  <c r="BL142" i="1"/>
  <c r="Y142" i="1"/>
  <c r="X142" i="1"/>
  <c r="X145" i="1" s="1"/>
  <c r="O142" i="1"/>
  <c r="W138" i="1"/>
  <c r="Y137" i="1"/>
  <c r="W137" i="1"/>
  <c r="BN136" i="1"/>
  <c r="BL136" i="1"/>
  <c r="Y136" i="1"/>
  <c r="X136" i="1"/>
  <c r="X138" i="1" s="1"/>
  <c r="O136" i="1"/>
  <c r="W133" i="1"/>
  <c r="W132" i="1"/>
  <c r="BN131" i="1"/>
  <c r="BL131" i="1"/>
  <c r="Y131" i="1"/>
  <c r="X131" i="1"/>
  <c r="X133" i="1" s="1"/>
  <c r="O131" i="1"/>
  <c r="BO130" i="1"/>
  <c r="BN130" i="1"/>
  <c r="BM130" i="1"/>
  <c r="BL130" i="1"/>
  <c r="Y130" i="1"/>
  <c r="Y132" i="1" s="1"/>
  <c r="X130" i="1"/>
  <c r="X132" i="1" s="1"/>
  <c r="O130" i="1"/>
  <c r="W127" i="1"/>
  <c r="X126" i="1"/>
  <c r="W126" i="1"/>
  <c r="BO125" i="1"/>
  <c r="BN125" i="1"/>
  <c r="BM125" i="1"/>
  <c r="BL125" i="1"/>
  <c r="Y125" i="1"/>
  <c r="Y126" i="1" s="1"/>
  <c r="X125" i="1"/>
  <c r="X127" i="1" s="1"/>
  <c r="O125" i="1"/>
  <c r="W122" i="1"/>
  <c r="W121" i="1"/>
  <c r="BO120" i="1"/>
  <c r="BN120" i="1"/>
  <c r="BM120" i="1"/>
  <c r="BL120" i="1"/>
  <c r="Y120" i="1"/>
  <c r="X120" i="1"/>
  <c r="O120" i="1"/>
  <c r="BN119" i="1"/>
  <c r="BL119" i="1"/>
  <c r="Y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Y117" i="1"/>
  <c r="Y121" i="1" s="1"/>
  <c r="X117" i="1"/>
  <c r="X121" i="1" s="1"/>
  <c r="O117" i="1"/>
  <c r="W114" i="1"/>
  <c r="Y113" i="1"/>
  <c r="W113" i="1"/>
  <c r="BN112" i="1"/>
  <c r="BL112" i="1"/>
  <c r="Y112" i="1"/>
  <c r="X112" i="1"/>
  <c r="X114" i="1" s="1"/>
  <c r="O112" i="1"/>
  <c r="W109" i="1"/>
  <c r="W108" i="1"/>
  <c r="BN107" i="1"/>
  <c r="BL107" i="1"/>
  <c r="Y107" i="1"/>
  <c r="X107" i="1"/>
  <c r="X109" i="1" s="1"/>
  <c r="O107" i="1"/>
  <c r="BO106" i="1"/>
  <c r="BN106" i="1"/>
  <c r="BM106" i="1"/>
  <c r="BL106" i="1"/>
  <c r="Y106" i="1"/>
  <c r="Y108" i="1" s="1"/>
  <c r="X106" i="1"/>
  <c r="X108" i="1" s="1"/>
  <c r="O106" i="1"/>
  <c r="W103" i="1"/>
  <c r="W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Y98" i="1"/>
  <c r="Y102" i="1" s="1"/>
  <c r="X98" i="1"/>
  <c r="X102" i="1" s="1"/>
  <c r="O98" i="1"/>
  <c r="W95" i="1"/>
  <c r="W94" i="1"/>
  <c r="BN93" i="1"/>
  <c r="BL93" i="1"/>
  <c r="Y93" i="1"/>
  <c r="X93" i="1"/>
  <c r="BO93" i="1" s="1"/>
  <c r="O93" i="1"/>
  <c r="BO92" i="1"/>
  <c r="BN92" i="1"/>
  <c r="BM92" i="1"/>
  <c r="BL92" i="1"/>
  <c r="Y92" i="1"/>
  <c r="Y94" i="1" s="1"/>
  <c r="X92" i="1"/>
  <c r="O92" i="1"/>
  <c r="BN91" i="1"/>
  <c r="BL91" i="1"/>
  <c r="Y91" i="1"/>
  <c r="X91" i="1"/>
  <c r="X95" i="1" s="1"/>
  <c r="O91" i="1"/>
  <c r="W88" i="1"/>
  <c r="W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X82" i="1"/>
  <c r="X88" i="1" s="1"/>
  <c r="O82" i="1"/>
  <c r="BO81" i="1"/>
  <c r="BN81" i="1"/>
  <c r="BM81" i="1"/>
  <c r="BL81" i="1"/>
  <c r="Y81" i="1"/>
  <c r="Y87" i="1" s="1"/>
  <c r="X81" i="1"/>
  <c r="X87" i="1" s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Y77" i="1" s="1"/>
  <c r="X75" i="1"/>
  <c r="X77" i="1" s="1"/>
  <c r="O75" i="1"/>
  <c r="W72" i="1"/>
  <c r="Y71" i="1"/>
  <c r="W71" i="1"/>
  <c r="BN70" i="1"/>
  <c r="BL70" i="1"/>
  <c r="Y70" i="1"/>
  <c r="X70" i="1"/>
  <c r="X72" i="1" s="1"/>
  <c r="O70" i="1"/>
  <c r="W67" i="1"/>
  <c r="W66" i="1"/>
  <c r="BN65" i="1"/>
  <c r="BL65" i="1"/>
  <c r="Y65" i="1"/>
  <c r="X65" i="1"/>
  <c r="X67" i="1" s="1"/>
  <c r="O65" i="1"/>
  <c r="BO64" i="1"/>
  <c r="BN64" i="1"/>
  <c r="BM64" i="1"/>
  <c r="BL64" i="1"/>
  <c r="Y64" i="1"/>
  <c r="Y66" i="1" s="1"/>
  <c r="X64" i="1"/>
  <c r="X66" i="1" s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Y60" i="1" s="1"/>
  <c r="X54" i="1"/>
  <c r="X60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X51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X40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2" i="1" s="1"/>
  <c r="O28" i="1"/>
  <c r="W24" i="1"/>
  <c r="W297" i="1" s="1"/>
  <c r="Y23" i="1"/>
  <c r="W23" i="1"/>
  <c r="W301" i="1" s="1"/>
  <c r="BN22" i="1"/>
  <c r="W299" i="1" s="1"/>
  <c r="BL22" i="1"/>
  <c r="W298" i="1" s="1"/>
  <c r="W300" i="1" s="1"/>
  <c r="Y22" i="1"/>
  <c r="X22" i="1"/>
  <c r="X24" i="1" s="1"/>
  <c r="O22" i="1"/>
  <c r="H10" i="1"/>
  <c r="A9" i="1"/>
  <c r="A10" i="1" s="1"/>
  <c r="D7" i="1"/>
  <c r="P6" i="1"/>
  <c r="O2" i="1"/>
  <c r="F9" i="1" l="1"/>
  <c r="J9" i="1"/>
  <c r="F10" i="1"/>
  <c r="BM22" i="1"/>
  <c r="BO22" i="1"/>
  <c r="X23" i="1"/>
  <c r="BM28" i="1"/>
  <c r="BO28" i="1"/>
  <c r="BM30" i="1"/>
  <c r="X33" i="1"/>
  <c r="X297" i="1" s="1"/>
  <c r="BM38" i="1"/>
  <c r="BO38" i="1"/>
  <c r="BM45" i="1"/>
  <c r="BO45" i="1"/>
  <c r="BM47" i="1"/>
  <c r="BM49" i="1"/>
  <c r="BM54" i="1"/>
  <c r="BO54" i="1"/>
  <c r="BM56" i="1"/>
  <c r="BM58" i="1"/>
  <c r="X61" i="1"/>
  <c r="BM65" i="1"/>
  <c r="BO65" i="1"/>
  <c r="BM70" i="1"/>
  <c r="BO70" i="1"/>
  <c r="X71" i="1"/>
  <c r="BM75" i="1"/>
  <c r="BO75" i="1"/>
  <c r="X78" i="1"/>
  <c r="BM82" i="1"/>
  <c r="BO82" i="1"/>
  <c r="BM84" i="1"/>
  <c r="BM86" i="1"/>
  <c r="BM91" i="1"/>
  <c r="BO91" i="1"/>
  <c r="BM93" i="1"/>
  <c r="X94" i="1"/>
  <c r="BM98" i="1"/>
  <c r="BO98" i="1"/>
  <c r="BM100" i="1"/>
  <c r="X103" i="1"/>
  <c r="BM107" i="1"/>
  <c r="BO107" i="1"/>
  <c r="BM112" i="1"/>
  <c r="BO112" i="1"/>
  <c r="X113" i="1"/>
  <c r="BM117" i="1"/>
  <c r="BO117" i="1"/>
  <c r="BM119" i="1"/>
  <c r="X122" i="1"/>
  <c r="BM131" i="1"/>
  <c r="BO131" i="1"/>
  <c r="BM136" i="1"/>
  <c r="BO136" i="1"/>
  <c r="X137" i="1"/>
  <c r="BM142" i="1"/>
  <c r="BO142" i="1"/>
  <c r="BM143" i="1"/>
  <c r="X144" i="1"/>
  <c r="BM148" i="1"/>
  <c r="BO148" i="1"/>
  <c r="X149" i="1"/>
  <c r="BM155" i="1"/>
  <c r="BO155" i="1"/>
  <c r="BM156" i="1"/>
  <c r="BM160" i="1"/>
  <c r="BO160" i="1"/>
  <c r="Y169" i="1"/>
  <c r="Y302" i="1" s="1"/>
  <c r="X191" i="1"/>
  <c r="X198" i="1"/>
  <c r="BO195" i="1"/>
  <c r="BM195" i="1"/>
  <c r="BO197" i="1"/>
  <c r="BM197" i="1"/>
  <c r="Y208" i="1"/>
  <c r="X216" i="1"/>
  <c r="X221" i="1"/>
  <c r="BO220" i="1"/>
  <c r="BM220" i="1"/>
  <c r="Y227" i="1"/>
  <c r="X262" i="1"/>
  <c r="BO260" i="1"/>
  <c r="BM260" i="1"/>
  <c r="BO261" i="1"/>
  <c r="BM261" i="1"/>
  <c r="H9" i="1"/>
  <c r="X163" i="1"/>
  <c r="X170" i="1"/>
  <c r="BO167" i="1"/>
  <c r="BM167" i="1"/>
  <c r="X169" i="1"/>
  <c r="BO190" i="1"/>
  <c r="BM190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C310" i="1" l="1"/>
  <c r="X301" i="1"/>
  <c r="X298" i="1"/>
  <c r="X300" i="1" s="1"/>
  <c r="X299" i="1"/>
  <c r="A310" i="1" l="1"/>
  <c r="B310" i="1"/>
</calcChain>
</file>

<file path=xl/sharedStrings.xml><?xml version="1.0" encoding="utf-8"?>
<sst xmlns="http://schemas.openxmlformats.org/spreadsheetml/2006/main" count="1147" uniqueCount="439">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</sst>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19" xfId="0" applyBorder="1"/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topLeftCell="A290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97" t="s">
        <v>0</v>
      </c>
      <c r="E1" s="207"/>
      <c r="F1" s="207"/>
      <c r="G1" s="12" t="s">
        <v>1</v>
      </c>
      <c r="H1" s="297" t="s">
        <v>2</v>
      </c>
      <c r="I1" s="207"/>
      <c r="J1" s="207"/>
      <c r="K1" s="207"/>
      <c r="L1" s="207"/>
      <c r="M1" s="207"/>
      <c r="N1" s="207"/>
      <c r="O1" s="207"/>
      <c r="P1" s="207"/>
      <c r="Q1" s="206" t="s">
        <v>3</v>
      </c>
      <c r="R1" s="207"/>
      <c r="S1" s="2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2"/>
      <c r="Q2" s="202"/>
      <c r="R2" s="202"/>
      <c r="S2" s="202"/>
      <c r="T2" s="202"/>
      <c r="U2" s="202"/>
      <c r="V2" s="202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2"/>
      <c r="P3" s="202"/>
      <c r="Q3" s="202"/>
      <c r="R3" s="202"/>
      <c r="S3" s="202"/>
      <c r="T3" s="202"/>
      <c r="U3" s="202"/>
      <c r="V3" s="202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341" t="s">
        <v>7</v>
      </c>
      <c r="B5" s="230"/>
      <c r="C5" s="226"/>
      <c r="D5" s="358"/>
      <c r="E5" s="359"/>
      <c r="F5" s="242" t="s">
        <v>8</v>
      </c>
      <c r="G5" s="226"/>
      <c r="H5" s="358"/>
      <c r="I5" s="382"/>
      <c r="J5" s="382"/>
      <c r="K5" s="382"/>
      <c r="L5" s="359"/>
      <c r="M5" s="61"/>
      <c r="O5" s="24" t="s">
        <v>9</v>
      </c>
      <c r="P5" s="250">
        <v>45453</v>
      </c>
      <c r="Q5" s="251"/>
      <c r="S5" s="298" t="s">
        <v>10</v>
      </c>
      <c r="T5" s="299"/>
      <c r="U5" s="301" t="s">
        <v>11</v>
      </c>
      <c r="V5" s="251"/>
      <c r="AA5" s="51"/>
      <c r="AB5" s="51"/>
      <c r="AC5" s="51"/>
    </row>
    <row r="6" spans="1:30" s="188" customFormat="1" ht="24" customHeight="1" x14ac:dyDescent="0.2">
      <c r="A6" s="341" t="s">
        <v>12</v>
      </c>
      <c r="B6" s="230"/>
      <c r="C6" s="226"/>
      <c r="D6" s="272" t="s">
        <v>13</v>
      </c>
      <c r="E6" s="273"/>
      <c r="F6" s="273"/>
      <c r="G6" s="273"/>
      <c r="H6" s="273"/>
      <c r="I6" s="273"/>
      <c r="J6" s="273"/>
      <c r="K6" s="273"/>
      <c r="L6" s="251"/>
      <c r="M6" s="62"/>
      <c r="O6" s="24" t="s">
        <v>14</v>
      </c>
      <c r="P6" s="394" t="str">
        <f>IF(P5=0," ",CHOOSE(WEEKDAY(P5,2),"Понедельник","Вторник","Среда","Четверг","Пятница","Суббота","Воскресенье"))</f>
        <v>Понедельник</v>
      </c>
      <c r="Q6" s="209"/>
      <c r="S6" s="371" t="s">
        <v>15</v>
      </c>
      <c r="T6" s="299"/>
      <c r="U6" s="264" t="s">
        <v>16</v>
      </c>
      <c r="V6" s="265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07" t="str">
        <f>IFERROR(VLOOKUP(DeliveryAddress,Table,3,0),1)</f>
        <v>1</v>
      </c>
      <c r="E7" s="308"/>
      <c r="F7" s="308"/>
      <c r="G7" s="308"/>
      <c r="H7" s="308"/>
      <c r="I7" s="308"/>
      <c r="J7" s="308"/>
      <c r="K7" s="308"/>
      <c r="L7" s="218"/>
      <c r="M7" s="63"/>
      <c r="O7" s="24"/>
      <c r="P7" s="42"/>
      <c r="Q7" s="42"/>
      <c r="S7" s="202"/>
      <c r="T7" s="299"/>
      <c r="U7" s="266"/>
      <c r="V7" s="267"/>
      <c r="AA7" s="51"/>
      <c r="AB7" s="51"/>
      <c r="AC7" s="51"/>
    </row>
    <row r="8" spans="1:30" s="188" customFormat="1" ht="25.5" customHeight="1" x14ac:dyDescent="0.2">
      <c r="A8" s="216" t="s">
        <v>17</v>
      </c>
      <c r="B8" s="204"/>
      <c r="C8" s="205"/>
      <c r="D8" s="362"/>
      <c r="E8" s="363"/>
      <c r="F8" s="363"/>
      <c r="G8" s="363"/>
      <c r="H8" s="363"/>
      <c r="I8" s="363"/>
      <c r="J8" s="363"/>
      <c r="K8" s="363"/>
      <c r="L8" s="364"/>
      <c r="M8" s="64"/>
      <c r="O8" s="24" t="s">
        <v>18</v>
      </c>
      <c r="P8" s="217">
        <v>0.375</v>
      </c>
      <c r="Q8" s="218"/>
      <c r="S8" s="202"/>
      <c r="T8" s="299"/>
      <c r="U8" s="266"/>
      <c r="V8" s="267"/>
      <c r="AA8" s="51"/>
      <c r="AB8" s="51"/>
      <c r="AC8" s="51"/>
    </row>
    <row r="9" spans="1:30" s="188" customFormat="1" ht="39.950000000000003" customHeight="1" x14ac:dyDescent="0.2">
      <c r="A9" s="2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2"/>
      <c r="C9" s="202"/>
      <c r="D9" s="281"/>
      <c r="E9" s="200"/>
      <c r="F9" s="2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200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0"/>
      <c r="L9" s="200"/>
      <c r="M9" s="186"/>
      <c r="O9" s="26" t="s">
        <v>19</v>
      </c>
      <c r="P9" s="342"/>
      <c r="Q9" s="215"/>
      <c r="S9" s="202"/>
      <c r="T9" s="299"/>
      <c r="U9" s="268"/>
      <c r="V9" s="269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2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2"/>
      <c r="C10" s="202"/>
      <c r="D10" s="281"/>
      <c r="E10" s="200"/>
      <c r="F10" s="2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2"/>
      <c r="H10" s="275" t="str">
        <f>IFERROR(VLOOKUP($D$10,Proxy,2,FALSE),"")</f>
        <v/>
      </c>
      <c r="I10" s="202"/>
      <c r="J10" s="202"/>
      <c r="K10" s="202"/>
      <c r="L10" s="202"/>
      <c r="M10" s="187"/>
      <c r="O10" s="26" t="s">
        <v>20</v>
      </c>
      <c r="P10" s="305"/>
      <c r="Q10" s="306"/>
      <c r="T10" s="24" t="s">
        <v>21</v>
      </c>
      <c r="U10" s="378" t="s">
        <v>22</v>
      </c>
      <c r="V10" s="265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65"/>
      <c r="Q11" s="251"/>
      <c r="T11" s="24" t="s">
        <v>25</v>
      </c>
      <c r="U11" s="214" t="s">
        <v>26</v>
      </c>
      <c r="V11" s="215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244" t="s">
        <v>27</v>
      </c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26"/>
      <c r="M12" s="65"/>
      <c r="O12" s="24" t="s">
        <v>28</v>
      </c>
      <c r="P12" s="217"/>
      <c r="Q12" s="218"/>
      <c r="R12" s="23"/>
      <c r="T12" s="24"/>
      <c r="U12" s="207"/>
      <c r="V12" s="202"/>
      <c r="AA12" s="51"/>
      <c r="AB12" s="51"/>
      <c r="AC12" s="51"/>
    </row>
    <row r="13" spans="1:30" s="188" customFormat="1" ht="23.25" customHeight="1" x14ac:dyDescent="0.2">
      <c r="A13" s="244" t="s">
        <v>29</v>
      </c>
      <c r="B13" s="230"/>
      <c r="C13" s="230"/>
      <c r="D13" s="230"/>
      <c r="E13" s="230"/>
      <c r="F13" s="230"/>
      <c r="G13" s="230"/>
      <c r="H13" s="230"/>
      <c r="I13" s="230"/>
      <c r="J13" s="230"/>
      <c r="K13" s="230"/>
      <c r="L13" s="226"/>
      <c r="M13" s="65"/>
      <c r="N13" s="26"/>
      <c r="O13" s="26" t="s">
        <v>30</v>
      </c>
      <c r="P13" s="214"/>
      <c r="Q13" s="215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244" t="s">
        <v>31</v>
      </c>
      <c r="B14" s="230"/>
      <c r="C14" s="230"/>
      <c r="D14" s="230"/>
      <c r="E14" s="230"/>
      <c r="F14" s="230"/>
      <c r="G14" s="230"/>
      <c r="H14" s="230"/>
      <c r="I14" s="230"/>
      <c r="J14" s="230"/>
      <c r="K14" s="230"/>
      <c r="L14" s="226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229" t="s">
        <v>32</v>
      </c>
      <c r="B15" s="230"/>
      <c r="C15" s="230"/>
      <c r="D15" s="230"/>
      <c r="E15" s="230"/>
      <c r="F15" s="230"/>
      <c r="G15" s="230"/>
      <c r="H15" s="230"/>
      <c r="I15" s="230"/>
      <c r="J15" s="230"/>
      <c r="K15" s="230"/>
      <c r="L15" s="226"/>
      <c r="M15" s="66"/>
      <c r="O15" s="334" t="s">
        <v>33</v>
      </c>
      <c r="P15" s="207"/>
      <c r="Q15" s="207"/>
      <c r="R15" s="207"/>
      <c r="S15" s="2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35"/>
      <c r="P16" s="335"/>
      <c r="Q16" s="335"/>
      <c r="R16" s="335"/>
      <c r="S16" s="33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10" t="s">
        <v>34</v>
      </c>
      <c r="B17" s="210" t="s">
        <v>35</v>
      </c>
      <c r="C17" s="390" t="s">
        <v>36</v>
      </c>
      <c r="D17" s="210" t="s">
        <v>37</v>
      </c>
      <c r="E17" s="233"/>
      <c r="F17" s="210" t="s">
        <v>38</v>
      </c>
      <c r="G17" s="210" t="s">
        <v>39</v>
      </c>
      <c r="H17" s="210" t="s">
        <v>40</v>
      </c>
      <c r="I17" s="210" t="s">
        <v>41</v>
      </c>
      <c r="J17" s="210" t="s">
        <v>42</v>
      </c>
      <c r="K17" s="210" t="s">
        <v>43</v>
      </c>
      <c r="L17" s="210" t="s">
        <v>44</v>
      </c>
      <c r="M17" s="210" t="s">
        <v>45</v>
      </c>
      <c r="N17" s="210" t="s">
        <v>46</v>
      </c>
      <c r="O17" s="210" t="s">
        <v>47</v>
      </c>
      <c r="P17" s="388"/>
      <c r="Q17" s="388"/>
      <c r="R17" s="388"/>
      <c r="S17" s="233"/>
      <c r="T17" s="225" t="s">
        <v>48</v>
      </c>
      <c r="U17" s="226"/>
      <c r="V17" s="210" t="s">
        <v>49</v>
      </c>
      <c r="W17" s="210" t="s">
        <v>50</v>
      </c>
      <c r="X17" s="238" t="s">
        <v>51</v>
      </c>
      <c r="Y17" s="210" t="s">
        <v>52</v>
      </c>
      <c r="Z17" s="289" t="s">
        <v>53</v>
      </c>
      <c r="AA17" s="289" t="s">
        <v>54</v>
      </c>
      <c r="AB17" s="289" t="s">
        <v>55</v>
      </c>
      <c r="AC17" s="353"/>
      <c r="AD17" s="354"/>
      <c r="AE17" s="343"/>
      <c r="BB17" s="224" t="s">
        <v>56</v>
      </c>
    </row>
    <row r="18" spans="1:67" ht="14.25" customHeight="1" x14ac:dyDescent="0.2">
      <c r="A18" s="211"/>
      <c r="B18" s="211"/>
      <c r="C18" s="211"/>
      <c r="D18" s="234"/>
      <c r="E18" s="235"/>
      <c r="F18" s="211"/>
      <c r="G18" s="211"/>
      <c r="H18" s="211"/>
      <c r="I18" s="211"/>
      <c r="J18" s="211"/>
      <c r="K18" s="211"/>
      <c r="L18" s="211"/>
      <c r="M18" s="211"/>
      <c r="N18" s="211"/>
      <c r="O18" s="234"/>
      <c r="P18" s="389"/>
      <c r="Q18" s="389"/>
      <c r="R18" s="389"/>
      <c r="S18" s="235"/>
      <c r="T18" s="189" t="s">
        <v>57</v>
      </c>
      <c r="U18" s="189" t="s">
        <v>58</v>
      </c>
      <c r="V18" s="211"/>
      <c r="W18" s="211"/>
      <c r="X18" s="239"/>
      <c r="Y18" s="211"/>
      <c r="Z18" s="290"/>
      <c r="AA18" s="290"/>
      <c r="AB18" s="355"/>
      <c r="AC18" s="356"/>
      <c r="AD18" s="357"/>
      <c r="AE18" s="344"/>
      <c r="BB18" s="202"/>
    </row>
    <row r="19" spans="1:67" ht="27.75" customHeight="1" x14ac:dyDescent="0.2">
      <c r="A19" s="221" t="s">
        <v>59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48"/>
      <c r="AA19" s="48"/>
    </row>
    <row r="20" spans="1:67" ht="16.5" customHeight="1" x14ac:dyDescent="0.25">
      <c r="A20" s="201" t="s">
        <v>59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190"/>
      <c r="AA20" s="190"/>
    </row>
    <row r="21" spans="1:67" ht="14.25" customHeight="1" x14ac:dyDescent="0.25">
      <c r="A21" s="227" t="s">
        <v>60</v>
      </c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191"/>
      <c r="AA21" s="191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8">
        <v>4607111035752</v>
      </c>
      <c r="E22" s="209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13"/>
      <c r="Q22" s="213"/>
      <c r="R22" s="213"/>
      <c r="S22" s="209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36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37"/>
      <c r="O23" s="203" t="s">
        <v>66</v>
      </c>
      <c r="P23" s="204"/>
      <c r="Q23" s="204"/>
      <c r="R23" s="204"/>
      <c r="S23" s="204"/>
      <c r="T23" s="204"/>
      <c r="U23" s="205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x14ac:dyDescent="0.2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37"/>
      <c r="O24" s="203" t="s">
        <v>66</v>
      </c>
      <c r="P24" s="204"/>
      <c r="Q24" s="204"/>
      <c r="R24" s="204"/>
      <c r="S24" s="204"/>
      <c r="T24" s="204"/>
      <c r="U24" s="205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customHeight="1" x14ac:dyDescent="0.2">
      <c r="A25" s="221" t="s">
        <v>68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48"/>
      <c r="AA25" s="48"/>
    </row>
    <row r="26" spans="1:67" ht="16.5" customHeight="1" x14ac:dyDescent="0.25">
      <c r="A26" s="201" t="s">
        <v>69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190"/>
      <c r="AA26" s="190"/>
    </row>
    <row r="27" spans="1:67" ht="14.25" customHeight="1" x14ac:dyDescent="0.25">
      <c r="A27" s="227" t="s">
        <v>70</v>
      </c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8">
        <v>4607111036520</v>
      </c>
      <c r="E28" s="209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40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13"/>
      <c r="Q28" s="213"/>
      <c r="R28" s="213"/>
      <c r="S28" s="209"/>
      <c r="T28" s="34"/>
      <c r="U28" s="34"/>
      <c r="V28" s="35" t="s">
        <v>65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8">
        <v>4607111036605</v>
      </c>
      <c r="E29" s="209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39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13"/>
      <c r="Q29" s="213"/>
      <c r="R29" s="213"/>
      <c r="S29" s="209"/>
      <c r="T29" s="34"/>
      <c r="U29" s="34"/>
      <c r="V29" s="35" t="s">
        <v>65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8">
        <v>4607111036537</v>
      </c>
      <c r="E30" s="209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39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13"/>
      <c r="Q30" s="213"/>
      <c r="R30" s="213"/>
      <c r="S30" s="209"/>
      <c r="T30" s="34"/>
      <c r="U30" s="34"/>
      <c r="V30" s="35" t="s">
        <v>65</v>
      </c>
      <c r="W30" s="195">
        <v>267</v>
      </c>
      <c r="X30" s="196">
        <f>IFERROR(IF(W30="","",W30),"")</f>
        <v>267</v>
      </c>
      <c r="Y30" s="36">
        <f>IFERROR(IF(W30="","",W30*0.00936),"")</f>
        <v>2.49912</v>
      </c>
      <c r="Z30" s="56"/>
      <c r="AA30" s="57"/>
      <c r="AE30" s="67"/>
      <c r="BB30" s="71" t="s">
        <v>74</v>
      </c>
      <c r="BL30" s="67">
        <f>IFERROR(W30*I30,"0")</f>
        <v>513.12059999999997</v>
      </c>
      <c r="BM30" s="67">
        <f>IFERROR(X30*I30,"0")</f>
        <v>513.12059999999997</v>
      </c>
      <c r="BN30" s="67">
        <f>IFERROR(W30/J30,"0")</f>
        <v>2.1190476190476191</v>
      </c>
      <c r="BO30" s="67">
        <f>IFERROR(X30/J30,"0")</f>
        <v>2.1190476190476191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8">
        <v>4607111036599</v>
      </c>
      <c r="E31" s="209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40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13"/>
      <c r="Q31" s="213"/>
      <c r="R31" s="213"/>
      <c r="S31" s="209"/>
      <c r="T31" s="34"/>
      <c r="U31" s="34"/>
      <c r="V31" s="35" t="s">
        <v>65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36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37"/>
      <c r="O32" s="203" t="s">
        <v>66</v>
      </c>
      <c r="P32" s="204"/>
      <c r="Q32" s="204"/>
      <c r="R32" s="204"/>
      <c r="S32" s="204"/>
      <c r="T32" s="204"/>
      <c r="U32" s="205"/>
      <c r="V32" s="37" t="s">
        <v>65</v>
      </c>
      <c r="W32" s="197">
        <f>IFERROR(SUM(W28:W31),"0")</f>
        <v>267</v>
      </c>
      <c r="X32" s="197">
        <f>IFERROR(SUM(X28:X31),"0")</f>
        <v>267</v>
      </c>
      <c r="Y32" s="197">
        <f>IFERROR(IF(Y28="",0,Y28),"0")+IFERROR(IF(Y29="",0,Y29),"0")+IFERROR(IF(Y30="",0,Y30),"0")+IFERROR(IF(Y31="",0,Y31),"0")</f>
        <v>2.49912</v>
      </c>
      <c r="Z32" s="198"/>
      <c r="AA32" s="198"/>
    </row>
    <row r="33" spans="1:67" x14ac:dyDescent="0.2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37"/>
      <c r="O33" s="203" t="s">
        <v>66</v>
      </c>
      <c r="P33" s="204"/>
      <c r="Q33" s="204"/>
      <c r="R33" s="204"/>
      <c r="S33" s="204"/>
      <c r="T33" s="204"/>
      <c r="U33" s="205"/>
      <c r="V33" s="37" t="s">
        <v>67</v>
      </c>
      <c r="W33" s="197">
        <f>IFERROR(SUMPRODUCT(W28:W31*H28:H31),"0")</f>
        <v>400.5</v>
      </c>
      <c r="X33" s="197">
        <f>IFERROR(SUMPRODUCT(X28:X31*H28:H31),"0")</f>
        <v>400.5</v>
      </c>
      <c r="Y33" s="37"/>
      <c r="Z33" s="198"/>
      <c r="AA33" s="198"/>
    </row>
    <row r="34" spans="1:67" ht="16.5" customHeight="1" x14ac:dyDescent="0.25">
      <c r="A34" s="201" t="s">
        <v>81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190"/>
      <c r="AA34" s="190"/>
    </row>
    <row r="35" spans="1:67" ht="14.25" customHeight="1" x14ac:dyDescent="0.25">
      <c r="A35" s="227" t="s">
        <v>60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191"/>
      <c r="AA35" s="191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8">
        <v>4607111036285</v>
      </c>
      <c r="E36" s="209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40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13"/>
      <c r="Q36" s="213"/>
      <c r="R36" s="213"/>
      <c r="S36" s="209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8">
        <v>4607111036308</v>
      </c>
      <c r="E37" s="209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0" t="s">
        <v>86</v>
      </c>
      <c r="P37" s="213"/>
      <c r="Q37" s="213"/>
      <c r="R37" s="213"/>
      <c r="S37" s="209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8">
        <v>4607111036315</v>
      </c>
      <c r="E38" s="209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2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13"/>
      <c r="Q38" s="213"/>
      <c r="R38" s="213"/>
      <c r="S38" s="209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8">
        <v>4607111036292</v>
      </c>
      <c r="E39" s="209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3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13"/>
      <c r="Q39" s="213"/>
      <c r="R39" s="213"/>
      <c r="S39" s="209"/>
      <c r="T39" s="34"/>
      <c r="U39" s="34"/>
      <c r="V39" s="35" t="s">
        <v>65</v>
      </c>
      <c r="W39" s="195">
        <v>110</v>
      </c>
      <c r="X39" s="196">
        <f>IFERROR(IF(W39="","",W39),"")</f>
        <v>110</v>
      </c>
      <c r="Y39" s="36">
        <f>IFERROR(IF(W39="","",W39*0.0155),"")</f>
        <v>1.7050000000000001</v>
      </c>
      <c r="Z39" s="56"/>
      <c r="AA39" s="57"/>
      <c r="AE39" s="67"/>
      <c r="BB39" s="76" t="s">
        <v>1</v>
      </c>
      <c r="BL39" s="67">
        <f>IFERROR(W39*I39,"0")</f>
        <v>689.69999999999993</v>
      </c>
      <c r="BM39" s="67">
        <f>IFERROR(X39*I39,"0")</f>
        <v>689.69999999999993</v>
      </c>
      <c r="BN39" s="67">
        <f>IFERROR(W39/J39,"0")</f>
        <v>1.3095238095238095</v>
      </c>
      <c r="BO39" s="67">
        <f>IFERROR(X39/J39,"0")</f>
        <v>1.3095238095238095</v>
      </c>
    </row>
    <row r="40" spans="1:67" x14ac:dyDescent="0.2">
      <c r="A40" s="236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37"/>
      <c r="O40" s="203" t="s">
        <v>66</v>
      </c>
      <c r="P40" s="204"/>
      <c r="Q40" s="204"/>
      <c r="R40" s="204"/>
      <c r="S40" s="204"/>
      <c r="T40" s="204"/>
      <c r="U40" s="205"/>
      <c r="V40" s="37" t="s">
        <v>65</v>
      </c>
      <c r="W40" s="197">
        <f>IFERROR(SUM(W36:W39),"0")</f>
        <v>110</v>
      </c>
      <c r="X40" s="197">
        <f>IFERROR(SUM(X36:X39),"0")</f>
        <v>110</v>
      </c>
      <c r="Y40" s="197">
        <f>IFERROR(IF(Y36="",0,Y36),"0")+IFERROR(IF(Y37="",0,Y37),"0")+IFERROR(IF(Y38="",0,Y38),"0")+IFERROR(IF(Y39="",0,Y39),"0")</f>
        <v>1.7050000000000001</v>
      </c>
      <c r="Z40" s="198"/>
      <c r="AA40" s="198"/>
    </row>
    <row r="41" spans="1:67" x14ac:dyDescent="0.2">
      <c r="A41" s="202"/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37"/>
      <c r="O41" s="203" t="s">
        <v>66</v>
      </c>
      <c r="P41" s="204"/>
      <c r="Q41" s="204"/>
      <c r="R41" s="204"/>
      <c r="S41" s="204"/>
      <c r="T41" s="204"/>
      <c r="U41" s="205"/>
      <c r="V41" s="37" t="s">
        <v>67</v>
      </c>
      <c r="W41" s="197">
        <f>IFERROR(SUMPRODUCT(W36:W39*H36:H39),"0")</f>
        <v>660</v>
      </c>
      <c r="X41" s="197">
        <f>IFERROR(SUMPRODUCT(X36:X39*H36:H39),"0")</f>
        <v>660</v>
      </c>
      <c r="Y41" s="37"/>
      <c r="Z41" s="198"/>
      <c r="AA41" s="198"/>
    </row>
    <row r="42" spans="1:67" ht="16.5" customHeight="1" x14ac:dyDescent="0.25">
      <c r="A42" s="201" t="s">
        <v>91</v>
      </c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190"/>
      <c r="AA42" s="190"/>
    </row>
    <row r="43" spans="1:67" ht="14.25" customHeight="1" x14ac:dyDescent="0.25">
      <c r="A43" s="227" t="s">
        <v>92</v>
      </c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191"/>
      <c r="AA43" s="191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8">
        <v>4607111038951</v>
      </c>
      <c r="E44" s="209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39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13"/>
      <c r="Q44" s="213"/>
      <c r="R44" s="213"/>
      <c r="S44" s="209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8">
        <v>4607111037596</v>
      </c>
      <c r="E45" s="209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13"/>
      <c r="Q45" s="213"/>
      <c r="R45" s="213"/>
      <c r="S45" s="209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8">
        <v>4607111038579</v>
      </c>
      <c r="E46" s="209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407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13"/>
      <c r="Q46" s="213"/>
      <c r="R46" s="213"/>
      <c r="S46" s="209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8">
        <v>4607111037053</v>
      </c>
      <c r="E47" s="209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1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13"/>
      <c r="Q47" s="213"/>
      <c r="R47" s="213"/>
      <c r="S47" s="209"/>
      <c r="T47" s="34"/>
      <c r="U47" s="34"/>
      <c r="V47" s="35" t="s">
        <v>65</v>
      </c>
      <c r="W47" s="195">
        <v>0</v>
      </c>
      <c r="X47" s="196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8">
        <v>4607111037060</v>
      </c>
      <c r="E48" s="209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40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13"/>
      <c r="Q48" s="213"/>
      <c r="R48" s="213"/>
      <c r="S48" s="209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8">
        <v>4607111038968</v>
      </c>
      <c r="E49" s="209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3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13"/>
      <c r="Q49" s="213"/>
      <c r="R49" s="213"/>
      <c r="S49" s="209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36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37"/>
      <c r="O50" s="203" t="s">
        <v>66</v>
      </c>
      <c r="P50" s="204"/>
      <c r="Q50" s="204"/>
      <c r="R50" s="204"/>
      <c r="S50" s="204"/>
      <c r="T50" s="204"/>
      <c r="U50" s="205"/>
      <c r="V50" s="37" t="s">
        <v>65</v>
      </c>
      <c r="W50" s="197">
        <f>IFERROR(SUM(W44:W49),"0")</f>
        <v>0</v>
      </c>
      <c r="X50" s="197">
        <f>IFERROR(SUM(X44:X49),"0")</f>
        <v>0</v>
      </c>
      <c r="Y50" s="197">
        <f>IFERROR(IF(Y44="",0,Y44),"0")+IFERROR(IF(Y45="",0,Y45),"0")+IFERROR(IF(Y46="",0,Y46),"0")+IFERROR(IF(Y47="",0,Y47),"0")+IFERROR(IF(Y48="",0,Y48),"0")+IFERROR(IF(Y49="",0,Y49),"0")</f>
        <v>0</v>
      </c>
      <c r="Z50" s="198"/>
      <c r="AA50" s="198"/>
    </row>
    <row r="51" spans="1:67" x14ac:dyDescent="0.2">
      <c r="A51" s="202"/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37"/>
      <c r="O51" s="203" t="s">
        <v>66</v>
      </c>
      <c r="P51" s="204"/>
      <c r="Q51" s="204"/>
      <c r="R51" s="204"/>
      <c r="S51" s="204"/>
      <c r="T51" s="204"/>
      <c r="U51" s="205"/>
      <c r="V51" s="37" t="s">
        <v>67</v>
      </c>
      <c r="W51" s="197">
        <f>IFERROR(SUMPRODUCT(W44:W49*H44:H49),"0")</f>
        <v>0</v>
      </c>
      <c r="X51" s="197">
        <f>IFERROR(SUMPRODUCT(X44:X49*H44:H49),"0")</f>
        <v>0</v>
      </c>
      <c r="Y51" s="37"/>
      <c r="Z51" s="198"/>
      <c r="AA51" s="198"/>
    </row>
    <row r="52" spans="1:67" ht="16.5" customHeight="1" x14ac:dyDescent="0.25">
      <c r="A52" s="201" t="s">
        <v>106</v>
      </c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190"/>
      <c r="AA52" s="190"/>
    </row>
    <row r="53" spans="1:67" ht="14.25" customHeight="1" x14ac:dyDescent="0.25">
      <c r="A53" s="227" t="s">
        <v>60</v>
      </c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202"/>
      <c r="Y53" s="202"/>
      <c r="Z53" s="191"/>
      <c r="AA53" s="191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8">
        <v>4607111037190</v>
      </c>
      <c r="E54" s="209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21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13"/>
      <c r="Q54" s="213"/>
      <c r="R54" s="213"/>
      <c r="S54" s="209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8">
        <v>4607111037183</v>
      </c>
      <c r="E55" s="209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13"/>
      <c r="Q55" s="213"/>
      <c r="R55" s="213"/>
      <c r="S55" s="209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8">
        <v>4607111037091</v>
      </c>
      <c r="E56" s="209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40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13"/>
      <c r="Q56" s="213"/>
      <c r="R56" s="213"/>
      <c r="S56" s="209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8">
        <v>4607111036902</v>
      </c>
      <c r="E57" s="209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38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13"/>
      <c r="Q57" s="213"/>
      <c r="R57" s="213"/>
      <c r="S57" s="209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8">
        <v>4607111036858</v>
      </c>
      <c r="E58" s="209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4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13"/>
      <c r="Q58" s="213"/>
      <c r="R58" s="213"/>
      <c r="S58" s="209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8">
        <v>4607111036889</v>
      </c>
      <c r="E59" s="209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1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13"/>
      <c r="Q59" s="213"/>
      <c r="R59" s="213"/>
      <c r="S59" s="209"/>
      <c r="T59" s="34"/>
      <c r="U59" s="34"/>
      <c r="V59" s="35" t="s">
        <v>65</v>
      </c>
      <c r="W59" s="195">
        <v>12</v>
      </c>
      <c r="X59" s="196">
        <f t="shared" si="6"/>
        <v>12</v>
      </c>
      <c r="Y59" s="36">
        <f t="shared" si="7"/>
        <v>0.186</v>
      </c>
      <c r="Z59" s="56"/>
      <c r="AA59" s="57"/>
      <c r="AE59" s="67"/>
      <c r="BB59" s="88" t="s">
        <v>1</v>
      </c>
      <c r="BL59" s="67">
        <f t="shared" si="8"/>
        <v>89.831999999999994</v>
      </c>
      <c r="BM59" s="67">
        <f t="shared" si="9"/>
        <v>89.831999999999994</v>
      </c>
      <c r="BN59" s="67">
        <f t="shared" si="10"/>
        <v>0.14285714285714285</v>
      </c>
      <c r="BO59" s="67">
        <f t="shared" si="11"/>
        <v>0.14285714285714285</v>
      </c>
    </row>
    <row r="60" spans="1:67" x14ac:dyDescent="0.2">
      <c r="A60" s="236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37"/>
      <c r="O60" s="203" t="s">
        <v>66</v>
      </c>
      <c r="P60" s="204"/>
      <c r="Q60" s="204"/>
      <c r="R60" s="204"/>
      <c r="S60" s="204"/>
      <c r="T60" s="204"/>
      <c r="U60" s="205"/>
      <c r="V60" s="37" t="s">
        <v>65</v>
      </c>
      <c r="W60" s="197">
        <f>IFERROR(SUM(W54:W59),"0")</f>
        <v>12</v>
      </c>
      <c r="X60" s="197">
        <f>IFERROR(SUM(X54:X59),"0")</f>
        <v>12</v>
      </c>
      <c r="Y60" s="197">
        <f>IFERROR(IF(Y54="",0,Y54),"0")+IFERROR(IF(Y55="",0,Y55),"0")+IFERROR(IF(Y56="",0,Y56),"0")+IFERROR(IF(Y57="",0,Y57),"0")+IFERROR(IF(Y58="",0,Y58),"0")+IFERROR(IF(Y59="",0,Y59),"0")</f>
        <v>0.186</v>
      </c>
      <c r="Z60" s="198"/>
      <c r="AA60" s="198"/>
    </row>
    <row r="61" spans="1:67" x14ac:dyDescent="0.2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37"/>
      <c r="O61" s="203" t="s">
        <v>66</v>
      </c>
      <c r="P61" s="204"/>
      <c r="Q61" s="204"/>
      <c r="R61" s="204"/>
      <c r="S61" s="204"/>
      <c r="T61" s="204"/>
      <c r="U61" s="205"/>
      <c r="V61" s="37" t="s">
        <v>67</v>
      </c>
      <c r="W61" s="197">
        <f>IFERROR(SUMPRODUCT(W54:W59*H54:H59),"0")</f>
        <v>86.4</v>
      </c>
      <c r="X61" s="197">
        <f>IFERROR(SUMPRODUCT(X54:X59*H54:H59),"0")</f>
        <v>86.4</v>
      </c>
      <c r="Y61" s="37"/>
      <c r="Z61" s="198"/>
      <c r="AA61" s="198"/>
    </row>
    <row r="62" spans="1:67" ht="16.5" customHeight="1" x14ac:dyDescent="0.25">
      <c r="A62" s="201" t="s">
        <v>119</v>
      </c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190"/>
      <c r="AA62" s="190"/>
    </row>
    <row r="63" spans="1:67" ht="14.25" customHeight="1" x14ac:dyDescent="0.25">
      <c r="A63" s="227" t="s">
        <v>60</v>
      </c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191"/>
      <c r="AA63" s="191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8">
        <v>4607111037411</v>
      </c>
      <c r="E64" s="209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22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13"/>
      <c r="Q64" s="213"/>
      <c r="R64" s="213"/>
      <c r="S64" s="209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8">
        <v>4607111036728</v>
      </c>
      <c r="E65" s="209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13"/>
      <c r="Q65" s="213"/>
      <c r="R65" s="213"/>
      <c r="S65" s="209"/>
      <c r="T65" s="34"/>
      <c r="U65" s="34"/>
      <c r="V65" s="35" t="s">
        <v>65</v>
      </c>
      <c r="W65" s="195">
        <v>0</v>
      </c>
      <c r="X65" s="196">
        <f>IFERROR(IF(W65="","",W65),"")</f>
        <v>0</v>
      </c>
      <c r="Y65" s="36">
        <f>IFERROR(IF(W65="","",W65*0.00866),"")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x14ac:dyDescent="0.2">
      <c r="A66" s="236"/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37"/>
      <c r="O66" s="203" t="s">
        <v>66</v>
      </c>
      <c r="P66" s="204"/>
      <c r="Q66" s="204"/>
      <c r="R66" s="204"/>
      <c r="S66" s="204"/>
      <c r="T66" s="204"/>
      <c r="U66" s="205"/>
      <c r="V66" s="37" t="s">
        <v>65</v>
      </c>
      <c r="W66" s="197">
        <f>IFERROR(SUM(W64:W65),"0")</f>
        <v>0</v>
      </c>
      <c r="X66" s="197">
        <f>IFERROR(SUM(X64:X65),"0")</f>
        <v>0</v>
      </c>
      <c r="Y66" s="197">
        <f>IFERROR(IF(Y64="",0,Y64),"0")+IFERROR(IF(Y65="",0,Y65),"0")</f>
        <v>0</v>
      </c>
      <c r="Z66" s="198"/>
      <c r="AA66" s="198"/>
    </row>
    <row r="67" spans="1:67" x14ac:dyDescent="0.2">
      <c r="A67" s="202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37"/>
      <c r="O67" s="203" t="s">
        <v>66</v>
      </c>
      <c r="P67" s="204"/>
      <c r="Q67" s="204"/>
      <c r="R67" s="204"/>
      <c r="S67" s="204"/>
      <c r="T67" s="204"/>
      <c r="U67" s="205"/>
      <c r="V67" s="37" t="s">
        <v>67</v>
      </c>
      <c r="W67" s="197">
        <f>IFERROR(SUMPRODUCT(W64:W65*H64:H65),"0")</f>
        <v>0</v>
      </c>
      <c r="X67" s="197">
        <f>IFERROR(SUMPRODUCT(X64:X65*H64:H65),"0")</f>
        <v>0</v>
      </c>
      <c r="Y67" s="37"/>
      <c r="Z67" s="198"/>
      <c r="AA67" s="198"/>
    </row>
    <row r="68" spans="1:67" ht="16.5" customHeight="1" x14ac:dyDescent="0.25">
      <c r="A68" s="201" t="s">
        <v>125</v>
      </c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190"/>
      <c r="AA68" s="190"/>
    </row>
    <row r="69" spans="1:67" ht="14.25" customHeight="1" x14ac:dyDescent="0.25">
      <c r="A69" s="227" t="s">
        <v>126</v>
      </c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191"/>
      <c r="AA69" s="191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8">
        <v>4607111033659</v>
      </c>
      <c r="E70" s="209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25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13"/>
      <c r="Q70" s="213"/>
      <c r="R70" s="213"/>
      <c r="S70" s="209"/>
      <c r="T70" s="34"/>
      <c r="U70" s="34"/>
      <c r="V70" s="35" t="s">
        <v>65</v>
      </c>
      <c r="W70" s="195">
        <v>0</v>
      </c>
      <c r="X70" s="196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36"/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37"/>
      <c r="O71" s="203" t="s">
        <v>66</v>
      </c>
      <c r="P71" s="204"/>
      <c r="Q71" s="204"/>
      <c r="R71" s="204"/>
      <c r="S71" s="204"/>
      <c r="T71" s="204"/>
      <c r="U71" s="205"/>
      <c r="V71" s="37" t="s">
        <v>65</v>
      </c>
      <c r="W71" s="197">
        <f>IFERROR(SUM(W70:W70),"0")</f>
        <v>0</v>
      </c>
      <c r="X71" s="197">
        <f>IFERROR(SUM(X70:X70),"0")</f>
        <v>0</v>
      </c>
      <c r="Y71" s="197">
        <f>IFERROR(IF(Y70="",0,Y70),"0")</f>
        <v>0</v>
      </c>
      <c r="Z71" s="198"/>
      <c r="AA71" s="198"/>
    </row>
    <row r="72" spans="1:67" x14ac:dyDescent="0.2">
      <c r="A72" s="202"/>
      <c r="B72" s="202"/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237"/>
      <c r="O72" s="203" t="s">
        <v>66</v>
      </c>
      <c r="P72" s="204"/>
      <c r="Q72" s="204"/>
      <c r="R72" s="204"/>
      <c r="S72" s="204"/>
      <c r="T72" s="204"/>
      <c r="U72" s="205"/>
      <c r="V72" s="37" t="s">
        <v>67</v>
      </c>
      <c r="W72" s="197">
        <f>IFERROR(SUMPRODUCT(W70:W70*H70:H70),"0")</f>
        <v>0</v>
      </c>
      <c r="X72" s="197">
        <f>IFERROR(SUMPRODUCT(X70:X70*H70:H70),"0")</f>
        <v>0</v>
      </c>
      <c r="Y72" s="37"/>
      <c r="Z72" s="198"/>
      <c r="AA72" s="198"/>
    </row>
    <row r="73" spans="1:67" ht="16.5" customHeight="1" x14ac:dyDescent="0.25">
      <c r="A73" s="201" t="s">
        <v>129</v>
      </c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190"/>
      <c r="AA73" s="190"/>
    </row>
    <row r="74" spans="1:67" ht="14.25" customHeight="1" x14ac:dyDescent="0.25">
      <c r="A74" s="227" t="s">
        <v>130</v>
      </c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191"/>
      <c r="AA74" s="191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8">
        <v>4607111034137</v>
      </c>
      <c r="E75" s="209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37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13"/>
      <c r="Q75" s="213"/>
      <c r="R75" s="213"/>
      <c r="S75" s="209"/>
      <c r="T75" s="34"/>
      <c r="U75" s="34"/>
      <c r="V75" s="35" t="s">
        <v>65</v>
      </c>
      <c r="W75" s="195">
        <v>0</v>
      </c>
      <c r="X75" s="196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8">
        <v>4607111034120</v>
      </c>
      <c r="E76" s="209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0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13"/>
      <c r="Q76" s="213"/>
      <c r="R76" s="213"/>
      <c r="S76" s="209"/>
      <c r="T76" s="34"/>
      <c r="U76" s="34"/>
      <c r="V76" s="35" t="s">
        <v>65</v>
      </c>
      <c r="W76" s="195">
        <v>0</v>
      </c>
      <c r="X76" s="196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74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x14ac:dyDescent="0.2">
      <c r="A77" s="236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37"/>
      <c r="O77" s="203" t="s">
        <v>66</v>
      </c>
      <c r="P77" s="204"/>
      <c r="Q77" s="204"/>
      <c r="R77" s="204"/>
      <c r="S77" s="204"/>
      <c r="T77" s="204"/>
      <c r="U77" s="205"/>
      <c r="V77" s="37" t="s">
        <v>65</v>
      </c>
      <c r="W77" s="197">
        <f>IFERROR(SUM(W75:W76),"0")</f>
        <v>0</v>
      </c>
      <c r="X77" s="197">
        <f>IFERROR(SUM(X75:X76),"0")</f>
        <v>0</v>
      </c>
      <c r="Y77" s="197">
        <f>IFERROR(IF(Y75="",0,Y75),"0")+IFERROR(IF(Y76="",0,Y76),"0")</f>
        <v>0</v>
      </c>
      <c r="Z77" s="198"/>
      <c r="AA77" s="198"/>
    </row>
    <row r="78" spans="1:67" x14ac:dyDescent="0.2">
      <c r="A78" s="202"/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37"/>
      <c r="O78" s="203" t="s">
        <v>66</v>
      </c>
      <c r="P78" s="204"/>
      <c r="Q78" s="204"/>
      <c r="R78" s="204"/>
      <c r="S78" s="204"/>
      <c r="T78" s="204"/>
      <c r="U78" s="205"/>
      <c r="V78" s="37" t="s">
        <v>67</v>
      </c>
      <c r="W78" s="197">
        <f>IFERROR(SUMPRODUCT(W75:W76*H75:H76),"0")</f>
        <v>0</v>
      </c>
      <c r="X78" s="197">
        <f>IFERROR(SUMPRODUCT(X75:X76*H75:H76),"0")</f>
        <v>0</v>
      </c>
      <c r="Y78" s="37"/>
      <c r="Z78" s="198"/>
      <c r="AA78" s="198"/>
    </row>
    <row r="79" spans="1:67" ht="16.5" customHeight="1" x14ac:dyDescent="0.25">
      <c r="A79" s="201" t="s">
        <v>135</v>
      </c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190"/>
      <c r="AA79" s="190"/>
    </row>
    <row r="80" spans="1:67" ht="14.25" customHeight="1" x14ac:dyDescent="0.25">
      <c r="A80" s="227" t="s">
        <v>126</v>
      </c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191"/>
      <c r="AA80" s="191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8">
        <v>4607111036407</v>
      </c>
      <c r="E81" s="209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37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13"/>
      <c r="Q81" s="213"/>
      <c r="R81" s="213"/>
      <c r="S81" s="209"/>
      <c r="T81" s="34"/>
      <c r="U81" s="34"/>
      <c r="V81" s="35" t="s">
        <v>65</v>
      </c>
      <c r="W81" s="195">
        <v>0</v>
      </c>
      <c r="X81" s="196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8">
        <v>4607111033628</v>
      </c>
      <c r="E82" s="209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27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13"/>
      <c r="Q82" s="213"/>
      <c r="R82" s="213"/>
      <c r="S82" s="209"/>
      <c r="T82" s="34"/>
      <c r="U82" s="34"/>
      <c r="V82" s="35" t="s">
        <v>65</v>
      </c>
      <c r="W82" s="195">
        <v>0</v>
      </c>
      <c r="X82" s="196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8">
        <v>4607111033451</v>
      </c>
      <c r="E83" s="209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282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13"/>
      <c r="Q83" s="213"/>
      <c r="R83" s="213"/>
      <c r="S83" s="209"/>
      <c r="T83" s="34"/>
      <c r="U83" s="34"/>
      <c r="V83" s="35" t="s">
        <v>65</v>
      </c>
      <c r="W83" s="195">
        <v>142</v>
      </c>
      <c r="X83" s="196">
        <f t="shared" si="12"/>
        <v>142</v>
      </c>
      <c r="Y83" s="36">
        <f t="shared" si="13"/>
        <v>2.5389599999999999</v>
      </c>
      <c r="Z83" s="56"/>
      <c r="AA83" s="57"/>
      <c r="AE83" s="67"/>
      <c r="BB83" s="96" t="s">
        <v>74</v>
      </c>
      <c r="BL83" s="67">
        <f t="shared" si="14"/>
        <v>611.11120000000005</v>
      </c>
      <c r="BM83" s="67">
        <f t="shared" si="15"/>
        <v>611.11120000000005</v>
      </c>
      <c r="BN83" s="67">
        <f t="shared" si="16"/>
        <v>2.0285714285714285</v>
      </c>
      <c r="BO83" s="67">
        <f t="shared" si="17"/>
        <v>2.0285714285714285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8">
        <v>4607111035141</v>
      </c>
      <c r="E84" s="209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37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13"/>
      <c r="Q84" s="213"/>
      <c r="R84" s="213"/>
      <c r="S84" s="209"/>
      <c r="T84" s="34"/>
      <c r="U84" s="34"/>
      <c r="V84" s="35" t="s">
        <v>65</v>
      </c>
      <c r="W84" s="195">
        <v>0</v>
      </c>
      <c r="X84" s="196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8">
        <v>4607111035028</v>
      </c>
      <c r="E85" s="209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38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13"/>
      <c r="Q85" s="213"/>
      <c r="R85" s="213"/>
      <c r="S85" s="209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8">
        <v>4607111033444</v>
      </c>
      <c r="E86" s="209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27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13"/>
      <c r="Q86" s="213"/>
      <c r="R86" s="213"/>
      <c r="S86" s="209"/>
      <c r="T86" s="34"/>
      <c r="U86" s="34"/>
      <c r="V86" s="35" t="s">
        <v>65</v>
      </c>
      <c r="W86" s="195">
        <v>172</v>
      </c>
      <c r="X86" s="196">
        <f t="shared" si="12"/>
        <v>172</v>
      </c>
      <c r="Y86" s="36">
        <f t="shared" si="13"/>
        <v>3.0753599999999999</v>
      </c>
      <c r="Z86" s="56"/>
      <c r="AA86" s="57"/>
      <c r="AE86" s="67"/>
      <c r="BB86" s="99" t="s">
        <v>74</v>
      </c>
      <c r="BL86" s="67">
        <f t="shared" si="14"/>
        <v>740.2192</v>
      </c>
      <c r="BM86" s="67">
        <f t="shared" si="15"/>
        <v>740.2192</v>
      </c>
      <c r="BN86" s="67">
        <f t="shared" si="16"/>
        <v>2.4571428571428573</v>
      </c>
      <c r="BO86" s="67">
        <f t="shared" si="17"/>
        <v>2.4571428571428573</v>
      </c>
    </row>
    <row r="87" spans="1:67" x14ac:dyDescent="0.2">
      <c r="A87" s="236"/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37"/>
      <c r="O87" s="203" t="s">
        <v>66</v>
      </c>
      <c r="P87" s="204"/>
      <c r="Q87" s="204"/>
      <c r="R87" s="204"/>
      <c r="S87" s="204"/>
      <c r="T87" s="204"/>
      <c r="U87" s="205"/>
      <c r="V87" s="37" t="s">
        <v>65</v>
      </c>
      <c r="W87" s="197">
        <f>IFERROR(SUM(W81:W86),"0")</f>
        <v>314</v>
      </c>
      <c r="X87" s="197">
        <f>IFERROR(SUM(X81:X86),"0")</f>
        <v>314</v>
      </c>
      <c r="Y87" s="197">
        <f>IFERROR(IF(Y81="",0,Y81),"0")+IFERROR(IF(Y82="",0,Y82),"0")+IFERROR(IF(Y83="",0,Y83),"0")+IFERROR(IF(Y84="",0,Y84),"0")+IFERROR(IF(Y85="",0,Y85),"0")+IFERROR(IF(Y86="",0,Y86),"0")</f>
        <v>5.6143199999999993</v>
      </c>
      <c r="Z87" s="198"/>
      <c r="AA87" s="198"/>
    </row>
    <row r="88" spans="1:67" x14ac:dyDescent="0.2">
      <c r="A88" s="202"/>
      <c r="B88" s="202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37"/>
      <c r="O88" s="203" t="s">
        <v>66</v>
      </c>
      <c r="P88" s="204"/>
      <c r="Q88" s="204"/>
      <c r="R88" s="204"/>
      <c r="S88" s="204"/>
      <c r="T88" s="204"/>
      <c r="U88" s="205"/>
      <c r="V88" s="37" t="s">
        <v>67</v>
      </c>
      <c r="W88" s="197">
        <f>IFERROR(SUMPRODUCT(W81:W86*H81:H86),"0")</f>
        <v>1130.4000000000001</v>
      </c>
      <c r="X88" s="197">
        <f>IFERROR(SUMPRODUCT(X81:X86*H81:H86),"0")</f>
        <v>1130.4000000000001</v>
      </c>
      <c r="Y88" s="37"/>
      <c r="Z88" s="198"/>
      <c r="AA88" s="198"/>
    </row>
    <row r="89" spans="1:67" ht="16.5" customHeight="1" x14ac:dyDescent="0.25">
      <c r="A89" s="201" t="s">
        <v>148</v>
      </c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190"/>
      <c r="AA89" s="190"/>
    </row>
    <row r="90" spans="1:67" ht="14.25" customHeight="1" x14ac:dyDescent="0.25">
      <c r="A90" s="227" t="s">
        <v>148</v>
      </c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  <c r="S90" s="202"/>
      <c r="T90" s="202"/>
      <c r="U90" s="202"/>
      <c r="V90" s="202"/>
      <c r="W90" s="202"/>
      <c r="X90" s="202"/>
      <c r="Y90" s="202"/>
      <c r="Z90" s="191"/>
      <c r="AA90" s="191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8">
        <v>4607025784012</v>
      </c>
      <c r="E91" s="209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38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13"/>
      <c r="Q91" s="213"/>
      <c r="R91" s="213"/>
      <c r="S91" s="209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8">
        <v>4607025784319</v>
      </c>
      <c r="E92" s="209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39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13"/>
      <c r="Q92" s="213"/>
      <c r="R92" s="213"/>
      <c r="S92" s="209"/>
      <c r="T92" s="34"/>
      <c r="U92" s="34"/>
      <c r="V92" s="35" t="s">
        <v>65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8">
        <v>4607111035370</v>
      </c>
      <c r="E93" s="209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3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13"/>
      <c r="Q93" s="213"/>
      <c r="R93" s="213"/>
      <c r="S93" s="209"/>
      <c r="T93" s="34"/>
      <c r="U93" s="34"/>
      <c r="V93" s="35" t="s">
        <v>65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36"/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37"/>
      <c r="O94" s="203" t="s">
        <v>66</v>
      </c>
      <c r="P94" s="204"/>
      <c r="Q94" s="204"/>
      <c r="R94" s="204"/>
      <c r="S94" s="204"/>
      <c r="T94" s="204"/>
      <c r="U94" s="205"/>
      <c r="V94" s="37" t="s">
        <v>65</v>
      </c>
      <c r="W94" s="197">
        <f>IFERROR(SUM(W91:W93),"0")</f>
        <v>0</v>
      </c>
      <c r="X94" s="197">
        <f>IFERROR(SUM(X91:X93),"0")</f>
        <v>0</v>
      </c>
      <c r="Y94" s="197">
        <f>IFERROR(IF(Y91="",0,Y91),"0")+IFERROR(IF(Y92="",0,Y92),"0")+IFERROR(IF(Y93="",0,Y93),"0")</f>
        <v>0</v>
      </c>
      <c r="Z94" s="198"/>
      <c r="AA94" s="198"/>
    </row>
    <row r="95" spans="1:67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37"/>
      <c r="O95" s="203" t="s">
        <v>66</v>
      </c>
      <c r="P95" s="204"/>
      <c r="Q95" s="204"/>
      <c r="R95" s="204"/>
      <c r="S95" s="204"/>
      <c r="T95" s="204"/>
      <c r="U95" s="205"/>
      <c r="V95" s="37" t="s">
        <v>67</v>
      </c>
      <c r="W95" s="197">
        <f>IFERROR(SUMPRODUCT(W91:W93*H91:H93),"0")</f>
        <v>0</v>
      </c>
      <c r="X95" s="197">
        <f>IFERROR(SUMPRODUCT(X91:X93*H91:H93),"0")</f>
        <v>0</v>
      </c>
      <c r="Y95" s="37"/>
      <c r="Z95" s="198"/>
      <c r="AA95" s="198"/>
    </row>
    <row r="96" spans="1:67" ht="16.5" customHeight="1" x14ac:dyDescent="0.25">
      <c r="A96" s="201" t="s">
        <v>155</v>
      </c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190"/>
      <c r="AA96" s="190"/>
    </row>
    <row r="97" spans="1:67" ht="14.25" customHeight="1" x14ac:dyDescent="0.25">
      <c r="A97" s="227" t="s">
        <v>60</v>
      </c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8">
        <v>4607111033970</v>
      </c>
      <c r="E98" s="209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27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13"/>
      <c r="Q98" s="213"/>
      <c r="R98" s="213"/>
      <c r="S98" s="209"/>
      <c r="T98" s="34"/>
      <c r="U98" s="34"/>
      <c r="V98" s="35" t="s">
        <v>65</v>
      </c>
      <c r="W98" s="195">
        <v>12</v>
      </c>
      <c r="X98" s="196">
        <f>IFERROR(IF(W98="","",W98),"")</f>
        <v>12</v>
      </c>
      <c r="Y98" s="36">
        <f>IFERROR(IF(W98="","",W98*0.0155),"")</f>
        <v>0.186</v>
      </c>
      <c r="Z98" s="56"/>
      <c r="AA98" s="57"/>
      <c r="AE98" s="67"/>
      <c r="BB98" s="103" t="s">
        <v>1</v>
      </c>
      <c r="BL98" s="67">
        <f>IFERROR(W98*I98,"0")</f>
        <v>86.395200000000003</v>
      </c>
      <c r="BM98" s="67">
        <f>IFERROR(X98*I98,"0")</f>
        <v>86.395200000000003</v>
      </c>
      <c r="BN98" s="67">
        <f>IFERROR(W98/J98,"0")</f>
        <v>0.14285714285714285</v>
      </c>
      <c r="BO98" s="67">
        <f>IFERROR(X98/J98,"0")</f>
        <v>0.14285714285714285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8">
        <v>4607111034144</v>
      </c>
      <c r="E99" s="209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36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13"/>
      <c r="Q99" s="213"/>
      <c r="R99" s="213"/>
      <c r="S99" s="209"/>
      <c r="T99" s="34"/>
      <c r="U99" s="34"/>
      <c r="V99" s="35" t="s">
        <v>65</v>
      </c>
      <c r="W99" s="195">
        <v>108</v>
      </c>
      <c r="X99" s="196">
        <f>IFERROR(IF(W99="","",W99),"")</f>
        <v>108</v>
      </c>
      <c r="Y99" s="36">
        <f>IFERROR(IF(W99="","",W99*0.0155),"")</f>
        <v>1.6739999999999999</v>
      </c>
      <c r="Z99" s="56"/>
      <c r="AA99" s="57"/>
      <c r="AE99" s="67"/>
      <c r="BB99" s="104" t="s">
        <v>1</v>
      </c>
      <c r="BL99" s="67">
        <f>IFERROR(W99*I99,"0")</f>
        <v>808.48799999999994</v>
      </c>
      <c r="BM99" s="67">
        <f>IFERROR(X99*I99,"0")</f>
        <v>808.48799999999994</v>
      </c>
      <c r="BN99" s="67">
        <f>IFERROR(W99/J99,"0")</f>
        <v>1.2857142857142858</v>
      </c>
      <c r="BO99" s="67">
        <f>IFERROR(X99/J99,"0")</f>
        <v>1.2857142857142858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8">
        <v>4607111033987</v>
      </c>
      <c r="E100" s="209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33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13"/>
      <c r="Q100" s="213"/>
      <c r="R100" s="213"/>
      <c r="S100" s="209"/>
      <c r="T100" s="34"/>
      <c r="U100" s="34"/>
      <c r="V100" s="35" t="s">
        <v>65</v>
      </c>
      <c r="W100" s="195">
        <v>48</v>
      </c>
      <c r="X100" s="196">
        <f>IFERROR(IF(W100="","",W100),"")</f>
        <v>48</v>
      </c>
      <c r="Y100" s="36">
        <f>IFERROR(IF(W100="","",W100*0.0155),"")</f>
        <v>0.74399999999999999</v>
      </c>
      <c r="Z100" s="56"/>
      <c r="AA100" s="57"/>
      <c r="AE100" s="67"/>
      <c r="BB100" s="105" t="s">
        <v>1</v>
      </c>
      <c r="BL100" s="67">
        <f>IFERROR(W100*I100,"0")</f>
        <v>345.58080000000001</v>
      </c>
      <c r="BM100" s="67">
        <f>IFERROR(X100*I100,"0")</f>
        <v>345.58080000000001</v>
      </c>
      <c r="BN100" s="67">
        <f>IFERROR(W100/J100,"0")</f>
        <v>0.5714285714285714</v>
      </c>
      <c r="BO100" s="67">
        <f>IFERROR(X100/J100,"0")</f>
        <v>0.5714285714285714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8">
        <v>4607111034151</v>
      </c>
      <c r="E101" s="209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25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13"/>
      <c r="Q101" s="213"/>
      <c r="R101" s="213"/>
      <c r="S101" s="209"/>
      <c r="T101" s="34"/>
      <c r="U101" s="34"/>
      <c r="V101" s="35" t="s">
        <v>65</v>
      </c>
      <c r="W101" s="195">
        <v>240</v>
      </c>
      <c r="X101" s="196">
        <f>IFERROR(IF(W101="","",W101),"")</f>
        <v>240</v>
      </c>
      <c r="Y101" s="36">
        <f>IFERROR(IF(W101="","",W101*0.0155),"")</f>
        <v>3.7199999999999998</v>
      </c>
      <c r="Z101" s="56"/>
      <c r="AA101" s="57"/>
      <c r="AE101" s="67"/>
      <c r="BB101" s="106" t="s">
        <v>1</v>
      </c>
      <c r="BL101" s="67">
        <f>IFERROR(W101*I101,"0")</f>
        <v>1796.6399999999999</v>
      </c>
      <c r="BM101" s="67">
        <f>IFERROR(X101*I101,"0")</f>
        <v>1796.6399999999999</v>
      </c>
      <c r="BN101" s="67">
        <f>IFERROR(W101/J101,"0")</f>
        <v>2.8571428571428572</v>
      </c>
      <c r="BO101" s="67">
        <f>IFERROR(X101/J101,"0")</f>
        <v>2.8571428571428572</v>
      </c>
    </row>
    <row r="102" spans="1:67" x14ac:dyDescent="0.2">
      <c r="A102" s="236"/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37"/>
      <c r="O102" s="203" t="s">
        <v>66</v>
      </c>
      <c r="P102" s="204"/>
      <c r="Q102" s="204"/>
      <c r="R102" s="204"/>
      <c r="S102" s="204"/>
      <c r="T102" s="204"/>
      <c r="U102" s="205"/>
      <c r="V102" s="37" t="s">
        <v>65</v>
      </c>
      <c r="W102" s="197">
        <f>IFERROR(SUM(W98:W101),"0")</f>
        <v>408</v>
      </c>
      <c r="X102" s="197">
        <f>IFERROR(SUM(X98:X101),"0")</f>
        <v>408</v>
      </c>
      <c r="Y102" s="197">
        <f>IFERROR(IF(Y98="",0,Y98),"0")+IFERROR(IF(Y99="",0,Y99),"0")+IFERROR(IF(Y100="",0,Y100),"0")+IFERROR(IF(Y101="",0,Y101),"0")</f>
        <v>6.3239999999999998</v>
      </c>
      <c r="Z102" s="198"/>
      <c r="AA102" s="198"/>
    </row>
    <row r="103" spans="1:67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37"/>
      <c r="O103" s="203" t="s">
        <v>66</v>
      </c>
      <c r="P103" s="204"/>
      <c r="Q103" s="204"/>
      <c r="R103" s="204"/>
      <c r="S103" s="204"/>
      <c r="T103" s="204"/>
      <c r="U103" s="205"/>
      <c r="V103" s="37" t="s">
        <v>67</v>
      </c>
      <c r="W103" s="197">
        <f>IFERROR(SUMPRODUCT(W98:W101*H98:H101),"0")</f>
        <v>2918.4</v>
      </c>
      <c r="X103" s="197">
        <f>IFERROR(SUMPRODUCT(X98:X101*H98:H101),"0")</f>
        <v>2918.4</v>
      </c>
      <c r="Y103" s="37"/>
      <c r="Z103" s="198"/>
      <c r="AA103" s="198"/>
    </row>
    <row r="104" spans="1:67" ht="16.5" customHeight="1" x14ac:dyDescent="0.25">
      <c r="A104" s="201" t="s">
        <v>164</v>
      </c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190"/>
      <c r="AA104" s="190"/>
    </row>
    <row r="105" spans="1:67" ht="14.25" customHeight="1" x14ac:dyDescent="0.25">
      <c r="A105" s="227" t="s">
        <v>126</v>
      </c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8">
        <v>4607111034014</v>
      </c>
      <c r="E106" s="209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36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13"/>
      <c r="Q106" s="213"/>
      <c r="R106" s="213"/>
      <c r="S106" s="209"/>
      <c r="T106" s="34"/>
      <c r="U106" s="34"/>
      <c r="V106" s="35" t="s">
        <v>65</v>
      </c>
      <c r="W106" s="195">
        <v>140</v>
      </c>
      <c r="X106" s="196">
        <f>IFERROR(IF(W106="","",W106),"")</f>
        <v>140</v>
      </c>
      <c r="Y106" s="36">
        <f>IFERROR(IF(W106="","",W106*0.01788),"")</f>
        <v>2.5032000000000001</v>
      </c>
      <c r="Z106" s="56"/>
      <c r="AA106" s="57"/>
      <c r="AE106" s="67"/>
      <c r="BB106" s="107" t="s">
        <v>74</v>
      </c>
      <c r="BL106" s="67">
        <f>IFERROR(W106*I106,"0")</f>
        <v>518.50400000000002</v>
      </c>
      <c r="BM106" s="67">
        <f>IFERROR(X106*I106,"0")</f>
        <v>518.50400000000002</v>
      </c>
      <c r="BN106" s="67">
        <f>IFERROR(W106/J106,"0")</f>
        <v>2</v>
      </c>
      <c r="BO106" s="67">
        <f>IFERROR(X106/J106,"0")</f>
        <v>2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8">
        <v>4607111033994</v>
      </c>
      <c r="E107" s="209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24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13"/>
      <c r="Q107" s="213"/>
      <c r="R107" s="213"/>
      <c r="S107" s="209"/>
      <c r="T107" s="34"/>
      <c r="U107" s="34"/>
      <c r="V107" s="35" t="s">
        <v>65</v>
      </c>
      <c r="W107" s="195">
        <v>185</v>
      </c>
      <c r="X107" s="196">
        <f>IFERROR(IF(W107="","",W107),"")</f>
        <v>185</v>
      </c>
      <c r="Y107" s="36">
        <f>IFERROR(IF(W107="","",W107*0.01788),"")</f>
        <v>3.3077999999999999</v>
      </c>
      <c r="Z107" s="56"/>
      <c r="AA107" s="57"/>
      <c r="AE107" s="67"/>
      <c r="BB107" s="108" t="s">
        <v>74</v>
      </c>
      <c r="BL107" s="67">
        <f>IFERROR(W107*I107,"0")</f>
        <v>685.16599999999994</v>
      </c>
      <c r="BM107" s="67">
        <f>IFERROR(X107*I107,"0")</f>
        <v>685.16599999999994</v>
      </c>
      <c r="BN107" s="67">
        <f>IFERROR(W107/J107,"0")</f>
        <v>2.6428571428571428</v>
      </c>
      <c r="BO107" s="67">
        <f>IFERROR(X107/J107,"0")</f>
        <v>2.6428571428571428</v>
      </c>
    </row>
    <row r="108" spans="1:67" x14ac:dyDescent="0.2">
      <c r="A108" s="236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37"/>
      <c r="O108" s="203" t="s">
        <v>66</v>
      </c>
      <c r="P108" s="204"/>
      <c r="Q108" s="204"/>
      <c r="R108" s="204"/>
      <c r="S108" s="204"/>
      <c r="T108" s="204"/>
      <c r="U108" s="205"/>
      <c r="V108" s="37" t="s">
        <v>65</v>
      </c>
      <c r="W108" s="197">
        <f>IFERROR(SUM(W106:W107),"0")</f>
        <v>325</v>
      </c>
      <c r="X108" s="197">
        <f>IFERROR(SUM(X106:X107),"0")</f>
        <v>325</v>
      </c>
      <c r="Y108" s="197">
        <f>IFERROR(IF(Y106="",0,Y106),"0")+IFERROR(IF(Y107="",0,Y107),"0")</f>
        <v>5.8109999999999999</v>
      </c>
      <c r="Z108" s="198"/>
      <c r="AA108" s="198"/>
    </row>
    <row r="109" spans="1:67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37"/>
      <c r="O109" s="203" t="s">
        <v>66</v>
      </c>
      <c r="P109" s="204"/>
      <c r="Q109" s="204"/>
      <c r="R109" s="204"/>
      <c r="S109" s="204"/>
      <c r="T109" s="204"/>
      <c r="U109" s="205"/>
      <c r="V109" s="37" t="s">
        <v>67</v>
      </c>
      <c r="W109" s="197">
        <f>IFERROR(SUMPRODUCT(W106:W107*H106:H107),"0")</f>
        <v>975</v>
      </c>
      <c r="X109" s="197">
        <f>IFERROR(SUMPRODUCT(X106:X107*H106:H107),"0")</f>
        <v>975</v>
      </c>
      <c r="Y109" s="37"/>
      <c r="Z109" s="198"/>
      <c r="AA109" s="198"/>
    </row>
    <row r="110" spans="1:67" ht="16.5" customHeight="1" x14ac:dyDescent="0.25">
      <c r="A110" s="201" t="s">
        <v>169</v>
      </c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2"/>
      <c r="P110" s="202"/>
      <c r="Q110" s="202"/>
      <c r="R110" s="202"/>
      <c r="S110" s="202"/>
      <c r="T110" s="202"/>
      <c r="U110" s="202"/>
      <c r="V110" s="202"/>
      <c r="W110" s="202"/>
      <c r="X110" s="202"/>
      <c r="Y110" s="202"/>
      <c r="Z110" s="190"/>
      <c r="AA110" s="190"/>
    </row>
    <row r="111" spans="1:67" ht="14.25" customHeight="1" x14ac:dyDescent="0.25">
      <c r="A111" s="227" t="s">
        <v>126</v>
      </c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8">
        <v>4607111034199</v>
      </c>
      <c r="E112" s="209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24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13"/>
      <c r="Q112" s="213"/>
      <c r="R112" s="213"/>
      <c r="S112" s="209"/>
      <c r="T112" s="34"/>
      <c r="U112" s="34"/>
      <c r="V112" s="35" t="s">
        <v>65</v>
      </c>
      <c r="W112" s="195">
        <v>194</v>
      </c>
      <c r="X112" s="196">
        <f>IFERROR(IF(W112="","",W112),"")</f>
        <v>194</v>
      </c>
      <c r="Y112" s="36">
        <f>IFERROR(IF(W112="","",W112*0.01788),"")</f>
        <v>3.4687199999999998</v>
      </c>
      <c r="Z112" s="56"/>
      <c r="AA112" s="57"/>
      <c r="AE112" s="67"/>
      <c r="BB112" s="109" t="s">
        <v>74</v>
      </c>
      <c r="BL112" s="67">
        <f>IFERROR(W112*I112,"0")</f>
        <v>718.49839999999995</v>
      </c>
      <c r="BM112" s="67">
        <f>IFERROR(X112*I112,"0")</f>
        <v>718.49839999999995</v>
      </c>
      <c r="BN112" s="67">
        <f>IFERROR(W112/J112,"0")</f>
        <v>2.7714285714285714</v>
      </c>
      <c r="BO112" s="67">
        <f>IFERROR(X112/J112,"0")</f>
        <v>2.7714285714285714</v>
      </c>
    </row>
    <row r="113" spans="1:67" x14ac:dyDescent="0.2">
      <c r="A113" s="236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37"/>
      <c r="O113" s="203" t="s">
        <v>66</v>
      </c>
      <c r="P113" s="204"/>
      <c r="Q113" s="204"/>
      <c r="R113" s="204"/>
      <c r="S113" s="204"/>
      <c r="T113" s="204"/>
      <c r="U113" s="205"/>
      <c r="V113" s="37" t="s">
        <v>65</v>
      </c>
      <c r="W113" s="197">
        <f>IFERROR(SUM(W112:W112),"0")</f>
        <v>194</v>
      </c>
      <c r="X113" s="197">
        <f>IFERROR(SUM(X112:X112),"0")</f>
        <v>194</v>
      </c>
      <c r="Y113" s="197">
        <f>IFERROR(IF(Y112="",0,Y112),"0")</f>
        <v>3.4687199999999998</v>
      </c>
      <c r="Z113" s="198"/>
      <c r="AA113" s="198"/>
    </row>
    <row r="114" spans="1:67" x14ac:dyDescent="0.2">
      <c r="A114" s="202"/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237"/>
      <c r="O114" s="203" t="s">
        <v>66</v>
      </c>
      <c r="P114" s="204"/>
      <c r="Q114" s="204"/>
      <c r="R114" s="204"/>
      <c r="S114" s="204"/>
      <c r="T114" s="204"/>
      <c r="U114" s="205"/>
      <c r="V114" s="37" t="s">
        <v>67</v>
      </c>
      <c r="W114" s="197">
        <f>IFERROR(SUMPRODUCT(W112:W112*H112:H112),"0")</f>
        <v>582</v>
      </c>
      <c r="X114" s="197">
        <f>IFERROR(SUMPRODUCT(X112:X112*H112:H112),"0")</f>
        <v>582</v>
      </c>
      <c r="Y114" s="37"/>
      <c r="Z114" s="198"/>
      <c r="AA114" s="198"/>
    </row>
    <row r="115" spans="1:67" ht="16.5" customHeight="1" x14ac:dyDescent="0.25">
      <c r="A115" s="201" t="s">
        <v>172</v>
      </c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190"/>
      <c r="AA115" s="190"/>
    </row>
    <row r="116" spans="1:67" ht="14.25" customHeight="1" x14ac:dyDescent="0.25">
      <c r="A116" s="227" t="s">
        <v>126</v>
      </c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  <c r="S116" s="202"/>
      <c r="T116" s="202"/>
      <c r="U116" s="202"/>
      <c r="V116" s="202"/>
      <c r="W116" s="202"/>
      <c r="X116" s="202"/>
      <c r="Y116" s="202"/>
      <c r="Z116" s="191"/>
      <c r="AA116" s="191"/>
    </row>
    <row r="117" spans="1:67" ht="27" customHeight="1" x14ac:dyDescent="0.25">
      <c r="A117" s="54" t="s">
        <v>173</v>
      </c>
      <c r="B117" s="54" t="s">
        <v>174</v>
      </c>
      <c r="C117" s="31">
        <v>4301130006</v>
      </c>
      <c r="D117" s="208">
        <v>4607111034670</v>
      </c>
      <c r="E117" s="209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26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13"/>
      <c r="Q117" s="213"/>
      <c r="R117" s="213"/>
      <c r="S117" s="209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customHeight="1" x14ac:dyDescent="0.25">
      <c r="A118" s="54" t="s">
        <v>176</v>
      </c>
      <c r="B118" s="54" t="s">
        <v>177</v>
      </c>
      <c r="C118" s="31">
        <v>4301130003</v>
      </c>
      <c r="D118" s="208">
        <v>4607111034687</v>
      </c>
      <c r="E118" s="209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5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13"/>
      <c r="Q118" s="213"/>
      <c r="R118" s="213"/>
      <c r="S118" s="209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8">
        <v>4607111034380</v>
      </c>
      <c r="E119" s="209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13"/>
      <c r="Q119" s="213"/>
      <c r="R119" s="213"/>
      <c r="S119" s="209"/>
      <c r="T119" s="34"/>
      <c r="U119" s="34"/>
      <c r="V119" s="35" t="s">
        <v>65</v>
      </c>
      <c r="W119" s="195">
        <v>0</v>
      </c>
      <c r="X119" s="196">
        <f>IFERROR(IF(W119="","",W119),"")</f>
        <v>0</v>
      </c>
      <c r="Y119" s="36">
        <f>IFERROR(IF(W119="","",W119*0.01788),"")</f>
        <v>0</v>
      </c>
      <c r="Z119" s="56"/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8">
        <v>4607111034397</v>
      </c>
      <c r="E120" s="209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36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13"/>
      <c r="Q120" s="213"/>
      <c r="R120" s="213"/>
      <c r="S120" s="209"/>
      <c r="T120" s="34"/>
      <c r="U120" s="34"/>
      <c r="V120" s="35" t="s">
        <v>65</v>
      </c>
      <c r="W120" s="195">
        <v>0</v>
      </c>
      <c r="X120" s="196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x14ac:dyDescent="0.2">
      <c r="A121" s="236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37"/>
      <c r="O121" s="203" t="s">
        <v>66</v>
      </c>
      <c r="P121" s="204"/>
      <c r="Q121" s="204"/>
      <c r="R121" s="204"/>
      <c r="S121" s="204"/>
      <c r="T121" s="204"/>
      <c r="U121" s="205"/>
      <c r="V121" s="37" t="s">
        <v>65</v>
      </c>
      <c r="W121" s="197">
        <f>IFERROR(SUM(W117:W120),"0")</f>
        <v>0</v>
      </c>
      <c r="X121" s="197">
        <f>IFERROR(SUM(X117:X120),"0")</f>
        <v>0</v>
      </c>
      <c r="Y121" s="197">
        <f>IFERROR(IF(Y117="",0,Y117),"0")+IFERROR(IF(Y118="",0,Y118),"0")+IFERROR(IF(Y119="",0,Y119),"0")+IFERROR(IF(Y120="",0,Y120),"0")</f>
        <v>0</v>
      </c>
      <c r="Z121" s="198"/>
      <c r="AA121" s="198"/>
    </row>
    <row r="122" spans="1:67" x14ac:dyDescent="0.2">
      <c r="A122" s="202"/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37"/>
      <c r="O122" s="203" t="s">
        <v>66</v>
      </c>
      <c r="P122" s="204"/>
      <c r="Q122" s="204"/>
      <c r="R122" s="204"/>
      <c r="S122" s="204"/>
      <c r="T122" s="204"/>
      <c r="U122" s="205"/>
      <c r="V122" s="37" t="s">
        <v>67</v>
      </c>
      <c r="W122" s="197">
        <f>IFERROR(SUMPRODUCT(W117:W120*H117:H120),"0")</f>
        <v>0</v>
      </c>
      <c r="X122" s="197">
        <f>IFERROR(SUMPRODUCT(X117:X120*H117:H120),"0")</f>
        <v>0</v>
      </c>
      <c r="Y122" s="37"/>
      <c r="Z122" s="198"/>
      <c r="AA122" s="198"/>
    </row>
    <row r="123" spans="1:67" ht="16.5" customHeight="1" x14ac:dyDescent="0.25">
      <c r="A123" s="201" t="s">
        <v>182</v>
      </c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02"/>
      <c r="O123" s="202"/>
      <c r="P123" s="202"/>
      <c r="Q123" s="202"/>
      <c r="R123" s="202"/>
      <c r="S123" s="202"/>
      <c r="T123" s="202"/>
      <c r="U123" s="202"/>
      <c r="V123" s="202"/>
      <c r="W123" s="202"/>
      <c r="X123" s="202"/>
      <c r="Y123" s="202"/>
      <c r="Z123" s="190"/>
      <c r="AA123" s="190"/>
    </row>
    <row r="124" spans="1:67" ht="14.25" customHeight="1" x14ac:dyDescent="0.25">
      <c r="A124" s="227" t="s">
        <v>126</v>
      </c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02"/>
      <c r="O124" s="202"/>
      <c r="P124" s="202"/>
      <c r="Q124" s="202"/>
      <c r="R124" s="202"/>
      <c r="S124" s="202"/>
      <c r="T124" s="202"/>
      <c r="U124" s="202"/>
      <c r="V124" s="202"/>
      <c r="W124" s="202"/>
      <c r="X124" s="202"/>
      <c r="Y124" s="202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8">
        <v>4607111035806</v>
      </c>
      <c r="E125" s="209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24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13"/>
      <c r="Q125" s="213"/>
      <c r="R125" s="213"/>
      <c r="S125" s="209"/>
      <c r="T125" s="34"/>
      <c r="U125" s="34"/>
      <c r="V125" s="35" t="s">
        <v>65</v>
      </c>
      <c r="W125" s="195">
        <v>0</v>
      </c>
      <c r="X125" s="196">
        <f>IFERROR(IF(W125="","",W125),"")</f>
        <v>0</v>
      </c>
      <c r="Y125" s="36">
        <f>IFERROR(IF(W125="","",W125*0.01788),"")</f>
        <v>0</v>
      </c>
      <c r="Z125" s="56"/>
      <c r="AA125" s="57"/>
      <c r="AE125" s="67"/>
      <c r="BB125" s="114" t="s">
        <v>74</v>
      </c>
      <c r="BL125" s="67">
        <f>IFERROR(W125*I125,"0")</f>
        <v>0</v>
      </c>
      <c r="BM125" s="67">
        <f>IFERROR(X125*I125,"0")</f>
        <v>0</v>
      </c>
      <c r="BN125" s="67">
        <f>IFERROR(W125/J125,"0")</f>
        <v>0</v>
      </c>
      <c r="BO125" s="67">
        <f>IFERROR(X125/J125,"0")</f>
        <v>0</v>
      </c>
    </row>
    <row r="126" spans="1:67" x14ac:dyDescent="0.2">
      <c r="A126" s="236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37"/>
      <c r="O126" s="203" t="s">
        <v>66</v>
      </c>
      <c r="P126" s="204"/>
      <c r="Q126" s="204"/>
      <c r="R126" s="204"/>
      <c r="S126" s="204"/>
      <c r="T126" s="204"/>
      <c r="U126" s="205"/>
      <c r="V126" s="37" t="s">
        <v>65</v>
      </c>
      <c r="W126" s="197">
        <f>IFERROR(SUM(W125:W125),"0")</f>
        <v>0</v>
      </c>
      <c r="X126" s="197">
        <f>IFERROR(SUM(X125:X125),"0")</f>
        <v>0</v>
      </c>
      <c r="Y126" s="197">
        <f>IFERROR(IF(Y125="",0,Y125),"0")</f>
        <v>0</v>
      </c>
      <c r="Z126" s="198"/>
      <c r="AA126" s="198"/>
    </row>
    <row r="127" spans="1:67" x14ac:dyDescent="0.2">
      <c r="A127" s="202"/>
      <c r="B127" s="202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37"/>
      <c r="O127" s="203" t="s">
        <v>66</v>
      </c>
      <c r="P127" s="204"/>
      <c r="Q127" s="204"/>
      <c r="R127" s="204"/>
      <c r="S127" s="204"/>
      <c r="T127" s="204"/>
      <c r="U127" s="205"/>
      <c r="V127" s="37" t="s">
        <v>67</v>
      </c>
      <c r="W127" s="197">
        <f>IFERROR(SUMPRODUCT(W125:W125*H125:H125),"0")</f>
        <v>0</v>
      </c>
      <c r="X127" s="197">
        <f>IFERROR(SUMPRODUCT(X125:X125*H125:H125),"0")</f>
        <v>0</v>
      </c>
      <c r="Y127" s="37"/>
      <c r="Z127" s="198"/>
      <c r="AA127" s="198"/>
    </row>
    <row r="128" spans="1:67" ht="16.5" customHeight="1" x14ac:dyDescent="0.25">
      <c r="A128" s="201" t="s">
        <v>185</v>
      </c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02"/>
      <c r="O128" s="202"/>
      <c r="P128" s="202"/>
      <c r="Q128" s="202"/>
      <c r="R128" s="202"/>
      <c r="S128" s="202"/>
      <c r="T128" s="202"/>
      <c r="U128" s="202"/>
      <c r="V128" s="202"/>
      <c r="W128" s="202"/>
      <c r="X128" s="202"/>
      <c r="Y128" s="202"/>
      <c r="Z128" s="190"/>
      <c r="AA128" s="190"/>
    </row>
    <row r="129" spans="1:67" ht="14.25" customHeight="1" x14ac:dyDescent="0.25">
      <c r="A129" s="227" t="s">
        <v>186</v>
      </c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191"/>
      <c r="AA129" s="191"/>
    </row>
    <row r="130" spans="1:67" ht="27" customHeight="1" x14ac:dyDescent="0.25">
      <c r="A130" s="54" t="s">
        <v>187</v>
      </c>
      <c r="B130" s="54" t="s">
        <v>188</v>
      </c>
      <c r="C130" s="31">
        <v>4301070768</v>
      </c>
      <c r="D130" s="208">
        <v>4607111035639</v>
      </c>
      <c r="E130" s="209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25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13"/>
      <c r="Q130" s="213"/>
      <c r="R130" s="213"/>
      <c r="S130" s="209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customHeight="1" x14ac:dyDescent="0.25">
      <c r="A131" s="54" t="s">
        <v>190</v>
      </c>
      <c r="B131" s="54" t="s">
        <v>191</v>
      </c>
      <c r="C131" s="31">
        <v>4301070797</v>
      </c>
      <c r="D131" s="208">
        <v>4607111035646</v>
      </c>
      <c r="E131" s="209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40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13"/>
      <c r="Q131" s="213"/>
      <c r="R131" s="213"/>
      <c r="S131" s="209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x14ac:dyDescent="0.2">
      <c r="A132" s="236"/>
      <c r="B132" s="202"/>
      <c r="C132" s="202"/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37"/>
      <c r="O132" s="203" t="s">
        <v>66</v>
      </c>
      <c r="P132" s="204"/>
      <c r="Q132" s="204"/>
      <c r="R132" s="204"/>
      <c r="S132" s="204"/>
      <c r="T132" s="204"/>
      <c r="U132" s="205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x14ac:dyDescent="0.2">
      <c r="A133" s="202"/>
      <c r="B133" s="202"/>
      <c r="C133" s="202"/>
      <c r="D133" s="202"/>
      <c r="E133" s="202"/>
      <c r="F133" s="202"/>
      <c r="G133" s="202"/>
      <c r="H133" s="202"/>
      <c r="I133" s="202"/>
      <c r="J133" s="202"/>
      <c r="K133" s="202"/>
      <c r="L133" s="202"/>
      <c r="M133" s="202"/>
      <c r="N133" s="237"/>
      <c r="O133" s="203" t="s">
        <v>66</v>
      </c>
      <c r="P133" s="204"/>
      <c r="Q133" s="204"/>
      <c r="R133" s="204"/>
      <c r="S133" s="204"/>
      <c r="T133" s="204"/>
      <c r="U133" s="205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customHeight="1" x14ac:dyDescent="0.25">
      <c r="A134" s="201" t="s">
        <v>193</v>
      </c>
      <c r="B134" s="202"/>
      <c r="C134" s="202"/>
      <c r="D134" s="202"/>
      <c r="E134" s="202"/>
      <c r="F134" s="202"/>
      <c r="G134" s="202"/>
      <c r="H134" s="202"/>
      <c r="I134" s="202"/>
      <c r="J134" s="202"/>
      <c r="K134" s="202"/>
      <c r="L134" s="202"/>
      <c r="M134" s="202"/>
      <c r="N134" s="202"/>
      <c r="O134" s="202"/>
      <c r="P134" s="202"/>
      <c r="Q134" s="202"/>
      <c r="R134" s="202"/>
      <c r="S134" s="202"/>
      <c r="T134" s="202"/>
      <c r="U134" s="202"/>
      <c r="V134" s="202"/>
      <c r="W134" s="202"/>
      <c r="X134" s="202"/>
      <c r="Y134" s="202"/>
      <c r="Z134" s="190"/>
      <c r="AA134" s="190"/>
    </row>
    <row r="135" spans="1:67" ht="14.25" customHeight="1" x14ac:dyDescent="0.25">
      <c r="A135" s="227" t="s">
        <v>126</v>
      </c>
      <c r="B135" s="202"/>
      <c r="C135" s="202"/>
      <c r="D135" s="202"/>
      <c r="E135" s="202"/>
      <c r="F135" s="202"/>
      <c r="G135" s="202"/>
      <c r="H135" s="202"/>
      <c r="I135" s="202"/>
      <c r="J135" s="202"/>
      <c r="K135" s="202"/>
      <c r="L135" s="202"/>
      <c r="M135" s="202"/>
      <c r="N135" s="202"/>
      <c r="O135" s="202"/>
      <c r="P135" s="202"/>
      <c r="Q135" s="202"/>
      <c r="R135" s="202"/>
      <c r="S135" s="202"/>
      <c r="T135" s="202"/>
      <c r="U135" s="202"/>
      <c r="V135" s="202"/>
      <c r="W135" s="202"/>
      <c r="X135" s="202"/>
      <c r="Y135" s="202"/>
      <c r="Z135" s="191"/>
      <c r="AA135" s="191"/>
    </row>
    <row r="136" spans="1:67" ht="27" customHeight="1" x14ac:dyDescent="0.25">
      <c r="A136" s="54" t="s">
        <v>194</v>
      </c>
      <c r="B136" s="54" t="s">
        <v>195</v>
      </c>
      <c r="C136" s="31">
        <v>4301135133</v>
      </c>
      <c r="D136" s="208">
        <v>4607111036568</v>
      </c>
      <c r="E136" s="209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40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13"/>
      <c r="Q136" s="213"/>
      <c r="R136" s="213"/>
      <c r="S136" s="209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36"/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37"/>
      <c r="O137" s="203" t="s">
        <v>66</v>
      </c>
      <c r="P137" s="204"/>
      <c r="Q137" s="204"/>
      <c r="R137" s="204"/>
      <c r="S137" s="204"/>
      <c r="T137" s="204"/>
      <c r="U137" s="205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x14ac:dyDescent="0.2">
      <c r="A138" s="202"/>
      <c r="B138" s="202"/>
      <c r="C138" s="202"/>
      <c r="D138" s="202"/>
      <c r="E138" s="202"/>
      <c r="F138" s="202"/>
      <c r="G138" s="202"/>
      <c r="H138" s="202"/>
      <c r="I138" s="202"/>
      <c r="J138" s="202"/>
      <c r="K138" s="202"/>
      <c r="L138" s="202"/>
      <c r="M138" s="202"/>
      <c r="N138" s="237"/>
      <c r="O138" s="203" t="s">
        <v>66</v>
      </c>
      <c r="P138" s="204"/>
      <c r="Q138" s="204"/>
      <c r="R138" s="204"/>
      <c r="S138" s="204"/>
      <c r="T138" s="204"/>
      <c r="U138" s="205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customHeight="1" x14ac:dyDescent="0.2">
      <c r="A139" s="221" t="s">
        <v>196</v>
      </c>
      <c r="B139" s="222"/>
      <c r="C139" s="222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48"/>
      <c r="AA139" s="48"/>
    </row>
    <row r="140" spans="1:67" ht="16.5" customHeight="1" x14ac:dyDescent="0.25">
      <c r="A140" s="201" t="s">
        <v>197</v>
      </c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02"/>
      <c r="O140" s="202"/>
      <c r="P140" s="202"/>
      <c r="Q140" s="202"/>
      <c r="R140" s="202"/>
      <c r="S140" s="202"/>
      <c r="T140" s="202"/>
      <c r="U140" s="202"/>
      <c r="V140" s="202"/>
      <c r="W140" s="202"/>
      <c r="X140" s="202"/>
      <c r="Y140" s="202"/>
      <c r="Z140" s="190"/>
      <c r="AA140" s="190"/>
    </row>
    <row r="141" spans="1:67" ht="14.25" customHeight="1" x14ac:dyDescent="0.25">
      <c r="A141" s="227" t="s">
        <v>126</v>
      </c>
      <c r="B141" s="202"/>
      <c r="C141" s="202"/>
      <c r="D141" s="202"/>
      <c r="E141" s="202"/>
      <c r="F141" s="202"/>
      <c r="G141" s="202"/>
      <c r="H141" s="202"/>
      <c r="I141" s="202"/>
      <c r="J141" s="202"/>
      <c r="K141" s="202"/>
      <c r="L141" s="202"/>
      <c r="M141" s="202"/>
      <c r="N141" s="202"/>
      <c r="O141" s="202"/>
      <c r="P141" s="202"/>
      <c r="Q141" s="202"/>
      <c r="R141" s="202"/>
      <c r="S141" s="202"/>
      <c r="T141" s="202"/>
      <c r="U141" s="202"/>
      <c r="V141" s="202"/>
      <c r="W141" s="202"/>
      <c r="X141" s="202"/>
      <c r="Y141" s="202"/>
      <c r="Z141" s="191"/>
      <c r="AA141" s="191"/>
    </row>
    <row r="142" spans="1:67" ht="37.5" customHeight="1" x14ac:dyDescent="0.25">
      <c r="A142" s="54" t="s">
        <v>198</v>
      </c>
      <c r="B142" s="54" t="s">
        <v>199</v>
      </c>
      <c r="C142" s="31">
        <v>4301135129</v>
      </c>
      <c r="D142" s="208">
        <v>4607111036841</v>
      </c>
      <c r="E142" s="209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375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13"/>
      <c r="Q142" s="213"/>
      <c r="R142" s="213"/>
      <c r="S142" s="209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customHeight="1" x14ac:dyDescent="0.25">
      <c r="A143" s="54" t="s">
        <v>200</v>
      </c>
      <c r="B143" s="54" t="s">
        <v>201</v>
      </c>
      <c r="C143" s="31">
        <v>4301135317</v>
      </c>
      <c r="D143" s="208">
        <v>4607111039057</v>
      </c>
      <c r="E143" s="209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284" t="s">
        <v>202</v>
      </c>
      <c r="P143" s="213"/>
      <c r="Q143" s="213"/>
      <c r="R143" s="213"/>
      <c r="S143" s="209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36"/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37"/>
      <c r="O144" s="203" t="s">
        <v>66</v>
      </c>
      <c r="P144" s="204"/>
      <c r="Q144" s="204"/>
      <c r="R144" s="204"/>
      <c r="S144" s="204"/>
      <c r="T144" s="204"/>
      <c r="U144" s="205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x14ac:dyDescent="0.2">
      <c r="A145" s="202"/>
      <c r="B145" s="202"/>
      <c r="C145" s="202"/>
      <c r="D145" s="202"/>
      <c r="E145" s="202"/>
      <c r="F145" s="202"/>
      <c r="G145" s="202"/>
      <c r="H145" s="202"/>
      <c r="I145" s="202"/>
      <c r="J145" s="202"/>
      <c r="K145" s="202"/>
      <c r="L145" s="202"/>
      <c r="M145" s="202"/>
      <c r="N145" s="237"/>
      <c r="O145" s="203" t="s">
        <v>66</v>
      </c>
      <c r="P145" s="204"/>
      <c r="Q145" s="204"/>
      <c r="R145" s="204"/>
      <c r="S145" s="204"/>
      <c r="T145" s="204"/>
      <c r="U145" s="205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customHeight="1" x14ac:dyDescent="0.25">
      <c r="A146" s="201" t="s">
        <v>203</v>
      </c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190"/>
      <c r="AA146" s="190"/>
    </row>
    <row r="147" spans="1:67" ht="14.25" customHeight="1" x14ac:dyDescent="0.25">
      <c r="A147" s="227" t="s">
        <v>186</v>
      </c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191"/>
      <c r="AA147" s="191"/>
    </row>
    <row r="148" spans="1:67" ht="16.5" customHeight="1" x14ac:dyDescent="0.25">
      <c r="A148" s="54" t="s">
        <v>204</v>
      </c>
      <c r="B148" s="54" t="s">
        <v>205</v>
      </c>
      <c r="C148" s="31">
        <v>4301071010</v>
      </c>
      <c r="D148" s="208">
        <v>4607111037701</v>
      </c>
      <c r="E148" s="209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29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13"/>
      <c r="Q148" s="213"/>
      <c r="R148" s="213"/>
      <c r="S148" s="209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36"/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37"/>
      <c r="O149" s="203" t="s">
        <v>66</v>
      </c>
      <c r="P149" s="204"/>
      <c r="Q149" s="204"/>
      <c r="R149" s="204"/>
      <c r="S149" s="204"/>
      <c r="T149" s="204"/>
      <c r="U149" s="205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x14ac:dyDescent="0.2">
      <c r="A150" s="202"/>
      <c r="B150" s="202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37"/>
      <c r="O150" s="203" t="s">
        <v>66</v>
      </c>
      <c r="P150" s="204"/>
      <c r="Q150" s="204"/>
      <c r="R150" s="204"/>
      <c r="S150" s="204"/>
      <c r="T150" s="204"/>
      <c r="U150" s="205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customHeight="1" x14ac:dyDescent="0.25">
      <c r="A151" s="201" t="s">
        <v>206</v>
      </c>
      <c r="B151" s="202"/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  <c r="M151" s="202"/>
      <c r="N151" s="202"/>
      <c r="O151" s="202"/>
      <c r="P151" s="202"/>
      <c r="Q151" s="202"/>
      <c r="R151" s="202"/>
      <c r="S151" s="202"/>
      <c r="T151" s="202"/>
      <c r="U151" s="202"/>
      <c r="V151" s="202"/>
      <c r="W151" s="202"/>
      <c r="X151" s="202"/>
      <c r="Y151" s="202"/>
      <c r="Z151" s="190"/>
      <c r="AA151" s="190"/>
    </row>
    <row r="152" spans="1:67" ht="14.25" customHeight="1" x14ac:dyDescent="0.25">
      <c r="A152" s="227" t="s">
        <v>60</v>
      </c>
      <c r="B152" s="202"/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02"/>
      <c r="O152" s="202"/>
      <c r="P152" s="202"/>
      <c r="Q152" s="202"/>
      <c r="R152" s="202"/>
      <c r="S152" s="202"/>
      <c r="T152" s="202"/>
      <c r="U152" s="202"/>
      <c r="V152" s="202"/>
      <c r="W152" s="202"/>
      <c r="X152" s="202"/>
      <c r="Y152" s="202"/>
      <c r="Z152" s="191"/>
      <c r="AA152" s="191"/>
    </row>
    <row r="153" spans="1:67" ht="16.5" customHeight="1" x14ac:dyDescent="0.25">
      <c r="A153" s="54" t="s">
        <v>207</v>
      </c>
      <c r="B153" s="54" t="s">
        <v>208</v>
      </c>
      <c r="C153" s="31">
        <v>4301071026</v>
      </c>
      <c r="D153" s="208">
        <v>4607111036384</v>
      </c>
      <c r="E153" s="209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27" t="s">
        <v>209</v>
      </c>
      <c r="P153" s="213"/>
      <c r="Q153" s="213"/>
      <c r="R153" s="213"/>
      <c r="S153" s="209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210</v>
      </c>
      <c r="B154" s="54" t="s">
        <v>211</v>
      </c>
      <c r="C154" s="31">
        <v>4301070956</v>
      </c>
      <c r="D154" s="208">
        <v>4640242180250</v>
      </c>
      <c r="E154" s="209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402" t="s">
        <v>212</v>
      </c>
      <c r="P154" s="213"/>
      <c r="Q154" s="213"/>
      <c r="R154" s="213"/>
      <c r="S154" s="209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8">
        <v>4607111036216</v>
      </c>
      <c r="E155" s="209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36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13"/>
      <c r="Q155" s="213"/>
      <c r="R155" s="213"/>
      <c r="S155" s="209"/>
      <c r="T155" s="34"/>
      <c r="U155" s="34"/>
      <c r="V155" s="35" t="s">
        <v>65</v>
      </c>
      <c r="W155" s="195">
        <v>96</v>
      </c>
      <c r="X155" s="196">
        <f>IFERROR(IF(W155="","",W155),"")</f>
        <v>96</v>
      </c>
      <c r="Y155" s="36">
        <f>IFERROR(IF(W155="","",W155*0.00866),"")</f>
        <v>0.83135999999999988</v>
      </c>
      <c r="Z155" s="56"/>
      <c r="AA155" s="57"/>
      <c r="AE155" s="67"/>
      <c r="BB155" s="123" t="s">
        <v>1</v>
      </c>
      <c r="BL155" s="67">
        <f>IFERROR(W155*I155,"0")</f>
        <v>505.536</v>
      </c>
      <c r="BM155" s="67">
        <f>IFERROR(X155*I155,"0")</f>
        <v>505.536</v>
      </c>
      <c r="BN155" s="67">
        <f>IFERROR(W155/J155,"0")</f>
        <v>0.66666666666666663</v>
      </c>
      <c r="BO155" s="67">
        <f>IFERROR(X155/J155,"0")</f>
        <v>0.66666666666666663</v>
      </c>
    </row>
    <row r="156" spans="1:67" ht="27" customHeight="1" x14ac:dyDescent="0.25">
      <c r="A156" s="54" t="s">
        <v>215</v>
      </c>
      <c r="B156" s="54" t="s">
        <v>216</v>
      </c>
      <c r="C156" s="31">
        <v>4301071027</v>
      </c>
      <c r="D156" s="208">
        <v>4607111036278</v>
      </c>
      <c r="E156" s="209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280" t="s">
        <v>217</v>
      </c>
      <c r="P156" s="213"/>
      <c r="Q156" s="213"/>
      <c r="R156" s="213"/>
      <c r="S156" s="209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36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37"/>
      <c r="O157" s="203" t="s">
        <v>66</v>
      </c>
      <c r="P157" s="204"/>
      <c r="Q157" s="204"/>
      <c r="R157" s="204"/>
      <c r="S157" s="204"/>
      <c r="T157" s="204"/>
      <c r="U157" s="205"/>
      <c r="V157" s="37" t="s">
        <v>65</v>
      </c>
      <c r="W157" s="197">
        <f>IFERROR(SUM(W153:W156),"0")</f>
        <v>96</v>
      </c>
      <c r="X157" s="197">
        <f>IFERROR(SUM(X153:X156),"0")</f>
        <v>96</v>
      </c>
      <c r="Y157" s="197">
        <f>IFERROR(IF(Y153="",0,Y153),"0")+IFERROR(IF(Y154="",0,Y154),"0")+IFERROR(IF(Y155="",0,Y155),"0")+IFERROR(IF(Y156="",0,Y156),"0")</f>
        <v>0.83135999999999988</v>
      </c>
      <c r="Z157" s="198"/>
      <c r="AA157" s="198"/>
    </row>
    <row r="158" spans="1:67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37"/>
      <c r="O158" s="203" t="s">
        <v>66</v>
      </c>
      <c r="P158" s="204"/>
      <c r="Q158" s="204"/>
      <c r="R158" s="204"/>
      <c r="S158" s="204"/>
      <c r="T158" s="204"/>
      <c r="U158" s="205"/>
      <c r="V158" s="37" t="s">
        <v>67</v>
      </c>
      <c r="W158" s="197">
        <f>IFERROR(SUMPRODUCT(W153:W156*H153:H156),"0")</f>
        <v>480</v>
      </c>
      <c r="X158" s="197">
        <f>IFERROR(SUMPRODUCT(X153:X156*H153:H156),"0")</f>
        <v>480</v>
      </c>
      <c r="Y158" s="37"/>
      <c r="Z158" s="198"/>
      <c r="AA158" s="198"/>
    </row>
    <row r="159" spans="1:67" ht="14.25" customHeight="1" x14ac:dyDescent="0.25">
      <c r="A159" s="227" t="s">
        <v>218</v>
      </c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02"/>
      <c r="O159" s="202"/>
      <c r="P159" s="202"/>
      <c r="Q159" s="202"/>
      <c r="R159" s="202"/>
      <c r="S159" s="202"/>
      <c r="T159" s="202"/>
      <c r="U159" s="202"/>
      <c r="V159" s="202"/>
      <c r="W159" s="202"/>
      <c r="X159" s="202"/>
      <c r="Y159" s="202"/>
      <c r="Z159" s="191"/>
      <c r="AA159" s="191"/>
    </row>
    <row r="160" spans="1:67" ht="27" customHeight="1" x14ac:dyDescent="0.25">
      <c r="A160" s="54" t="s">
        <v>219</v>
      </c>
      <c r="B160" s="54" t="s">
        <v>220</v>
      </c>
      <c r="C160" s="31">
        <v>4301080153</v>
      </c>
      <c r="D160" s="208">
        <v>4607111036827</v>
      </c>
      <c r="E160" s="209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34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13"/>
      <c r="Q160" s="213"/>
      <c r="R160" s="213"/>
      <c r="S160" s="209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221</v>
      </c>
      <c r="B161" s="54" t="s">
        <v>222</v>
      </c>
      <c r="C161" s="31">
        <v>4301080154</v>
      </c>
      <c r="D161" s="208">
        <v>4607111036834</v>
      </c>
      <c r="E161" s="209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28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13"/>
      <c r="Q161" s="213"/>
      <c r="R161" s="213"/>
      <c r="S161" s="209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36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37"/>
      <c r="O162" s="203" t="s">
        <v>66</v>
      </c>
      <c r="P162" s="204"/>
      <c r="Q162" s="204"/>
      <c r="R162" s="204"/>
      <c r="S162" s="204"/>
      <c r="T162" s="204"/>
      <c r="U162" s="205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x14ac:dyDescent="0.2">
      <c r="A163" s="202"/>
      <c r="B163" s="202"/>
      <c r="C163" s="202"/>
      <c r="D163" s="202"/>
      <c r="E163" s="202"/>
      <c r="F163" s="202"/>
      <c r="G163" s="202"/>
      <c r="H163" s="202"/>
      <c r="I163" s="202"/>
      <c r="J163" s="202"/>
      <c r="K163" s="202"/>
      <c r="L163" s="202"/>
      <c r="M163" s="202"/>
      <c r="N163" s="237"/>
      <c r="O163" s="203" t="s">
        <v>66</v>
      </c>
      <c r="P163" s="204"/>
      <c r="Q163" s="204"/>
      <c r="R163" s="204"/>
      <c r="S163" s="204"/>
      <c r="T163" s="204"/>
      <c r="U163" s="205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customHeight="1" x14ac:dyDescent="0.2">
      <c r="A164" s="221" t="s">
        <v>223</v>
      </c>
      <c r="B164" s="222"/>
      <c r="C164" s="222"/>
      <c r="D164" s="222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48"/>
      <c r="AA164" s="48"/>
    </row>
    <row r="165" spans="1:67" ht="16.5" customHeight="1" x14ac:dyDescent="0.25">
      <c r="A165" s="201" t="s">
        <v>224</v>
      </c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190"/>
      <c r="AA165" s="190"/>
    </row>
    <row r="166" spans="1:67" ht="14.25" customHeight="1" x14ac:dyDescent="0.25">
      <c r="A166" s="227" t="s">
        <v>70</v>
      </c>
      <c r="B166" s="202"/>
      <c r="C166" s="202"/>
      <c r="D166" s="202"/>
      <c r="E166" s="202"/>
      <c r="F166" s="202"/>
      <c r="G166" s="202"/>
      <c r="H166" s="202"/>
      <c r="I166" s="202"/>
      <c r="J166" s="202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8">
        <v>4607111035721</v>
      </c>
      <c r="E167" s="209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35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13"/>
      <c r="Q167" s="213"/>
      <c r="R167" s="213"/>
      <c r="S167" s="209"/>
      <c r="T167" s="34"/>
      <c r="U167" s="34"/>
      <c r="V167" s="35" t="s">
        <v>65</v>
      </c>
      <c r="W167" s="195">
        <v>154</v>
      </c>
      <c r="X167" s="196">
        <f>IFERROR(IF(W167="","",W167),"")</f>
        <v>154</v>
      </c>
      <c r="Y167" s="36">
        <f>IFERROR(IF(W167="","",W167*0.01788),"")</f>
        <v>2.75352</v>
      </c>
      <c r="Z167" s="56"/>
      <c r="AA167" s="57"/>
      <c r="AE167" s="67"/>
      <c r="BB167" s="127" t="s">
        <v>74</v>
      </c>
      <c r="BL167" s="67">
        <f>IFERROR(W167*I167,"0")</f>
        <v>521.75199999999995</v>
      </c>
      <c r="BM167" s="67">
        <f>IFERROR(X167*I167,"0")</f>
        <v>521.75199999999995</v>
      </c>
      <c r="BN167" s="67">
        <f>IFERROR(W167/J167,"0")</f>
        <v>2.2000000000000002</v>
      </c>
      <c r="BO167" s="67">
        <f>IFERROR(X167/J167,"0")</f>
        <v>2.2000000000000002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8">
        <v>4607111035691</v>
      </c>
      <c r="E168" s="209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5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13"/>
      <c r="Q168" s="213"/>
      <c r="R168" s="213"/>
      <c r="S168" s="209"/>
      <c r="T168" s="34"/>
      <c r="U168" s="34"/>
      <c r="V168" s="35" t="s">
        <v>65</v>
      </c>
      <c r="W168" s="195">
        <v>0</v>
      </c>
      <c r="X168" s="196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74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x14ac:dyDescent="0.2">
      <c r="A169" s="236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37"/>
      <c r="O169" s="203" t="s">
        <v>66</v>
      </c>
      <c r="P169" s="204"/>
      <c r="Q169" s="204"/>
      <c r="R169" s="204"/>
      <c r="S169" s="204"/>
      <c r="T169" s="204"/>
      <c r="U169" s="205"/>
      <c r="V169" s="37" t="s">
        <v>65</v>
      </c>
      <c r="W169" s="197">
        <f>IFERROR(SUM(W167:W168),"0")</f>
        <v>154</v>
      </c>
      <c r="X169" s="197">
        <f>IFERROR(SUM(X167:X168),"0")</f>
        <v>154</v>
      </c>
      <c r="Y169" s="197">
        <f>IFERROR(IF(Y167="",0,Y167),"0")+IFERROR(IF(Y168="",0,Y168),"0")</f>
        <v>2.75352</v>
      </c>
      <c r="Z169" s="198"/>
      <c r="AA169" s="198"/>
    </row>
    <row r="170" spans="1:67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37"/>
      <c r="O170" s="203" t="s">
        <v>66</v>
      </c>
      <c r="P170" s="204"/>
      <c r="Q170" s="204"/>
      <c r="R170" s="204"/>
      <c r="S170" s="204"/>
      <c r="T170" s="204"/>
      <c r="U170" s="205"/>
      <c r="V170" s="37" t="s">
        <v>67</v>
      </c>
      <c r="W170" s="197">
        <f>IFERROR(SUMPRODUCT(W167:W168*H167:H168),"0")</f>
        <v>462</v>
      </c>
      <c r="X170" s="197">
        <f>IFERROR(SUMPRODUCT(X167:X168*H167:H168),"0")</f>
        <v>462</v>
      </c>
      <c r="Y170" s="37"/>
      <c r="Z170" s="198"/>
      <c r="AA170" s="198"/>
    </row>
    <row r="171" spans="1:67" ht="16.5" customHeight="1" x14ac:dyDescent="0.25">
      <c r="A171" s="201" t="s">
        <v>229</v>
      </c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2"/>
      <c r="V171" s="202"/>
      <c r="W171" s="202"/>
      <c r="X171" s="202"/>
      <c r="Y171" s="202"/>
      <c r="Z171" s="190"/>
      <c r="AA171" s="190"/>
    </row>
    <row r="172" spans="1:67" ht="14.25" customHeight="1" x14ac:dyDescent="0.25">
      <c r="A172" s="227" t="s">
        <v>229</v>
      </c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02"/>
      <c r="P172" s="202"/>
      <c r="Q172" s="202"/>
      <c r="R172" s="202"/>
      <c r="S172" s="202"/>
      <c r="T172" s="202"/>
      <c r="U172" s="202"/>
      <c r="V172" s="202"/>
      <c r="W172" s="202"/>
      <c r="X172" s="202"/>
      <c r="Y172" s="202"/>
      <c r="Z172" s="191"/>
      <c r="AA172" s="191"/>
    </row>
    <row r="173" spans="1:67" ht="27" customHeight="1" x14ac:dyDescent="0.25">
      <c r="A173" s="54" t="s">
        <v>230</v>
      </c>
      <c r="B173" s="54" t="s">
        <v>231</v>
      </c>
      <c r="C173" s="31">
        <v>4301133002</v>
      </c>
      <c r="D173" s="208">
        <v>4607111035783</v>
      </c>
      <c r="E173" s="209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33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13"/>
      <c r="Q173" s="213"/>
      <c r="R173" s="213"/>
      <c r="S173" s="209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36"/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37"/>
      <c r="O174" s="203" t="s">
        <v>66</v>
      </c>
      <c r="P174" s="204"/>
      <c r="Q174" s="204"/>
      <c r="R174" s="204"/>
      <c r="S174" s="204"/>
      <c r="T174" s="204"/>
      <c r="U174" s="205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x14ac:dyDescent="0.2">
      <c r="A175" s="202"/>
      <c r="B175" s="202"/>
      <c r="C175" s="202"/>
      <c r="D175" s="202"/>
      <c r="E175" s="202"/>
      <c r="F175" s="202"/>
      <c r="G175" s="202"/>
      <c r="H175" s="202"/>
      <c r="I175" s="202"/>
      <c r="J175" s="202"/>
      <c r="K175" s="202"/>
      <c r="L175" s="202"/>
      <c r="M175" s="202"/>
      <c r="N175" s="237"/>
      <c r="O175" s="203" t="s">
        <v>66</v>
      </c>
      <c r="P175" s="204"/>
      <c r="Q175" s="204"/>
      <c r="R175" s="204"/>
      <c r="S175" s="204"/>
      <c r="T175" s="204"/>
      <c r="U175" s="205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customHeight="1" x14ac:dyDescent="0.25">
      <c r="A176" s="201" t="s">
        <v>223</v>
      </c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2"/>
      <c r="V176" s="202"/>
      <c r="W176" s="202"/>
      <c r="X176" s="202"/>
      <c r="Y176" s="202"/>
      <c r="Z176" s="190"/>
      <c r="AA176" s="190"/>
    </row>
    <row r="177" spans="1:67" ht="14.25" customHeight="1" x14ac:dyDescent="0.25">
      <c r="A177" s="227" t="s">
        <v>232</v>
      </c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02"/>
      <c r="O177" s="202"/>
      <c r="P177" s="202"/>
      <c r="Q177" s="202"/>
      <c r="R177" s="202"/>
      <c r="S177" s="202"/>
      <c r="T177" s="202"/>
      <c r="U177" s="202"/>
      <c r="V177" s="202"/>
      <c r="W177" s="202"/>
      <c r="X177" s="202"/>
      <c r="Y177" s="202"/>
      <c r="Z177" s="191"/>
      <c r="AA177" s="191"/>
    </row>
    <row r="178" spans="1:67" ht="27" customHeight="1" x14ac:dyDescent="0.25">
      <c r="A178" s="54" t="s">
        <v>233</v>
      </c>
      <c r="B178" s="54" t="s">
        <v>234</v>
      </c>
      <c r="C178" s="31">
        <v>4301051319</v>
      </c>
      <c r="D178" s="208">
        <v>4680115881204</v>
      </c>
      <c r="E178" s="209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24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13"/>
      <c r="Q178" s="213"/>
      <c r="R178" s="213"/>
      <c r="S178" s="209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36"/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37"/>
      <c r="O179" s="203" t="s">
        <v>66</v>
      </c>
      <c r="P179" s="204"/>
      <c r="Q179" s="204"/>
      <c r="R179" s="204"/>
      <c r="S179" s="204"/>
      <c r="T179" s="204"/>
      <c r="U179" s="205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x14ac:dyDescent="0.2">
      <c r="A180" s="202"/>
      <c r="B180" s="202"/>
      <c r="C180" s="202"/>
      <c r="D180" s="202"/>
      <c r="E180" s="202"/>
      <c r="F180" s="202"/>
      <c r="G180" s="202"/>
      <c r="H180" s="202"/>
      <c r="I180" s="202"/>
      <c r="J180" s="202"/>
      <c r="K180" s="202"/>
      <c r="L180" s="202"/>
      <c r="M180" s="202"/>
      <c r="N180" s="237"/>
      <c r="O180" s="203" t="s">
        <v>66</v>
      </c>
      <c r="P180" s="204"/>
      <c r="Q180" s="204"/>
      <c r="R180" s="204"/>
      <c r="S180" s="204"/>
      <c r="T180" s="204"/>
      <c r="U180" s="205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customHeight="1" x14ac:dyDescent="0.25">
      <c r="A181" s="201" t="s">
        <v>237</v>
      </c>
      <c r="B181" s="202"/>
      <c r="C181" s="202"/>
      <c r="D181" s="202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02"/>
      <c r="S181" s="202"/>
      <c r="T181" s="202"/>
      <c r="U181" s="202"/>
      <c r="V181" s="202"/>
      <c r="W181" s="202"/>
      <c r="X181" s="202"/>
      <c r="Y181" s="202"/>
      <c r="Z181" s="190"/>
      <c r="AA181" s="190"/>
    </row>
    <row r="182" spans="1:67" ht="14.25" customHeight="1" x14ac:dyDescent="0.25">
      <c r="A182" s="227" t="s">
        <v>70</v>
      </c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02"/>
      <c r="O182" s="202"/>
      <c r="P182" s="202"/>
      <c r="Q182" s="202"/>
      <c r="R182" s="202"/>
      <c r="S182" s="202"/>
      <c r="T182" s="202"/>
      <c r="U182" s="202"/>
      <c r="V182" s="202"/>
      <c r="W182" s="202"/>
      <c r="X182" s="202"/>
      <c r="Y182" s="202"/>
      <c r="Z182" s="191"/>
      <c r="AA182" s="191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8">
        <v>4607111038487</v>
      </c>
      <c r="E183" s="209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2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13"/>
      <c r="Q183" s="213"/>
      <c r="R183" s="213"/>
      <c r="S183" s="209"/>
      <c r="T183" s="34"/>
      <c r="U183" s="34"/>
      <c r="V183" s="35" t="s">
        <v>65</v>
      </c>
      <c r="W183" s="195">
        <v>152</v>
      </c>
      <c r="X183" s="196">
        <f>IFERROR(IF(W183="","",W183),"")</f>
        <v>152</v>
      </c>
      <c r="Y183" s="36">
        <f>IFERROR(IF(W183="","",W183*0.01788),"")</f>
        <v>2.7177600000000002</v>
      </c>
      <c r="Z183" s="56"/>
      <c r="AA183" s="57"/>
      <c r="AE183" s="67"/>
      <c r="BB183" s="131" t="s">
        <v>74</v>
      </c>
      <c r="BL183" s="67">
        <f>IFERROR(W183*I183,"0")</f>
        <v>567.87200000000007</v>
      </c>
      <c r="BM183" s="67">
        <f>IFERROR(X183*I183,"0")</f>
        <v>567.87200000000007</v>
      </c>
      <c r="BN183" s="67">
        <f>IFERROR(W183/J183,"0")</f>
        <v>2.1714285714285713</v>
      </c>
      <c r="BO183" s="67">
        <f>IFERROR(X183/J183,"0")</f>
        <v>2.1714285714285713</v>
      </c>
    </row>
    <row r="184" spans="1:67" x14ac:dyDescent="0.2">
      <c r="A184" s="236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37"/>
      <c r="O184" s="203" t="s">
        <v>66</v>
      </c>
      <c r="P184" s="204"/>
      <c r="Q184" s="204"/>
      <c r="R184" s="204"/>
      <c r="S184" s="204"/>
      <c r="T184" s="204"/>
      <c r="U184" s="205"/>
      <c r="V184" s="37" t="s">
        <v>65</v>
      </c>
      <c r="W184" s="197">
        <f>IFERROR(SUM(W183:W183),"0")</f>
        <v>152</v>
      </c>
      <c r="X184" s="197">
        <f>IFERROR(SUM(X183:X183),"0")</f>
        <v>152</v>
      </c>
      <c r="Y184" s="197">
        <f>IFERROR(IF(Y183="",0,Y183),"0")</f>
        <v>2.7177600000000002</v>
      </c>
      <c r="Z184" s="198"/>
      <c r="AA184" s="198"/>
    </row>
    <row r="185" spans="1:67" x14ac:dyDescent="0.2">
      <c r="A185" s="202"/>
      <c r="B185" s="202"/>
      <c r="C185" s="202"/>
      <c r="D185" s="202"/>
      <c r="E185" s="202"/>
      <c r="F185" s="202"/>
      <c r="G185" s="202"/>
      <c r="H185" s="202"/>
      <c r="I185" s="202"/>
      <c r="J185" s="202"/>
      <c r="K185" s="202"/>
      <c r="L185" s="202"/>
      <c r="M185" s="202"/>
      <c r="N185" s="237"/>
      <c r="O185" s="203" t="s">
        <v>66</v>
      </c>
      <c r="P185" s="204"/>
      <c r="Q185" s="204"/>
      <c r="R185" s="204"/>
      <c r="S185" s="204"/>
      <c r="T185" s="204"/>
      <c r="U185" s="205"/>
      <c r="V185" s="37" t="s">
        <v>67</v>
      </c>
      <c r="W185" s="197">
        <f>IFERROR(SUMPRODUCT(W183:W183*H183:H183),"0")</f>
        <v>456</v>
      </c>
      <c r="X185" s="197">
        <f>IFERROR(SUMPRODUCT(X183:X183*H183:H183),"0")</f>
        <v>456</v>
      </c>
      <c r="Y185" s="37"/>
      <c r="Z185" s="198"/>
      <c r="AA185" s="198"/>
    </row>
    <row r="186" spans="1:67" ht="27.75" customHeight="1" x14ac:dyDescent="0.2">
      <c r="A186" s="221" t="s">
        <v>240</v>
      </c>
      <c r="B186" s="222"/>
      <c r="C186" s="222"/>
      <c r="D186" s="222"/>
      <c r="E186" s="222"/>
      <c r="F186" s="222"/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2"/>
      <c r="U186" s="222"/>
      <c r="V186" s="222"/>
      <c r="W186" s="222"/>
      <c r="X186" s="222"/>
      <c r="Y186" s="222"/>
      <c r="Z186" s="48"/>
      <c r="AA186" s="48"/>
    </row>
    <row r="187" spans="1:67" ht="16.5" customHeight="1" x14ac:dyDescent="0.25">
      <c r="A187" s="201" t="s">
        <v>241</v>
      </c>
      <c r="B187" s="202"/>
      <c r="C187" s="202"/>
      <c r="D187" s="202"/>
      <c r="E187" s="202"/>
      <c r="F187" s="202"/>
      <c r="G187" s="202"/>
      <c r="H187" s="202"/>
      <c r="I187" s="202"/>
      <c r="J187" s="202"/>
      <c r="K187" s="202"/>
      <c r="L187" s="202"/>
      <c r="M187" s="202"/>
      <c r="N187" s="202"/>
      <c r="O187" s="202"/>
      <c r="P187" s="202"/>
      <c r="Q187" s="202"/>
      <c r="R187" s="202"/>
      <c r="S187" s="202"/>
      <c r="T187" s="202"/>
      <c r="U187" s="202"/>
      <c r="V187" s="202"/>
      <c r="W187" s="202"/>
      <c r="X187" s="202"/>
      <c r="Y187" s="202"/>
      <c r="Z187" s="190"/>
      <c r="AA187" s="190"/>
    </row>
    <row r="188" spans="1:67" ht="14.25" customHeight="1" x14ac:dyDescent="0.25">
      <c r="A188" s="227" t="s">
        <v>60</v>
      </c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191"/>
      <c r="AA188" s="191"/>
    </row>
    <row r="189" spans="1:67" ht="16.5" customHeight="1" x14ac:dyDescent="0.25">
      <c r="A189" s="54" t="s">
        <v>242</v>
      </c>
      <c r="B189" s="54" t="s">
        <v>243</v>
      </c>
      <c r="C189" s="31">
        <v>4301070913</v>
      </c>
      <c r="D189" s="208">
        <v>4607111036957</v>
      </c>
      <c r="E189" s="209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2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13"/>
      <c r="Q189" s="213"/>
      <c r="R189" s="213"/>
      <c r="S189" s="209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customHeight="1" x14ac:dyDescent="0.25">
      <c r="A190" s="54" t="s">
        <v>244</v>
      </c>
      <c r="B190" s="54" t="s">
        <v>245</v>
      </c>
      <c r="C190" s="31">
        <v>4301070912</v>
      </c>
      <c r="D190" s="208">
        <v>4607111037213</v>
      </c>
      <c r="E190" s="209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25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13"/>
      <c r="Q190" s="213"/>
      <c r="R190" s="213"/>
      <c r="S190" s="209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36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37"/>
      <c r="O191" s="203" t="s">
        <v>66</v>
      </c>
      <c r="P191" s="204"/>
      <c r="Q191" s="204"/>
      <c r="R191" s="204"/>
      <c r="S191" s="204"/>
      <c r="T191" s="204"/>
      <c r="U191" s="205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x14ac:dyDescent="0.2">
      <c r="A192" s="202"/>
      <c r="B192" s="202"/>
      <c r="C192" s="202"/>
      <c r="D192" s="202"/>
      <c r="E192" s="202"/>
      <c r="F192" s="202"/>
      <c r="G192" s="202"/>
      <c r="H192" s="202"/>
      <c r="I192" s="202"/>
      <c r="J192" s="202"/>
      <c r="K192" s="202"/>
      <c r="L192" s="202"/>
      <c r="M192" s="202"/>
      <c r="N192" s="237"/>
      <c r="O192" s="203" t="s">
        <v>66</v>
      </c>
      <c r="P192" s="204"/>
      <c r="Q192" s="204"/>
      <c r="R192" s="204"/>
      <c r="S192" s="204"/>
      <c r="T192" s="204"/>
      <c r="U192" s="205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customHeight="1" x14ac:dyDescent="0.25">
      <c r="A193" s="201" t="s">
        <v>246</v>
      </c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190"/>
      <c r="AA193" s="190"/>
    </row>
    <row r="194" spans="1:67" ht="14.25" customHeight="1" x14ac:dyDescent="0.25">
      <c r="A194" s="227" t="s">
        <v>60</v>
      </c>
      <c r="B194" s="202"/>
      <c r="C194" s="202"/>
      <c r="D194" s="202"/>
      <c r="E194" s="202"/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8">
        <v>4607111037022</v>
      </c>
      <c r="E195" s="209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38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13"/>
      <c r="Q195" s="213"/>
      <c r="R195" s="213"/>
      <c r="S195" s="209"/>
      <c r="T195" s="34"/>
      <c r="U195" s="34"/>
      <c r="V195" s="35" t="s">
        <v>65</v>
      </c>
      <c r="W195" s="195">
        <v>78</v>
      </c>
      <c r="X195" s="196">
        <f>IFERROR(IF(W195="","",W195),"")</f>
        <v>78</v>
      </c>
      <c r="Y195" s="36">
        <f>IFERROR(IF(W195="","",W195*0.0155),"")</f>
        <v>1.2090000000000001</v>
      </c>
      <c r="Z195" s="56"/>
      <c r="AA195" s="57"/>
      <c r="AE195" s="67"/>
      <c r="BB195" s="134" t="s">
        <v>1</v>
      </c>
      <c r="BL195" s="67">
        <f>IFERROR(W195*I195,"0")</f>
        <v>457.86</v>
      </c>
      <c r="BM195" s="67">
        <f>IFERROR(X195*I195,"0")</f>
        <v>457.86</v>
      </c>
      <c r="BN195" s="67">
        <f>IFERROR(W195/J195,"0")</f>
        <v>0.9285714285714286</v>
      </c>
      <c r="BO195" s="67">
        <f>IFERROR(X195/J195,"0")</f>
        <v>0.9285714285714286</v>
      </c>
    </row>
    <row r="196" spans="1:67" ht="27" customHeight="1" x14ac:dyDescent="0.25">
      <c r="A196" s="54" t="s">
        <v>249</v>
      </c>
      <c r="B196" s="54" t="s">
        <v>250</v>
      </c>
      <c r="C196" s="31">
        <v>4301070990</v>
      </c>
      <c r="D196" s="208">
        <v>4607111038494</v>
      </c>
      <c r="E196" s="209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24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13"/>
      <c r="Q196" s="213"/>
      <c r="R196" s="213"/>
      <c r="S196" s="209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251</v>
      </c>
      <c r="B197" s="54" t="s">
        <v>252</v>
      </c>
      <c r="C197" s="31">
        <v>4301070966</v>
      </c>
      <c r="D197" s="208">
        <v>4607111038135</v>
      </c>
      <c r="E197" s="209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13"/>
      <c r="Q197" s="213"/>
      <c r="R197" s="213"/>
      <c r="S197" s="209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36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37"/>
      <c r="O198" s="203" t="s">
        <v>66</v>
      </c>
      <c r="P198" s="204"/>
      <c r="Q198" s="204"/>
      <c r="R198" s="204"/>
      <c r="S198" s="204"/>
      <c r="T198" s="204"/>
      <c r="U198" s="205"/>
      <c r="V198" s="37" t="s">
        <v>65</v>
      </c>
      <c r="W198" s="197">
        <f>IFERROR(SUM(W195:W197),"0")</f>
        <v>78</v>
      </c>
      <c r="X198" s="197">
        <f>IFERROR(SUM(X195:X197),"0")</f>
        <v>78</v>
      </c>
      <c r="Y198" s="197">
        <f>IFERROR(IF(Y195="",0,Y195),"0")+IFERROR(IF(Y196="",0,Y196),"0")+IFERROR(IF(Y197="",0,Y197),"0")</f>
        <v>1.2090000000000001</v>
      </c>
      <c r="Z198" s="198"/>
      <c r="AA198" s="198"/>
    </row>
    <row r="199" spans="1:67" x14ac:dyDescent="0.2">
      <c r="A199" s="202"/>
      <c r="B199" s="202"/>
      <c r="C199" s="202"/>
      <c r="D199" s="202"/>
      <c r="E199" s="202"/>
      <c r="F199" s="202"/>
      <c r="G199" s="202"/>
      <c r="H199" s="202"/>
      <c r="I199" s="202"/>
      <c r="J199" s="202"/>
      <c r="K199" s="202"/>
      <c r="L199" s="202"/>
      <c r="M199" s="202"/>
      <c r="N199" s="237"/>
      <c r="O199" s="203" t="s">
        <v>66</v>
      </c>
      <c r="P199" s="204"/>
      <c r="Q199" s="204"/>
      <c r="R199" s="204"/>
      <c r="S199" s="204"/>
      <c r="T199" s="204"/>
      <c r="U199" s="205"/>
      <c r="V199" s="37" t="s">
        <v>67</v>
      </c>
      <c r="W199" s="197">
        <f>IFERROR(SUMPRODUCT(W195:W197*H195:H197),"0")</f>
        <v>436.79999999999995</v>
      </c>
      <c r="X199" s="197">
        <f>IFERROR(SUMPRODUCT(X195:X197*H195:H197),"0")</f>
        <v>436.79999999999995</v>
      </c>
      <c r="Y199" s="37"/>
      <c r="Z199" s="198"/>
      <c r="AA199" s="198"/>
    </row>
    <row r="200" spans="1:67" ht="16.5" customHeight="1" x14ac:dyDescent="0.25">
      <c r="A200" s="201" t="s">
        <v>253</v>
      </c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190"/>
      <c r="AA200" s="190"/>
    </row>
    <row r="201" spans="1:67" ht="14.25" customHeight="1" x14ac:dyDescent="0.25">
      <c r="A201" s="227" t="s">
        <v>60</v>
      </c>
      <c r="B201" s="202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191"/>
      <c r="AA201" s="191"/>
    </row>
    <row r="202" spans="1:67" ht="27" customHeight="1" x14ac:dyDescent="0.25">
      <c r="A202" s="54" t="s">
        <v>254</v>
      </c>
      <c r="B202" s="54" t="s">
        <v>255</v>
      </c>
      <c r="C202" s="31">
        <v>4301070996</v>
      </c>
      <c r="D202" s="208">
        <v>4607111038654</v>
      </c>
      <c r="E202" s="209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39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13"/>
      <c r="Q202" s="213"/>
      <c r="R202" s="213"/>
      <c r="S202" s="209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8">
        <v>4607111038586</v>
      </c>
      <c r="E203" s="209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0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13"/>
      <c r="Q203" s="213"/>
      <c r="R203" s="213"/>
      <c r="S203" s="209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4301070962</v>
      </c>
      <c r="D204" s="208">
        <v>4607111038609</v>
      </c>
      <c r="E204" s="209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0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13"/>
      <c r="Q204" s="213"/>
      <c r="R204" s="213"/>
      <c r="S204" s="209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8">
        <v>4607111038630</v>
      </c>
      <c r="E205" s="209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13"/>
      <c r="Q205" s="213"/>
      <c r="R205" s="213"/>
      <c r="S205" s="209"/>
      <c r="T205" s="34"/>
      <c r="U205" s="34"/>
      <c r="V205" s="35" t="s">
        <v>65</v>
      </c>
      <c r="W205" s="195">
        <v>12</v>
      </c>
      <c r="X205" s="196">
        <f t="shared" si="18"/>
        <v>12</v>
      </c>
      <c r="Y205" s="36">
        <f t="shared" si="19"/>
        <v>0.186</v>
      </c>
      <c r="Z205" s="56"/>
      <c r="AA205" s="57"/>
      <c r="AE205" s="67"/>
      <c r="BB205" s="140" t="s">
        <v>1</v>
      </c>
      <c r="BL205" s="67">
        <f t="shared" si="20"/>
        <v>70.44</v>
      </c>
      <c r="BM205" s="67">
        <f t="shared" si="21"/>
        <v>70.44</v>
      </c>
      <c r="BN205" s="67">
        <f t="shared" si="22"/>
        <v>0.14285714285714285</v>
      </c>
      <c r="BO205" s="67">
        <f t="shared" si="23"/>
        <v>0.14285714285714285</v>
      </c>
    </row>
    <row r="206" spans="1:67" ht="27" customHeight="1" x14ac:dyDescent="0.25">
      <c r="A206" s="54" t="s">
        <v>262</v>
      </c>
      <c r="B206" s="54" t="s">
        <v>263</v>
      </c>
      <c r="C206" s="31">
        <v>4301070959</v>
      </c>
      <c r="D206" s="208">
        <v>4607111038616</v>
      </c>
      <c r="E206" s="209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29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13"/>
      <c r="Q206" s="213"/>
      <c r="R206" s="213"/>
      <c r="S206" s="209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8">
        <v>4607111038623</v>
      </c>
      <c r="E207" s="209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39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13"/>
      <c r="Q207" s="213"/>
      <c r="R207" s="213"/>
      <c r="S207" s="209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36"/>
      <c r="B208" s="202"/>
      <c r="C208" s="202"/>
      <c r="D208" s="202"/>
      <c r="E208" s="202"/>
      <c r="F208" s="202"/>
      <c r="G208" s="202"/>
      <c r="H208" s="202"/>
      <c r="I208" s="202"/>
      <c r="J208" s="202"/>
      <c r="K208" s="202"/>
      <c r="L208" s="202"/>
      <c r="M208" s="202"/>
      <c r="N208" s="237"/>
      <c r="O208" s="203" t="s">
        <v>66</v>
      </c>
      <c r="P208" s="204"/>
      <c r="Q208" s="204"/>
      <c r="R208" s="204"/>
      <c r="S208" s="204"/>
      <c r="T208" s="204"/>
      <c r="U208" s="205"/>
      <c r="V208" s="37" t="s">
        <v>65</v>
      </c>
      <c r="W208" s="197">
        <f>IFERROR(SUM(W202:W207),"0")</f>
        <v>12</v>
      </c>
      <c r="X208" s="197">
        <f>IFERROR(SUM(X202:X207),"0")</f>
        <v>12</v>
      </c>
      <c r="Y208" s="197">
        <f>IFERROR(IF(Y202="",0,Y202),"0")+IFERROR(IF(Y203="",0,Y203),"0")+IFERROR(IF(Y204="",0,Y204),"0")+IFERROR(IF(Y205="",0,Y205),"0")+IFERROR(IF(Y206="",0,Y206),"0")+IFERROR(IF(Y207="",0,Y207),"0")</f>
        <v>0.186</v>
      </c>
      <c r="Z208" s="198"/>
      <c r="AA208" s="198"/>
    </row>
    <row r="209" spans="1:67" x14ac:dyDescent="0.2">
      <c r="A209" s="202"/>
      <c r="B209" s="202"/>
      <c r="C209" s="202"/>
      <c r="D209" s="202"/>
      <c r="E209" s="202"/>
      <c r="F209" s="202"/>
      <c r="G209" s="202"/>
      <c r="H209" s="202"/>
      <c r="I209" s="202"/>
      <c r="J209" s="202"/>
      <c r="K209" s="202"/>
      <c r="L209" s="202"/>
      <c r="M209" s="202"/>
      <c r="N209" s="237"/>
      <c r="O209" s="203" t="s">
        <v>66</v>
      </c>
      <c r="P209" s="204"/>
      <c r="Q209" s="204"/>
      <c r="R209" s="204"/>
      <c r="S209" s="204"/>
      <c r="T209" s="204"/>
      <c r="U209" s="205"/>
      <c r="V209" s="37" t="s">
        <v>67</v>
      </c>
      <c r="W209" s="197">
        <f>IFERROR(SUMPRODUCT(W202:W207*H202:H207),"0")</f>
        <v>67.199999999999989</v>
      </c>
      <c r="X209" s="197">
        <f>IFERROR(SUMPRODUCT(X202:X207*H202:H207),"0")</f>
        <v>67.199999999999989</v>
      </c>
      <c r="Y209" s="37"/>
      <c r="Z209" s="198"/>
      <c r="AA209" s="198"/>
    </row>
    <row r="210" spans="1:67" ht="16.5" customHeight="1" x14ac:dyDescent="0.25">
      <c r="A210" s="201" t="s">
        <v>266</v>
      </c>
      <c r="B210" s="202"/>
      <c r="C210" s="202"/>
      <c r="D210" s="202"/>
      <c r="E210" s="202"/>
      <c r="F210" s="202"/>
      <c r="G210" s="202"/>
      <c r="H210" s="202"/>
      <c r="I210" s="202"/>
      <c r="J210" s="202"/>
      <c r="K210" s="202"/>
      <c r="L210" s="202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190"/>
      <c r="AA210" s="190"/>
    </row>
    <row r="211" spans="1:67" ht="14.25" customHeight="1" x14ac:dyDescent="0.25">
      <c r="A211" s="227" t="s">
        <v>60</v>
      </c>
      <c r="B211" s="202"/>
      <c r="C211" s="202"/>
      <c r="D211" s="202"/>
      <c r="E211" s="202"/>
      <c r="F211" s="202"/>
      <c r="G211" s="202"/>
      <c r="H211" s="202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191"/>
      <c r="AA211" s="191"/>
    </row>
    <row r="212" spans="1:67" ht="27" customHeight="1" x14ac:dyDescent="0.25">
      <c r="A212" s="54" t="s">
        <v>267</v>
      </c>
      <c r="B212" s="54" t="s">
        <v>268</v>
      </c>
      <c r="C212" s="31">
        <v>4301070915</v>
      </c>
      <c r="D212" s="208">
        <v>4607111035882</v>
      </c>
      <c r="E212" s="209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2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13"/>
      <c r="Q212" s="213"/>
      <c r="R212" s="213"/>
      <c r="S212" s="209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8">
        <v>4607111035905</v>
      </c>
      <c r="E213" s="209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13"/>
      <c r="Q213" s="213"/>
      <c r="R213" s="213"/>
      <c r="S213" s="209"/>
      <c r="T213" s="34"/>
      <c r="U213" s="34"/>
      <c r="V213" s="35" t="s">
        <v>65</v>
      </c>
      <c r="W213" s="195">
        <v>32</v>
      </c>
      <c r="X213" s="196">
        <f>IFERROR(IF(W213="","",W213),"")</f>
        <v>32</v>
      </c>
      <c r="Y213" s="36">
        <f>IFERROR(IF(W213="","",W213*0.0155),"")</f>
        <v>0.496</v>
      </c>
      <c r="Z213" s="56"/>
      <c r="AA213" s="57"/>
      <c r="AE213" s="67"/>
      <c r="BB213" s="144" t="s">
        <v>1</v>
      </c>
      <c r="BL213" s="67">
        <f>IFERROR(W213*I213,"0")</f>
        <v>239.04</v>
      </c>
      <c r="BM213" s="67">
        <f>IFERROR(X213*I213,"0")</f>
        <v>239.04</v>
      </c>
      <c r="BN213" s="67">
        <f>IFERROR(W213/J213,"0")</f>
        <v>0.38095238095238093</v>
      </c>
      <c r="BO213" s="67">
        <f>IFERROR(X213/J213,"0")</f>
        <v>0.38095238095238093</v>
      </c>
    </row>
    <row r="214" spans="1:67" ht="27" customHeight="1" x14ac:dyDescent="0.25">
      <c r="A214" s="54" t="s">
        <v>271</v>
      </c>
      <c r="B214" s="54" t="s">
        <v>272</v>
      </c>
      <c r="C214" s="31">
        <v>4301070917</v>
      </c>
      <c r="D214" s="208">
        <v>4607111035912</v>
      </c>
      <c r="E214" s="209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28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13"/>
      <c r="Q214" s="213"/>
      <c r="R214" s="213"/>
      <c r="S214" s="209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8">
        <v>4607111035929</v>
      </c>
      <c r="E215" s="209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37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13"/>
      <c r="Q215" s="213"/>
      <c r="R215" s="213"/>
      <c r="S215" s="209"/>
      <c r="T215" s="34"/>
      <c r="U215" s="34"/>
      <c r="V215" s="35" t="s">
        <v>65</v>
      </c>
      <c r="W215" s="195">
        <v>63</v>
      </c>
      <c r="X215" s="196">
        <f>IFERROR(IF(W215="","",W215),"")</f>
        <v>63</v>
      </c>
      <c r="Y215" s="36">
        <f>IFERROR(IF(W215="","",W215*0.0155),"")</f>
        <v>0.97650000000000003</v>
      </c>
      <c r="Z215" s="56"/>
      <c r="AA215" s="57"/>
      <c r="AE215" s="67"/>
      <c r="BB215" s="146" t="s">
        <v>1</v>
      </c>
      <c r="BL215" s="67">
        <f>IFERROR(W215*I215,"0")</f>
        <v>470.60999999999996</v>
      </c>
      <c r="BM215" s="67">
        <f>IFERROR(X215*I215,"0")</f>
        <v>470.60999999999996</v>
      </c>
      <c r="BN215" s="67">
        <f>IFERROR(W215/J215,"0")</f>
        <v>0.75</v>
      </c>
      <c r="BO215" s="67">
        <f>IFERROR(X215/J215,"0")</f>
        <v>0.75</v>
      </c>
    </row>
    <row r="216" spans="1:67" x14ac:dyDescent="0.2">
      <c r="A216" s="236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202"/>
      <c r="N216" s="237"/>
      <c r="O216" s="203" t="s">
        <v>66</v>
      </c>
      <c r="P216" s="204"/>
      <c r="Q216" s="204"/>
      <c r="R216" s="204"/>
      <c r="S216" s="204"/>
      <c r="T216" s="204"/>
      <c r="U216" s="205"/>
      <c r="V216" s="37" t="s">
        <v>65</v>
      </c>
      <c r="W216" s="197">
        <f>IFERROR(SUM(W212:W215),"0")</f>
        <v>95</v>
      </c>
      <c r="X216" s="197">
        <f>IFERROR(SUM(X212:X215),"0")</f>
        <v>95</v>
      </c>
      <c r="Y216" s="197">
        <f>IFERROR(IF(Y212="",0,Y212),"0")+IFERROR(IF(Y213="",0,Y213),"0")+IFERROR(IF(Y214="",0,Y214),"0")+IFERROR(IF(Y215="",0,Y215),"0")</f>
        <v>1.4725000000000001</v>
      </c>
      <c r="Z216" s="198"/>
      <c r="AA216" s="198"/>
    </row>
    <row r="217" spans="1:67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37"/>
      <c r="O217" s="203" t="s">
        <v>66</v>
      </c>
      <c r="P217" s="204"/>
      <c r="Q217" s="204"/>
      <c r="R217" s="204"/>
      <c r="S217" s="204"/>
      <c r="T217" s="204"/>
      <c r="U217" s="205"/>
      <c r="V217" s="37" t="s">
        <v>67</v>
      </c>
      <c r="W217" s="197">
        <f>IFERROR(SUMPRODUCT(W212:W215*H212:H215),"0")</f>
        <v>684</v>
      </c>
      <c r="X217" s="197">
        <f>IFERROR(SUMPRODUCT(X212:X215*H212:H215),"0")</f>
        <v>684</v>
      </c>
      <c r="Y217" s="37"/>
      <c r="Z217" s="198"/>
      <c r="AA217" s="198"/>
    </row>
    <row r="218" spans="1:67" ht="16.5" customHeight="1" x14ac:dyDescent="0.25">
      <c r="A218" s="201" t="s">
        <v>275</v>
      </c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02"/>
      <c r="O218" s="202"/>
      <c r="P218" s="202"/>
      <c r="Q218" s="202"/>
      <c r="R218" s="202"/>
      <c r="S218" s="202"/>
      <c r="T218" s="202"/>
      <c r="U218" s="202"/>
      <c r="V218" s="202"/>
      <c r="W218" s="202"/>
      <c r="X218" s="202"/>
      <c r="Y218" s="202"/>
      <c r="Z218" s="190"/>
      <c r="AA218" s="190"/>
    </row>
    <row r="219" spans="1:67" ht="14.25" customHeight="1" x14ac:dyDescent="0.25">
      <c r="A219" s="227" t="s">
        <v>232</v>
      </c>
      <c r="B219" s="202"/>
      <c r="C219" s="202"/>
      <c r="D219" s="202"/>
      <c r="E219" s="202"/>
      <c r="F219" s="202"/>
      <c r="G219" s="202"/>
      <c r="H219" s="202"/>
      <c r="I219" s="202"/>
      <c r="J219" s="202"/>
      <c r="K219" s="202"/>
      <c r="L219" s="202"/>
      <c r="M219" s="202"/>
      <c r="N219" s="202"/>
      <c r="O219" s="202"/>
      <c r="P219" s="202"/>
      <c r="Q219" s="202"/>
      <c r="R219" s="202"/>
      <c r="S219" s="202"/>
      <c r="T219" s="202"/>
      <c r="U219" s="202"/>
      <c r="V219" s="202"/>
      <c r="W219" s="202"/>
      <c r="X219" s="202"/>
      <c r="Y219" s="202"/>
      <c r="Z219" s="191"/>
      <c r="AA219" s="191"/>
    </row>
    <row r="220" spans="1:67" ht="27" customHeight="1" x14ac:dyDescent="0.25">
      <c r="A220" s="54" t="s">
        <v>276</v>
      </c>
      <c r="B220" s="54" t="s">
        <v>277</v>
      </c>
      <c r="C220" s="31">
        <v>4301051320</v>
      </c>
      <c r="D220" s="208">
        <v>4680115881334</v>
      </c>
      <c r="E220" s="209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3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13"/>
      <c r="Q220" s="213"/>
      <c r="R220" s="213"/>
      <c r="S220" s="209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36"/>
      <c r="B221" s="202"/>
      <c r="C221" s="202"/>
      <c r="D221" s="202"/>
      <c r="E221" s="202"/>
      <c r="F221" s="202"/>
      <c r="G221" s="202"/>
      <c r="H221" s="202"/>
      <c r="I221" s="202"/>
      <c r="J221" s="202"/>
      <c r="K221" s="202"/>
      <c r="L221" s="202"/>
      <c r="M221" s="202"/>
      <c r="N221" s="237"/>
      <c r="O221" s="203" t="s">
        <v>66</v>
      </c>
      <c r="P221" s="204"/>
      <c r="Q221" s="204"/>
      <c r="R221" s="204"/>
      <c r="S221" s="204"/>
      <c r="T221" s="204"/>
      <c r="U221" s="205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x14ac:dyDescent="0.2">
      <c r="A222" s="202"/>
      <c r="B222" s="202"/>
      <c r="C222" s="202"/>
      <c r="D222" s="202"/>
      <c r="E222" s="202"/>
      <c r="F222" s="202"/>
      <c r="G222" s="202"/>
      <c r="H222" s="202"/>
      <c r="I222" s="202"/>
      <c r="J222" s="202"/>
      <c r="K222" s="202"/>
      <c r="L222" s="202"/>
      <c r="M222" s="202"/>
      <c r="N222" s="237"/>
      <c r="O222" s="203" t="s">
        <v>66</v>
      </c>
      <c r="P222" s="204"/>
      <c r="Q222" s="204"/>
      <c r="R222" s="204"/>
      <c r="S222" s="204"/>
      <c r="T222" s="204"/>
      <c r="U222" s="205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customHeight="1" x14ac:dyDescent="0.25">
      <c r="A223" s="201" t="s">
        <v>278</v>
      </c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190"/>
      <c r="AA223" s="190"/>
    </row>
    <row r="224" spans="1:67" ht="14.25" customHeight="1" x14ac:dyDescent="0.25">
      <c r="A224" s="227" t="s">
        <v>60</v>
      </c>
      <c r="B224" s="202"/>
      <c r="C224" s="202"/>
      <c r="D224" s="202"/>
      <c r="E224" s="202"/>
      <c r="F224" s="202"/>
      <c r="G224" s="202"/>
      <c r="H224" s="202"/>
      <c r="I224" s="202"/>
      <c r="J224" s="202"/>
      <c r="K224" s="202"/>
      <c r="L224" s="202"/>
      <c r="M224" s="202"/>
      <c r="N224" s="202"/>
      <c r="O224" s="202"/>
      <c r="P224" s="202"/>
      <c r="Q224" s="202"/>
      <c r="R224" s="202"/>
      <c r="S224" s="202"/>
      <c r="T224" s="202"/>
      <c r="U224" s="202"/>
      <c r="V224" s="202"/>
      <c r="W224" s="202"/>
      <c r="X224" s="202"/>
      <c r="Y224" s="202"/>
      <c r="Z224" s="191"/>
      <c r="AA224" s="191"/>
    </row>
    <row r="225" spans="1:67" ht="16.5" customHeight="1" x14ac:dyDescent="0.25">
      <c r="A225" s="54" t="s">
        <v>279</v>
      </c>
      <c r="B225" s="54" t="s">
        <v>280</v>
      </c>
      <c r="C225" s="31">
        <v>4301070874</v>
      </c>
      <c r="D225" s="208">
        <v>4607111035332</v>
      </c>
      <c r="E225" s="209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27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13"/>
      <c r="Q225" s="213"/>
      <c r="R225" s="213"/>
      <c r="S225" s="209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281</v>
      </c>
      <c r="B226" s="54" t="s">
        <v>282</v>
      </c>
      <c r="C226" s="31">
        <v>4301071000</v>
      </c>
      <c r="D226" s="208">
        <v>4607111038708</v>
      </c>
      <c r="E226" s="209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25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13"/>
      <c r="Q226" s="213"/>
      <c r="R226" s="213"/>
      <c r="S226" s="209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x14ac:dyDescent="0.2">
      <c r="A227" s="236"/>
      <c r="B227" s="202"/>
      <c r="C227" s="202"/>
      <c r="D227" s="202"/>
      <c r="E227" s="202"/>
      <c r="F227" s="202"/>
      <c r="G227" s="202"/>
      <c r="H227" s="202"/>
      <c r="I227" s="202"/>
      <c r="J227" s="202"/>
      <c r="K227" s="202"/>
      <c r="L227" s="202"/>
      <c r="M227" s="202"/>
      <c r="N227" s="237"/>
      <c r="O227" s="203" t="s">
        <v>66</v>
      </c>
      <c r="P227" s="204"/>
      <c r="Q227" s="204"/>
      <c r="R227" s="204"/>
      <c r="S227" s="204"/>
      <c r="T227" s="204"/>
      <c r="U227" s="205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x14ac:dyDescent="0.2">
      <c r="A228" s="202"/>
      <c r="B228" s="202"/>
      <c r="C228" s="202"/>
      <c r="D228" s="202"/>
      <c r="E228" s="202"/>
      <c r="F228" s="202"/>
      <c r="G228" s="202"/>
      <c r="H228" s="202"/>
      <c r="I228" s="202"/>
      <c r="J228" s="202"/>
      <c r="K228" s="202"/>
      <c r="L228" s="202"/>
      <c r="M228" s="202"/>
      <c r="N228" s="237"/>
      <c r="O228" s="203" t="s">
        <v>66</v>
      </c>
      <c r="P228" s="204"/>
      <c r="Q228" s="204"/>
      <c r="R228" s="204"/>
      <c r="S228" s="204"/>
      <c r="T228" s="204"/>
      <c r="U228" s="205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customHeight="1" x14ac:dyDescent="0.2">
      <c r="A229" s="221" t="s">
        <v>283</v>
      </c>
      <c r="B229" s="222"/>
      <c r="C229" s="222"/>
      <c r="D229" s="222"/>
      <c r="E229" s="222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  <c r="Y229" s="222"/>
      <c r="Z229" s="48"/>
      <c r="AA229" s="48"/>
    </row>
    <row r="230" spans="1:67" ht="16.5" customHeight="1" x14ac:dyDescent="0.25">
      <c r="A230" s="201" t="s">
        <v>284</v>
      </c>
      <c r="B230" s="202"/>
      <c r="C230" s="202"/>
      <c r="D230" s="202"/>
      <c r="E230" s="202"/>
      <c r="F230" s="202"/>
      <c r="G230" s="202"/>
      <c r="H230" s="202"/>
      <c r="I230" s="202"/>
      <c r="J230" s="202"/>
      <c r="K230" s="202"/>
      <c r="L230" s="202"/>
      <c r="M230" s="202"/>
      <c r="N230" s="202"/>
      <c r="O230" s="202"/>
      <c r="P230" s="202"/>
      <c r="Q230" s="202"/>
      <c r="R230" s="202"/>
      <c r="S230" s="202"/>
      <c r="T230" s="202"/>
      <c r="U230" s="202"/>
      <c r="V230" s="202"/>
      <c r="W230" s="202"/>
      <c r="X230" s="202"/>
      <c r="Y230" s="202"/>
      <c r="Z230" s="190"/>
      <c r="AA230" s="190"/>
    </row>
    <row r="231" spans="1:67" ht="14.25" customHeight="1" x14ac:dyDescent="0.25">
      <c r="A231" s="227" t="s">
        <v>60</v>
      </c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191"/>
      <c r="AA231" s="191"/>
    </row>
    <row r="232" spans="1:67" ht="27" customHeight="1" x14ac:dyDescent="0.25">
      <c r="A232" s="54" t="s">
        <v>285</v>
      </c>
      <c r="B232" s="54" t="s">
        <v>286</v>
      </c>
      <c r="C232" s="31">
        <v>4301070941</v>
      </c>
      <c r="D232" s="208">
        <v>4607111036162</v>
      </c>
      <c r="E232" s="209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13"/>
      <c r="Q232" s="213"/>
      <c r="R232" s="213"/>
      <c r="S232" s="209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x14ac:dyDescent="0.2">
      <c r="A233" s="236"/>
      <c r="B233" s="202"/>
      <c r="C233" s="202"/>
      <c r="D233" s="202"/>
      <c r="E233" s="202"/>
      <c r="F233" s="202"/>
      <c r="G233" s="202"/>
      <c r="H233" s="202"/>
      <c r="I233" s="202"/>
      <c r="J233" s="202"/>
      <c r="K233" s="202"/>
      <c r="L233" s="202"/>
      <c r="M233" s="202"/>
      <c r="N233" s="237"/>
      <c r="O233" s="203" t="s">
        <v>66</v>
      </c>
      <c r="P233" s="204"/>
      <c r="Q233" s="204"/>
      <c r="R233" s="204"/>
      <c r="S233" s="204"/>
      <c r="T233" s="204"/>
      <c r="U233" s="205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37"/>
      <c r="O234" s="203" t="s">
        <v>66</v>
      </c>
      <c r="P234" s="204"/>
      <c r="Q234" s="204"/>
      <c r="R234" s="204"/>
      <c r="S234" s="204"/>
      <c r="T234" s="204"/>
      <c r="U234" s="205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customHeight="1" x14ac:dyDescent="0.2">
      <c r="A235" s="221" t="s">
        <v>287</v>
      </c>
      <c r="B235" s="222"/>
      <c r="C235" s="222"/>
      <c r="D235" s="222"/>
      <c r="E235" s="222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2"/>
      <c r="W235" s="222"/>
      <c r="X235" s="222"/>
      <c r="Y235" s="222"/>
      <c r="Z235" s="48"/>
      <c r="AA235" s="48"/>
    </row>
    <row r="236" spans="1:67" ht="16.5" customHeight="1" x14ac:dyDescent="0.25">
      <c r="A236" s="201" t="s">
        <v>288</v>
      </c>
      <c r="B236" s="202"/>
      <c r="C236" s="202"/>
      <c r="D236" s="202"/>
      <c r="E236" s="202"/>
      <c r="F236" s="202"/>
      <c r="G236" s="202"/>
      <c r="H236" s="202"/>
      <c r="I236" s="202"/>
      <c r="J236" s="202"/>
      <c r="K236" s="202"/>
      <c r="L236" s="202"/>
      <c r="M236" s="202"/>
      <c r="N236" s="202"/>
      <c r="O236" s="202"/>
      <c r="P236" s="202"/>
      <c r="Q236" s="202"/>
      <c r="R236" s="202"/>
      <c r="S236" s="202"/>
      <c r="T236" s="202"/>
      <c r="U236" s="202"/>
      <c r="V236" s="202"/>
      <c r="W236" s="202"/>
      <c r="X236" s="202"/>
      <c r="Y236" s="202"/>
      <c r="Z236" s="190"/>
      <c r="AA236" s="190"/>
    </row>
    <row r="237" spans="1:67" ht="14.25" customHeight="1" x14ac:dyDescent="0.25">
      <c r="A237" s="227" t="s">
        <v>60</v>
      </c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8">
        <v>4607111035899</v>
      </c>
      <c r="E238" s="209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26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13"/>
      <c r="Q238" s="213"/>
      <c r="R238" s="213"/>
      <c r="S238" s="209"/>
      <c r="T238" s="34"/>
      <c r="U238" s="34"/>
      <c r="V238" s="35" t="s">
        <v>65</v>
      </c>
      <c r="W238" s="195">
        <v>162</v>
      </c>
      <c r="X238" s="196">
        <f>IFERROR(IF(W238="","",W238),"")</f>
        <v>162</v>
      </c>
      <c r="Y238" s="36">
        <f>IFERROR(IF(W238="","",W238*0.0155),"")</f>
        <v>2.5110000000000001</v>
      </c>
      <c r="Z238" s="56"/>
      <c r="AA238" s="57"/>
      <c r="AE238" s="67"/>
      <c r="BB238" s="151" t="s">
        <v>1</v>
      </c>
      <c r="BL238" s="67">
        <f>IFERROR(W238*I238,"0")</f>
        <v>852.44399999999996</v>
      </c>
      <c r="BM238" s="67">
        <f>IFERROR(X238*I238,"0")</f>
        <v>852.44399999999996</v>
      </c>
      <c r="BN238" s="67">
        <f>IFERROR(W238/J238,"0")</f>
        <v>1.9285714285714286</v>
      </c>
      <c r="BO238" s="67">
        <f>IFERROR(X238/J238,"0")</f>
        <v>1.9285714285714286</v>
      </c>
    </row>
    <row r="239" spans="1:67" x14ac:dyDescent="0.2">
      <c r="A239" s="236"/>
      <c r="B239" s="202"/>
      <c r="C239" s="202"/>
      <c r="D239" s="202"/>
      <c r="E239" s="202"/>
      <c r="F239" s="202"/>
      <c r="G239" s="202"/>
      <c r="H239" s="202"/>
      <c r="I239" s="202"/>
      <c r="J239" s="202"/>
      <c r="K239" s="202"/>
      <c r="L239" s="202"/>
      <c r="M239" s="202"/>
      <c r="N239" s="237"/>
      <c r="O239" s="203" t="s">
        <v>66</v>
      </c>
      <c r="P239" s="204"/>
      <c r="Q239" s="204"/>
      <c r="R239" s="204"/>
      <c r="S239" s="204"/>
      <c r="T239" s="204"/>
      <c r="U239" s="205"/>
      <c r="V239" s="37" t="s">
        <v>65</v>
      </c>
      <c r="W239" s="197">
        <f>IFERROR(SUM(W238:W238),"0")</f>
        <v>162</v>
      </c>
      <c r="X239" s="197">
        <f>IFERROR(SUM(X238:X238),"0")</f>
        <v>162</v>
      </c>
      <c r="Y239" s="197">
        <f>IFERROR(IF(Y238="",0,Y238),"0")</f>
        <v>2.5110000000000001</v>
      </c>
      <c r="Z239" s="198"/>
      <c r="AA239" s="198"/>
    </row>
    <row r="240" spans="1:67" x14ac:dyDescent="0.2">
      <c r="A240" s="202"/>
      <c r="B240" s="202"/>
      <c r="C240" s="202"/>
      <c r="D240" s="202"/>
      <c r="E240" s="202"/>
      <c r="F240" s="202"/>
      <c r="G240" s="202"/>
      <c r="H240" s="202"/>
      <c r="I240" s="202"/>
      <c r="J240" s="202"/>
      <c r="K240" s="202"/>
      <c r="L240" s="202"/>
      <c r="M240" s="202"/>
      <c r="N240" s="237"/>
      <c r="O240" s="203" t="s">
        <v>66</v>
      </c>
      <c r="P240" s="204"/>
      <c r="Q240" s="204"/>
      <c r="R240" s="204"/>
      <c r="S240" s="204"/>
      <c r="T240" s="204"/>
      <c r="U240" s="205"/>
      <c r="V240" s="37" t="s">
        <v>67</v>
      </c>
      <c r="W240" s="197">
        <f>IFERROR(SUMPRODUCT(W238:W238*H238:H238),"0")</f>
        <v>810</v>
      </c>
      <c r="X240" s="197">
        <f>IFERROR(SUMPRODUCT(X238:X238*H238:H238),"0")</f>
        <v>810</v>
      </c>
      <c r="Y240" s="37"/>
      <c r="Z240" s="198"/>
      <c r="AA240" s="198"/>
    </row>
    <row r="241" spans="1:67" ht="16.5" customHeight="1" x14ac:dyDescent="0.25">
      <c r="A241" s="201" t="s">
        <v>291</v>
      </c>
      <c r="B241" s="202"/>
      <c r="C241" s="202"/>
      <c r="D241" s="202"/>
      <c r="E241" s="202"/>
      <c r="F241" s="202"/>
      <c r="G241" s="202"/>
      <c r="H241" s="202"/>
      <c r="I241" s="202"/>
      <c r="J241" s="202"/>
      <c r="K241" s="202"/>
      <c r="L241" s="202"/>
      <c r="M241" s="202"/>
      <c r="N241" s="202"/>
      <c r="O241" s="202"/>
      <c r="P241" s="202"/>
      <c r="Q241" s="202"/>
      <c r="R241" s="202"/>
      <c r="S241" s="202"/>
      <c r="T241" s="202"/>
      <c r="U241" s="202"/>
      <c r="V241" s="202"/>
      <c r="W241" s="202"/>
      <c r="X241" s="202"/>
      <c r="Y241" s="202"/>
      <c r="Z241" s="190"/>
      <c r="AA241" s="190"/>
    </row>
    <row r="242" spans="1:67" ht="14.25" customHeight="1" x14ac:dyDescent="0.25">
      <c r="A242" s="227" t="s">
        <v>60</v>
      </c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191"/>
      <c r="AA242" s="191"/>
    </row>
    <row r="243" spans="1:67" ht="27" customHeight="1" x14ac:dyDescent="0.25">
      <c r="A243" s="54" t="s">
        <v>292</v>
      </c>
      <c r="B243" s="54" t="s">
        <v>293</v>
      </c>
      <c r="C243" s="31">
        <v>4301070870</v>
      </c>
      <c r="D243" s="208">
        <v>4607111036711</v>
      </c>
      <c r="E243" s="209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25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13"/>
      <c r="Q243" s="213"/>
      <c r="R243" s="213"/>
      <c r="S243" s="209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x14ac:dyDescent="0.2">
      <c r="A244" s="236"/>
      <c r="B244" s="202"/>
      <c r="C244" s="202"/>
      <c r="D244" s="202"/>
      <c r="E244" s="202"/>
      <c r="F244" s="202"/>
      <c r="G244" s="202"/>
      <c r="H244" s="202"/>
      <c r="I244" s="202"/>
      <c r="J244" s="202"/>
      <c r="K244" s="202"/>
      <c r="L244" s="202"/>
      <c r="M244" s="202"/>
      <c r="N244" s="237"/>
      <c r="O244" s="203" t="s">
        <v>66</v>
      </c>
      <c r="P244" s="204"/>
      <c r="Q244" s="204"/>
      <c r="R244" s="204"/>
      <c r="S244" s="204"/>
      <c r="T244" s="204"/>
      <c r="U244" s="205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x14ac:dyDescent="0.2">
      <c r="A245" s="202"/>
      <c r="B245" s="202"/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37"/>
      <c r="O245" s="203" t="s">
        <v>66</v>
      </c>
      <c r="P245" s="204"/>
      <c r="Q245" s="204"/>
      <c r="R245" s="204"/>
      <c r="S245" s="204"/>
      <c r="T245" s="204"/>
      <c r="U245" s="205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customHeight="1" x14ac:dyDescent="0.2">
      <c r="A246" s="221" t="s">
        <v>294</v>
      </c>
      <c r="B246" s="222"/>
      <c r="C246" s="222"/>
      <c r="D246" s="222"/>
      <c r="E246" s="222"/>
      <c r="F246" s="222"/>
      <c r="G246" s="222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  <c r="T246" s="222"/>
      <c r="U246" s="222"/>
      <c r="V246" s="222"/>
      <c r="W246" s="222"/>
      <c r="X246" s="222"/>
      <c r="Y246" s="222"/>
      <c r="Z246" s="48"/>
      <c r="AA246" s="48"/>
    </row>
    <row r="247" spans="1:67" ht="16.5" customHeight="1" x14ac:dyDescent="0.25">
      <c r="A247" s="201" t="s">
        <v>295</v>
      </c>
      <c r="B247" s="202"/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190"/>
      <c r="AA247" s="190"/>
    </row>
    <row r="248" spans="1:67" ht="14.25" customHeight="1" x14ac:dyDescent="0.25">
      <c r="A248" s="227" t="s">
        <v>60</v>
      </c>
      <c r="B248" s="202"/>
      <c r="C248" s="202"/>
      <c r="D248" s="202"/>
      <c r="E248" s="202"/>
      <c r="F248" s="202"/>
      <c r="G248" s="202"/>
      <c r="H248" s="202"/>
      <c r="I248" s="202"/>
      <c r="J248" s="202"/>
      <c r="K248" s="202"/>
      <c r="L248" s="202"/>
      <c r="M248" s="202"/>
      <c r="N248" s="202"/>
      <c r="O248" s="202"/>
      <c r="P248" s="202"/>
      <c r="Q248" s="202"/>
      <c r="R248" s="202"/>
      <c r="S248" s="202"/>
      <c r="T248" s="202"/>
      <c r="U248" s="202"/>
      <c r="V248" s="202"/>
      <c r="W248" s="202"/>
      <c r="X248" s="202"/>
      <c r="Y248" s="202"/>
      <c r="Z248" s="191"/>
      <c r="AA248" s="191"/>
    </row>
    <row r="249" spans="1:67" ht="27" customHeight="1" x14ac:dyDescent="0.25">
      <c r="A249" s="54" t="s">
        <v>296</v>
      </c>
      <c r="B249" s="54" t="s">
        <v>297</v>
      </c>
      <c r="C249" s="31">
        <v>4301071014</v>
      </c>
      <c r="D249" s="208">
        <v>4640242181264</v>
      </c>
      <c r="E249" s="209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248" t="s">
        <v>298</v>
      </c>
      <c r="P249" s="213"/>
      <c r="Q249" s="213"/>
      <c r="R249" s="213"/>
      <c r="S249" s="209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customHeight="1" x14ac:dyDescent="0.25">
      <c r="A250" s="54" t="s">
        <v>299</v>
      </c>
      <c r="B250" s="54" t="s">
        <v>300</v>
      </c>
      <c r="C250" s="31">
        <v>4301071021</v>
      </c>
      <c r="D250" s="208">
        <v>4640242181325</v>
      </c>
      <c r="E250" s="209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292" t="s">
        <v>301</v>
      </c>
      <c r="P250" s="213"/>
      <c r="Q250" s="213"/>
      <c r="R250" s="213"/>
      <c r="S250" s="209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302</v>
      </c>
      <c r="B251" s="54" t="s">
        <v>303</v>
      </c>
      <c r="C251" s="31">
        <v>4301070993</v>
      </c>
      <c r="D251" s="208">
        <v>4640242180670</v>
      </c>
      <c r="E251" s="209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261" t="s">
        <v>304</v>
      </c>
      <c r="P251" s="213"/>
      <c r="Q251" s="213"/>
      <c r="R251" s="213"/>
      <c r="S251" s="209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x14ac:dyDescent="0.2">
      <c r="A252" s="236"/>
      <c r="B252" s="202"/>
      <c r="C252" s="202"/>
      <c r="D252" s="202"/>
      <c r="E252" s="202"/>
      <c r="F252" s="202"/>
      <c r="G252" s="202"/>
      <c r="H252" s="202"/>
      <c r="I252" s="202"/>
      <c r="J252" s="202"/>
      <c r="K252" s="202"/>
      <c r="L252" s="202"/>
      <c r="M252" s="202"/>
      <c r="N252" s="237"/>
      <c r="O252" s="203" t="s">
        <v>66</v>
      </c>
      <c r="P252" s="204"/>
      <c r="Q252" s="204"/>
      <c r="R252" s="204"/>
      <c r="S252" s="204"/>
      <c r="T252" s="204"/>
      <c r="U252" s="205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x14ac:dyDescent="0.2">
      <c r="A253" s="202"/>
      <c r="B253" s="202"/>
      <c r="C253" s="202"/>
      <c r="D253" s="202"/>
      <c r="E253" s="202"/>
      <c r="F253" s="202"/>
      <c r="G253" s="202"/>
      <c r="H253" s="202"/>
      <c r="I253" s="202"/>
      <c r="J253" s="202"/>
      <c r="K253" s="202"/>
      <c r="L253" s="202"/>
      <c r="M253" s="202"/>
      <c r="N253" s="237"/>
      <c r="O253" s="203" t="s">
        <v>66</v>
      </c>
      <c r="P253" s="204"/>
      <c r="Q253" s="204"/>
      <c r="R253" s="204"/>
      <c r="S253" s="204"/>
      <c r="T253" s="204"/>
      <c r="U253" s="205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customHeight="1" x14ac:dyDescent="0.25">
      <c r="A254" s="201" t="s">
        <v>305</v>
      </c>
      <c r="B254" s="202"/>
      <c r="C254" s="202"/>
      <c r="D254" s="202"/>
      <c r="E254" s="202"/>
      <c r="F254" s="202"/>
      <c r="G254" s="202"/>
      <c r="H254" s="202"/>
      <c r="I254" s="202"/>
      <c r="J254" s="202"/>
      <c r="K254" s="202"/>
      <c r="L254" s="202"/>
      <c r="M254" s="202"/>
      <c r="N254" s="202"/>
      <c r="O254" s="202"/>
      <c r="P254" s="202"/>
      <c r="Q254" s="202"/>
      <c r="R254" s="202"/>
      <c r="S254" s="202"/>
      <c r="T254" s="202"/>
      <c r="U254" s="202"/>
      <c r="V254" s="202"/>
      <c r="W254" s="202"/>
      <c r="X254" s="202"/>
      <c r="Y254" s="202"/>
      <c r="Z254" s="190"/>
      <c r="AA254" s="190"/>
    </row>
    <row r="255" spans="1:67" ht="14.25" customHeight="1" x14ac:dyDescent="0.25">
      <c r="A255" s="227" t="s">
        <v>130</v>
      </c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8">
        <v>4640242180427</v>
      </c>
      <c r="E256" s="209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10" t="s">
        <v>308</v>
      </c>
      <c r="P256" s="213"/>
      <c r="Q256" s="213"/>
      <c r="R256" s="213"/>
      <c r="S256" s="209"/>
      <c r="T256" s="34"/>
      <c r="U256" s="34"/>
      <c r="V256" s="35" t="s">
        <v>65</v>
      </c>
      <c r="W256" s="195">
        <v>414</v>
      </c>
      <c r="X256" s="196">
        <f>IFERROR(IF(W256="","",W256),"")</f>
        <v>414</v>
      </c>
      <c r="Y256" s="36">
        <f>IFERROR(IF(W256="","",W256*0.00502),"")</f>
        <v>2.0782799999999999</v>
      </c>
      <c r="Z256" s="56"/>
      <c r="AA256" s="57"/>
      <c r="AE256" s="67"/>
      <c r="BB256" s="156" t="s">
        <v>74</v>
      </c>
      <c r="BL256" s="67">
        <f>IFERROR(W256*I256,"0")</f>
        <v>792.81000000000006</v>
      </c>
      <c r="BM256" s="67">
        <f>IFERROR(X256*I256,"0")</f>
        <v>792.81000000000006</v>
      </c>
      <c r="BN256" s="67">
        <f>IFERROR(W256/J256,"0")</f>
        <v>1.7692307692307692</v>
      </c>
      <c r="BO256" s="67">
        <f>IFERROR(X256/J256,"0")</f>
        <v>1.7692307692307692</v>
      </c>
    </row>
    <row r="257" spans="1:67" x14ac:dyDescent="0.2">
      <c r="A257" s="236"/>
      <c r="B257" s="202"/>
      <c r="C257" s="202"/>
      <c r="D257" s="202"/>
      <c r="E257" s="202"/>
      <c r="F257" s="202"/>
      <c r="G257" s="202"/>
      <c r="H257" s="202"/>
      <c r="I257" s="202"/>
      <c r="J257" s="202"/>
      <c r="K257" s="202"/>
      <c r="L257" s="202"/>
      <c r="M257" s="202"/>
      <c r="N257" s="237"/>
      <c r="O257" s="203" t="s">
        <v>66</v>
      </c>
      <c r="P257" s="204"/>
      <c r="Q257" s="204"/>
      <c r="R257" s="204"/>
      <c r="S257" s="204"/>
      <c r="T257" s="204"/>
      <c r="U257" s="205"/>
      <c r="V257" s="37" t="s">
        <v>65</v>
      </c>
      <c r="W257" s="197">
        <f>IFERROR(SUM(W256:W256),"0")</f>
        <v>414</v>
      </c>
      <c r="X257" s="197">
        <f>IFERROR(SUM(X256:X256),"0")</f>
        <v>414</v>
      </c>
      <c r="Y257" s="197">
        <f>IFERROR(IF(Y256="",0,Y256),"0")</f>
        <v>2.0782799999999999</v>
      </c>
      <c r="Z257" s="198"/>
      <c r="AA257" s="198"/>
    </row>
    <row r="258" spans="1:67" x14ac:dyDescent="0.2">
      <c r="A258" s="202"/>
      <c r="B258" s="202"/>
      <c r="C258" s="202"/>
      <c r="D258" s="202"/>
      <c r="E258" s="202"/>
      <c r="F258" s="202"/>
      <c r="G258" s="202"/>
      <c r="H258" s="202"/>
      <c r="I258" s="202"/>
      <c r="J258" s="202"/>
      <c r="K258" s="202"/>
      <c r="L258" s="202"/>
      <c r="M258" s="202"/>
      <c r="N258" s="237"/>
      <c r="O258" s="203" t="s">
        <v>66</v>
      </c>
      <c r="P258" s="204"/>
      <c r="Q258" s="204"/>
      <c r="R258" s="204"/>
      <c r="S258" s="204"/>
      <c r="T258" s="204"/>
      <c r="U258" s="205"/>
      <c r="V258" s="37" t="s">
        <v>67</v>
      </c>
      <c r="W258" s="197">
        <f>IFERROR(SUMPRODUCT(W256:W256*H256:H256),"0")</f>
        <v>745.2</v>
      </c>
      <c r="X258" s="197">
        <f>IFERROR(SUMPRODUCT(X256:X256*H256:H256),"0")</f>
        <v>745.2</v>
      </c>
      <c r="Y258" s="37"/>
      <c r="Z258" s="198"/>
      <c r="AA258" s="198"/>
    </row>
    <row r="259" spans="1:67" ht="14.25" customHeight="1" x14ac:dyDescent="0.25">
      <c r="A259" s="227" t="s">
        <v>70</v>
      </c>
      <c r="B259" s="202"/>
      <c r="C259" s="202"/>
      <c r="D259" s="202"/>
      <c r="E259" s="202"/>
      <c r="F259" s="202"/>
      <c r="G259" s="202"/>
      <c r="H259" s="202"/>
      <c r="I259" s="202"/>
      <c r="J259" s="202"/>
      <c r="K259" s="202"/>
      <c r="L259" s="202"/>
      <c r="M259" s="202"/>
      <c r="N259" s="202"/>
      <c r="O259" s="202"/>
      <c r="P259" s="202"/>
      <c r="Q259" s="202"/>
      <c r="R259" s="202"/>
      <c r="S259" s="202"/>
      <c r="T259" s="202"/>
      <c r="U259" s="202"/>
      <c r="V259" s="202"/>
      <c r="W259" s="202"/>
      <c r="X259" s="202"/>
      <c r="Y259" s="202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8">
        <v>4640242180397</v>
      </c>
      <c r="E260" s="209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31" t="s">
        <v>311</v>
      </c>
      <c r="P260" s="213"/>
      <c r="Q260" s="213"/>
      <c r="R260" s="213"/>
      <c r="S260" s="209"/>
      <c r="T260" s="34"/>
      <c r="U260" s="34"/>
      <c r="V260" s="35" t="s">
        <v>65</v>
      </c>
      <c r="W260" s="195">
        <v>106</v>
      </c>
      <c r="X260" s="196">
        <f>IFERROR(IF(W260="","",W260),"")</f>
        <v>106</v>
      </c>
      <c r="Y260" s="36">
        <f>IFERROR(IF(W260="","",W260*0.0155),"")</f>
        <v>1.643</v>
      </c>
      <c r="Z260" s="56"/>
      <c r="AA260" s="57"/>
      <c r="AE260" s="67"/>
      <c r="BB260" s="157" t="s">
        <v>74</v>
      </c>
      <c r="BL260" s="67">
        <f>IFERROR(W260*I260,"0")</f>
        <v>663.56</v>
      </c>
      <c r="BM260" s="67">
        <f>IFERROR(X260*I260,"0")</f>
        <v>663.56</v>
      </c>
      <c r="BN260" s="67">
        <f>IFERROR(W260/J260,"0")</f>
        <v>1.2619047619047619</v>
      </c>
      <c r="BO260" s="67">
        <f>IFERROR(X260/J260,"0")</f>
        <v>1.2619047619047619</v>
      </c>
    </row>
    <row r="261" spans="1:67" ht="27" customHeight="1" x14ac:dyDescent="0.25">
      <c r="A261" s="54" t="s">
        <v>312</v>
      </c>
      <c r="B261" s="54" t="s">
        <v>313</v>
      </c>
      <c r="C261" s="31">
        <v>4301132104</v>
      </c>
      <c r="D261" s="208">
        <v>4640242181219</v>
      </c>
      <c r="E261" s="209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7" t="s">
        <v>314</v>
      </c>
      <c r="P261" s="213"/>
      <c r="Q261" s="213"/>
      <c r="R261" s="213"/>
      <c r="S261" s="209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36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37"/>
      <c r="O262" s="203" t="s">
        <v>66</v>
      </c>
      <c r="P262" s="204"/>
      <c r="Q262" s="204"/>
      <c r="R262" s="204"/>
      <c r="S262" s="204"/>
      <c r="T262" s="204"/>
      <c r="U262" s="205"/>
      <c r="V262" s="37" t="s">
        <v>65</v>
      </c>
      <c r="W262" s="197">
        <f>IFERROR(SUM(W260:W261),"0")</f>
        <v>106</v>
      </c>
      <c r="X262" s="197">
        <f>IFERROR(SUM(X260:X261),"0")</f>
        <v>106</v>
      </c>
      <c r="Y262" s="197">
        <f>IFERROR(IF(Y260="",0,Y260),"0")+IFERROR(IF(Y261="",0,Y261),"0")</f>
        <v>1.643</v>
      </c>
      <c r="Z262" s="198"/>
      <c r="AA262" s="198"/>
    </row>
    <row r="263" spans="1:67" x14ac:dyDescent="0.2">
      <c r="A263" s="202"/>
      <c r="B263" s="202"/>
      <c r="C263" s="202"/>
      <c r="D263" s="202"/>
      <c r="E263" s="202"/>
      <c r="F263" s="202"/>
      <c r="G263" s="202"/>
      <c r="H263" s="202"/>
      <c r="I263" s="202"/>
      <c r="J263" s="202"/>
      <c r="K263" s="202"/>
      <c r="L263" s="202"/>
      <c r="M263" s="202"/>
      <c r="N263" s="237"/>
      <c r="O263" s="203" t="s">
        <v>66</v>
      </c>
      <c r="P263" s="204"/>
      <c r="Q263" s="204"/>
      <c r="R263" s="204"/>
      <c r="S263" s="204"/>
      <c r="T263" s="204"/>
      <c r="U263" s="205"/>
      <c r="V263" s="37" t="s">
        <v>67</v>
      </c>
      <c r="W263" s="197">
        <f>IFERROR(SUMPRODUCT(W260:W261*H260:H261),"0")</f>
        <v>636</v>
      </c>
      <c r="X263" s="197">
        <f>IFERROR(SUMPRODUCT(X260:X261*H260:H261),"0")</f>
        <v>636</v>
      </c>
      <c r="Y263" s="37"/>
      <c r="Z263" s="198"/>
      <c r="AA263" s="198"/>
    </row>
    <row r="264" spans="1:67" ht="14.25" customHeight="1" x14ac:dyDescent="0.25">
      <c r="A264" s="227" t="s">
        <v>148</v>
      </c>
      <c r="B264" s="202"/>
      <c r="C264" s="202"/>
      <c r="D264" s="202"/>
      <c r="E264" s="202"/>
      <c r="F264" s="202"/>
      <c r="G264" s="202"/>
      <c r="H264" s="202"/>
      <c r="I264" s="202"/>
      <c r="J264" s="202"/>
      <c r="K264" s="202"/>
      <c r="L264" s="202"/>
      <c r="M264" s="202"/>
      <c r="N264" s="202"/>
      <c r="O264" s="202"/>
      <c r="P264" s="202"/>
      <c r="Q264" s="202"/>
      <c r="R264" s="202"/>
      <c r="S264" s="202"/>
      <c r="T264" s="202"/>
      <c r="U264" s="202"/>
      <c r="V264" s="202"/>
      <c r="W264" s="202"/>
      <c r="X264" s="202"/>
      <c r="Y264" s="202"/>
      <c r="Z264" s="191"/>
      <c r="AA264" s="191"/>
    </row>
    <row r="265" spans="1:67" ht="27" customHeight="1" x14ac:dyDescent="0.25">
      <c r="A265" s="54" t="s">
        <v>315</v>
      </c>
      <c r="B265" s="54" t="s">
        <v>316</v>
      </c>
      <c r="C265" s="31">
        <v>4301136028</v>
      </c>
      <c r="D265" s="208">
        <v>4640242180304</v>
      </c>
      <c r="E265" s="209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396" t="s">
        <v>317</v>
      </c>
      <c r="P265" s="213"/>
      <c r="Q265" s="213"/>
      <c r="R265" s="213"/>
      <c r="S265" s="209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customHeight="1" x14ac:dyDescent="0.25">
      <c r="A266" s="54" t="s">
        <v>318</v>
      </c>
      <c r="B266" s="54" t="s">
        <v>319</v>
      </c>
      <c r="C266" s="31">
        <v>4301136027</v>
      </c>
      <c r="D266" s="208">
        <v>4640242180298</v>
      </c>
      <c r="E266" s="209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5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13"/>
      <c r="Q266" s="213"/>
      <c r="R266" s="213"/>
      <c r="S266" s="209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8">
        <v>4640242180236</v>
      </c>
      <c r="E267" s="209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03" t="s">
        <v>322</v>
      </c>
      <c r="P267" s="213"/>
      <c r="Q267" s="213"/>
      <c r="R267" s="213"/>
      <c r="S267" s="209"/>
      <c r="T267" s="34"/>
      <c r="U267" s="34"/>
      <c r="V267" s="35" t="s">
        <v>65</v>
      </c>
      <c r="W267" s="195">
        <v>180</v>
      </c>
      <c r="X267" s="196">
        <f>IFERROR(IF(W267="","",W267),"")</f>
        <v>180</v>
      </c>
      <c r="Y267" s="36">
        <f>IFERROR(IF(W267="","",W267*0.0155),"")</f>
        <v>2.79</v>
      </c>
      <c r="Z267" s="56"/>
      <c r="AA267" s="57"/>
      <c r="AE267" s="67"/>
      <c r="BB267" s="161" t="s">
        <v>74</v>
      </c>
      <c r="BL267" s="67">
        <f>IFERROR(W267*I267,"0")</f>
        <v>942.30000000000007</v>
      </c>
      <c r="BM267" s="67">
        <f>IFERROR(X267*I267,"0")</f>
        <v>942.30000000000007</v>
      </c>
      <c r="BN267" s="67">
        <f>IFERROR(W267/J267,"0")</f>
        <v>2.1428571428571428</v>
      </c>
      <c r="BO267" s="67">
        <f>IFERROR(X267/J267,"0")</f>
        <v>2.1428571428571428</v>
      </c>
    </row>
    <row r="268" spans="1:67" ht="27" customHeight="1" x14ac:dyDescent="0.25">
      <c r="A268" s="54" t="s">
        <v>323</v>
      </c>
      <c r="B268" s="54" t="s">
        <v>324</v>
      </c>
      <c r="C268" s="31">
        <v>4301136029</v>
      </c>
      <c r="D268" s="208">
        <v>4640242180410</v>
      </c>
      <c r="E268" s="209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38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13"/>
      <c r="Q268" s="213"/>
      <c r="R268" s="213"/>
      <c r="S268" s="209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36"/>
      <c r="B269" s="202"/>
      <c r="C269" s="202"/>
      <c r="D269" s="202"/>
      <c r="E269" s="202"/>
      <c r="F269" s="202"/>
      <c r="G269" s="202"/>
      <c r="H269" s="202"/>
      <c r="I269" s="202"/>
      <c r="J269" s="202"/>
      <c r="K269" s="202"/>
      <c r="L269" s="202"/>
      <c r="M269" s="202"/>
      <c r="N269" s="237"/>
      <c r="O269" s="203" t="s">
        <v>66</v>
      </c>
      <c r="P269" s="204"/>
      <c r="Q269" s="204"/>
      <c r="R269" s="204"/>
      <c r="S269" s="204"/>
      <c r="T269" s="204"/>
      <c r="U269" s="205"/>
      <c r="V269" s="37" t="s">
        <v>65</v>
      </c>
      <c r="W269" s="197">
        <f>IFERROR(SUM(W265:W268),"0")</f>
        <v>180</v>
      </c>
      <c r="X269" s="197">
        <f>IFERROR(SUM(X265:X268),"0")</f>
        <v>180</v>
      </c>
      <c r="Y269" s="197">
        <f>IFERROR(IF(Y265="",0,Y265),"0")+IFERROR(IF(Y266="",0,Y266),"0")+IFERROR(IF(Y267="",0,Y267),"0")+IFERROR(IF(Y268="",0,Y268),"0")</f>
        <v>2.79</v>
      </c>
      <c r="Z269" s="198"/>
      <c r="AA269" s="198"/>
    </row>
    <row r="270" spans="1:67" x14ac:dyDescent="0.2">
      <c r="A270" s="202"/>
      <c r="B270" s="202"/>
      <c r="C270" s="202"/>
      <c r="D270" s="202"/>
      <c r="E270" s="202"/>
      <c r="F270" s="202"/>
      <c r="G270" s="202"/>
      <c r="H270" s="202"/>
      <c r="I270" s="202"/>
      <c r="J270" s="202"/>
      <c r="K270" s="202"/>
      <c r="L270" s="202"/>
      <c r="M270" s="202"/>
      <c r="N270" s="237"/>
      <c r="O270" s="203" t="s">
        <v>66</v>
      </c>
      <c r="P270" s="204"/>
      <c r="Q270" s="204"/>
      <c r="R270" s="204"/>
      <c r="S270" s="204"/>
      <c r="T270" s="204"/>
      <c r="U270" s="205"/>
      <c r="V270" s="37" t="s">
        <v>67</v>
      </c>
      <c r="W270" s="197">
        <f>IFERROR(SUMPRODUCT(W265:W268*H265:H268),"0")</f>
        <v>900</v>
      </c>
      <c r="X270" s="197">
        <f>IFERROR(SUMPRODUCT(X265:X268*H265:H268),"0")</f>
        <v>900</v>
      </c>
      <c r="Y270" s="37"/>
      <c r="Z270" s="198"/>
      <c r="AA270" s="198"/>
    </row>
    <row r="271" spans="1:67" ht="14.25" customHeight="1" x14ac:dyDescent="0.25">
      <c r="A271" s="227" t="s">
        <v>126</v>
      </c>
      <c r="B271" s="202"/>
      <c r="C271" s="202"/>
      <c r="D271" s="202"/>
      <c r="E271" s="202"/>
      <c r="F271" s="202"/>
      <c r="G271" s="202"/>
      <c r="H271" s="202"/>
      <c r="I271" s="202"/>
      <c r="J271" s="202"/>
      <c r="K271" s="202"/>
      <c r="L271" s="202"/>
      <c r="M271" s="202"/>
      <c r="N271" s="202"/>
      <c r="O271" s="202"/>
      <c r="P271" s="202"/>
      <c r="Q271" s="202"/>
      <c r="R271" s="202"/>
      <c r="S271" s="202"/>
      <c r="T271" s="202"/>
      <c r="U271" s="202"/>
      <c r="V271" s="202"/>
      <c r="W271" s="202"/>
      <c r="X271" s="202"/>
      <c r="Y271" s="202"/>
      <c r="Z271" s="191"/>
      <c r="AA271" s="191"/>
    </row>
    <row r="272" spans="1:67" ht="27" customHeight="1" x14ac:dyDescent="0.25">
      <c r="A272" s="54" t="s">
        <v>325</v>
      </c>
      <c r="B272" s="54" t="s">
        <v>326</v>
      </c>
      <c r="C272" s="31">
        <v>4301135320</v>
      </c>
      <c r="D272" s="208">
        <v>4640242181592</v>
      </c>
      <c r="E272" s="209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29" t="s">
        <v>327</v>
      </c>
      <c r="P272" s="213"/>
      <c r="Q272" s="213"/>
      <c r="R272" s="213"/>
      <c r="S272" s="209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8">
        <v>4640242180373</v>
      </c>
      <c r="E273" s="209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376" t="s">
        <v>331</v>
      </c>
      <c r="P273" s="213"/>
      <c r="Q273" s="213"/>
      <c r="R273" s="213"/>
      <c r="S273" s="209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08">
        <v>4640242180366</v>
      </c>
      <c r="E274" s="209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30" t="s">
        <v>334</v>
      </c>
      <c r="P274" s="213"/>
      <c r="Q274" s="213"/>
      <c r="R274" s="213"/>
      <c r="S274" s="209"/>
      <c r="T274" s="34"/>
      <c r="U274" s="34"/>
      <c r="V274" s="35" t="s">
        <v>65</v>
      </c>
      <c r="W274" s="195">
        <v>11</v>
      </c>
      <c r="X274" s="196">
        <f t="shared" si="24"/>
        <v>11</v>
      </c>
      <c r="Y274" s="36">
        <f t="shared" si="25"/>
        <v>0.10296</v>
      </c>
      <c r="Z274" s="56"/>
      <c r="AA274" s="57"/>
      <c r="AE274" s="67"/>
      <c r="BB274" s="165" t="s">
        <v>74</v>
      </c>
      <c r="BL274" s="67">
        <f t="shared" si="26"/>
        <v>42.811999999999998</v>
      </c>
      <c r="BM274" s="67">
        <f t="shared" si="27"/>
        <v>42.811999999999998</v>
      </c>
      <c r="BN274" s="67">
        <f t="shared" si="28"/>
        <v>8.7301587301587297E-2</v>
      </c>
      <c r="BO274" s="67">
        <f t="shared" si="29"/>
        <v>8.7301587301587297E-2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8">
        <v>4640242180335</v>
      </c>
      <c r="E275" s="209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212" t="s">
        <v>337</v>
      </c>
      <c r="P275" s="213"/>
      <c r="Q275" s="213"/>
      <c r="R275" s="213"/>
      <c r="S275" s="209"/>
      <c r="T275" s="34"/>
      <c r="U275" s="34"/>
      <c r="V275" s="35" t="s">
        <v>65</v>
      </c>
      <c r="W275" s="195">
        <v>0</v>
      </c>
      <c r="X275" s="196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37.5" customHeight="1" x14ac:dyDescent="0.25">
      <c r="A276" s="54" t="s">
        <v>338</v>
      </c>
      <c r="B276" s="54" t="s">
        <v>339</v>
      </c>
      <c r="C276" s="31">
        <v>4301135189</v>
      </c>
      <c r="D276" s="208">
        <v>4640242180342</v>
      </c>
      <c r="E276" s="209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283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13"/>
      <c r="Q276" s="213"/>
      <c r="R276" s="213"/>
      <c r="S276" s="209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4301135190</v>
      </c>
      <c r="D277" s="208">
        <v>4640242180359</v>
      </c>
      <c r="E277" s="209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220" t="s">
        <v>342</v>
      </c>
      <c r="P277" s="213"/>
      <c r="Q277" s="213"/>
      <c r="R277" s="213"/>
      <c r="S277" s="209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343</v>
      </c>
      <c r="B278" s="54" t="s">
        <v>344</v>
      </c>
      <c r="C278" s="31">
        <v>4301135187</v>
      </c>
      <c r="D278" s="208">
        <v>4640242180328</v>
      </c>
      <c r="E278" s="209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270" t="s">
        <v>345</v>
      </c>
      <c r="P278" s="213"/>
      <c r="Q278" s="213"/>
      <c r="R278" s="213"/>
      <c r="S278" s="209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8">
        <v>4640242180311</v>
      </c>
      <c r="E279" s="209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18" t="s">
        <v>348</v>
      </c>
      <c r="P279" s="213"/>
      <c r="Q279" s="213"/>
      <c r="R279" s="213"/>
      <c r="S279" s="209"/>
      <c r="T279" s="34"/>
      <c r="U279" s="34"/>
      <c r="V279" s="35" t="s">
        <v>65</v>
      </c>
      <c r="W279" s="195">
        <v>0</v>
      </c>
      <c r="X279" s="196">
        <f t="shared" si="24"/>
        <v>0</v>
      </c>
      <c r="Y279" s="36">
        <f>IFERROR(IF(W279="","",W279*0.0155),"")</f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349</v>
      </c>
      <c r="B280" s="54" t="s">
        <v>350</v>
      </c>
      <c r="C280" s="31">
        <v>4301135194</v>
      </c>
      <c r="D280" s="208">
        <v>4640242180380</v>
      </c>
      <c r="E280" s="209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13" t="s">
        <v>351</v>
      </c>
      <c r="P280" s="213"/>
      <c r="Q280" s="213"/>
      <c r="R280" s="213"/>
      <c r="S280" s="209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8">
        <v>4640242180380</v>
      </c>
      <c r="E281" s="209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09" t="s">
        <v>354</v>
      </c>
      <c r="P281" s="213"/>
      <c r="Q281" s="213"/>
      <c r="R281" s="213"/>
      <c r="S281" s="209"/>
      <c r="T281" s="34"/>
      <c r="U281" s="34"/>
      <c r="V281" s="35" t="s">
        <v>65</v>
      </c>
      <c r="W281" s="195">
        <v>70</v>
      </c>
      <c r="X281" s="196">
        <f t="shared" si="24"/>
        <v>70</v>
      </c>
      <c r="Y281" s="36">
        <f>IFERROR(IF(W281="","",W281*0.00936),"")</f>
        <v>0.6552</v>
      </c>
      <c r="Z281" s="56"/>
      <c r="AA281" s="57"/>
      <c r="AE281" s="67"/>
      <c r="BB281" s="172" t="s">
        <v>74</v>
      </c>
      <c r="BL281" s="67">
        <f t="shared" si="26"/>
        <v>272.44</v>
      </c>
      <c r="BM281" s="67">
        <f t="shared" si="27"/>
        <v>272.44</v>
      </c>
      <c r="BN281" s="67">
        <f t="shared" si="28"/>
        <v>0.55555555555555558</v>
      </c>
      <c r="BO281" s="67">
        <f t="shared" si="29"/>
        <v>0.55555555555555558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8">
        <v>4640242180403</v>
      </c>
      <c r="E282" s="209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25" t="s">
        <v>357</v>
      </c>
      <c r="P282" s="213"/>
      <c r="Q282" s="213"/>
      <c r="R282" s="213"/>
      <c r="S282" s="209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358</v>
      </c>
      <c r="B283" s="54" t="s">
        <v>359</v>
      </c>
      <c r="C283" s="31">
        <v>4301135304</v>
      </c>
      <c r="D283" s="208">
        <v>4640242181240</v>
      </c>
      <c r="E283" s="209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286" t="s">
        <v>360</v>
      </c>
      <c r="P283" s="213"/>
      <c r="Q283" s="213"/>
      <c r="R283" s="213"/>
      <c r="S283" s="209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361</v>
      </c>
      <c r="B284" s="54" t="s">
        <v>362</v>
      </c>
      <c r="C284" s="31">
        <v>4301135310</v>
      </c>
      <c r="D284" s="208">
        <v>4640242181318</v>
      </c>
      <c r="E284" s="209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367" t="s">
        <v>363</v>
      </c>
      <c r="P284" s="213"/>
      <c r="Q284" s="213"/>
      <c r="R284" s="213"/>
      <c r="S284" s="209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364</v>
      </c>
      <c r="B285" s="54" t="s">
        <v>365</v>
      </c>
      <c r="C285" s="31">
        <v>4301135306</v>
      </c>
      <c r="D285" s="208">
        <v>4640242181578</v>
      </c>
      <c r="E285" s="209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278" t="s">
        <v>366</v>
      </c>
      <c r="P285" s="213"/>
      <c r="Q285" s="213"/>
      <c r="R285" s="213"/>
      <c r="S285" s="209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367</v>
      </c>
      <c r="B286" s="54" t="s">
        <v>368</v>
      </c>
      <c r="C286" s="31">
        <v>4301135305</v>
      </c>
      <c r="D286" s="208">
        <v>4640242181394</v>
      </c>
      <c r="E286" s="209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369" t="s">
        <v>369</v>
      </c>
      <c r="P286" s="213"/>
      <c r="Q286" s="213"/>
      <c r="R286" s="213"/>
      <c r="S286" s="209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370</v>
      </c>
      <c r="B287" s="54" t="s">
        <v>371</v>
      </c>
      <c r="C287" s="31">
        <v>4301135309</v>
      </c>
      <c r="D287" s="208">
        <v>4640242181332</v>
      </c>
      <c r="E287" s="209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339" t="s">
        <v>372</v>
      </c>
      <c r="P287" s="213"/>
      <c r="Q287" s="213"/>
      <c r="R287" s="213"/>
      <c r="S287" s="209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373</v>
      </c>
      <c r="B288" s="54" t="s">
        <v>374</v>
      </c>
      <c r="C288" s="31">
        <v>4301135308</v>
      </c>
      <c r="D288" s="208">
        <v>4640242181349</v>
      </c>
      <c r="E288" s="209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288" t="s">
        <v>375</v>
      </c>
      <c r="P288" s="213"/>
      <c r="Q288" s="213"/>
      <c r="R288" s="213"/>
      <c r="S288" s="209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376</v>
      </c>
      <c r="B289" s="54" t="s">
        <v>377</v>
      </c>
      <c r="C289" s="31">
        <v>4301135307</v>
      </c>
      <c r="D289" s="208">
        <v>4640242181370</v>
      </c>
      <c r="E289" s="209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48" t="s">
        <v>378</v>
      </c>
      <c r="P289" s="213"/>
      <c r="Q289" s="213"/>
      <c r="R289" s="213"/>
      <c r="S289" s="209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379</v>
      </c>
      <c r="B290" s="54" t="s">
        <v>380</v>
      </c>
      <c r="C290" s="31">
        <v>4301135153</v>
      </c>
      <c r="D290" s="208">
        <v>4607111037480</v>
      </c>
      <c r="E290" s="209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349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13"/>
      <c r="Q290" s="213"/>
      <c r="R290" s="213"/>
      <c r="S290" s="209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379</v>
      </c>
      <c r="B291" s="54" t="s">
        <v>381</v>
      </c>
      <c r="C291" s="31">
        <v>4301135318</v>
      </c>
      <c r="D291" s="208">
        <v>4607111037480</v>
      </c>
      <c r="E291" s="209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379" t="s">
        <v>382</v>
      </c>
      <c r="P291" s="213"/>
      <c r="Q291" s="213"/>
      <c r="R291" s="213"/>
      <c r="S291" s="209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383</v>
      </c>
      <c r="B292" s="54" t="s">
        <v>384</v>
      </c>
      <c r="C292" s="31">
        <v>4301135152</v>
      </c>
      <c r="D292" s="208">
        <v>4607111037473</v>
      </c>
      <c r="E292" s="209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34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13"/>
      <c r="Q292" s="213"/>
      <c r="R292" s="213"/>
      <c r="S292" s="209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383</v>
      </c>
      <c r="B293" s="54" t="s">
        <v>385</v>
      </c>
      <c r="C293" s="31">
        <v>4301135319</v>
      </c>
      <c r="D293" s="208">
        <v>4607111037473</v>
      </c>
      <c r="E293" s="209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384" t="s">
        <v>386</v>
      </c>
      <c r="P293" s="213"/>
      <c r="Q293" s="213"/>
      <c r="R293" s="213"/>
      <c r="S293" s="209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387</v>
      </c>
      <c r="B294" s="54" t="s">
        <v>388</v>
      </c>
      <c r="C294" s="31">
        <v>4301135198</v>
      </c>
      <c r="D294" s="208">
        <v>4640242180663</v>
      </c>
      <c r="E294" s="209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28" t="s">
        <v>389</v>
      </c>
      <c r="P294" s="213"/>
      <c r="Q294" s="213"/>
      <c r="R294" s="213"/>
      <c r="S294" s="209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36"/>
      <c r="B295" s="202"/>
      <c r="C295" s="202"/>
      <c r="D295" s="202"/>
      <c r="E295" s="202"/>
      <c r="F295" s="202"/>
      <c r="G295" s="202"/>
      <c r="H295" s="202"/>
      <c r="I295" s="202"/>
      <c r="J295" s="202"/>
      <c r="K295" s="202"/>
      <c r="L295" s="202"/>
      <c r="M295" s="202"/>
      <c r="N295" s="237"/>
      <c r="O295" s="203" t="s">
        <v>66</v>
      </c>
      <c r="P295" s="204"/>
      <c r="Q295" s="204"/>
      <c r="R295" s="204"/>
      <c r="S295" s="204"/>
      <c r="T295" s="204"/>
      <c r="U295" s="205"/>
      <c r="V295" s="37" t="s">
        <v>65</v>
      </c>
      <c r="W295" s="197">
        <f>IFERROR(SUM(W272:W294),"0")</f>
        <v>81</v>
      </c>
      <c r="X295" s="197">
        <f>IFERROR(SUM(X272:X294),"0")</f>
        <v>81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0.75815999999999995</v>
      </c>
      <c r="Z295" s="198"/>
      <c r="AA295" s="198"/>
    </row>
    <row r="296" spans="1:67" x14ac:dyDescent="0.2">
      <c r="A296" s="202"/>
      <c r="B296" s="202"/>
      <c r="C296" s="202"/>
      <c r="D296" s="202"/>
      <c r="E296" s="202"/>
      <c r="F296" s="202"/>
      <c r="G296" s="202"/>
      <c r="H296" s="202"/>
      <c r="I296" s="202"/>
      <c r="J296" s="202"/>
      <c r="K296" s="202"/>
      <c r="L296" s="202"/>
      <c r="M296" s="202"/>
      <c r="N296" s="237"/>
      <c r="O296" s="203" t="s">
        <v>66</v>
      </c>
      <c r="P296" s="204"/>
      <c r="Q296" s="204"/>
      <c r="R296" s="204"/>
      <c r="S296" s="204"/>
      <c r="T296" s="204"/>
      <c r="U296" s="205"/>
      <c r="V296" s="37" t="s">
        <v>67</v>
      </c>
      <c r="W296" s="197">
        <f>IFERROR(SUMPRODUCT(W272:W294*H272:H294),"0")</f>
        <v>299.7</v>
      </c>
      <c r="X296" s="197">
        <f>IFERROR(SUMPRODUCT(X272:X294*H272:H294),"0")</f>
        <v>299.7</v>
      </c>
      <c r="Y296" s="37"/>
      <c r="Z296" s="198"/>
      <c r="AA296" s="198"/>
    </row>
    <row r="297" spans="1:67" ht="15" customHeight="1" x14ac:dyDescent="0.2">
      <c r="A297" s="345"/>
      <c r="B297" s="202"/>
      <c r="C297" s="202"/>
      <c r="D297" s="202"/>
      <c r="E297" s="202"/>
      <c r="F297" s="202"/>
      <c r="G297" s="202"/>
      <c r="H297" s="202"/>
      <c r="I297" s="202"/>
      <c r="J297" s="202"/>
      <c r="K297" s="202"/>
      <c r="L297" s="202"/>
      <c r="M297" s="202"/>
      <c r="N297" s="299"/>
      <c r="O297" s="279" t="s">
        <v>390</v>
      </c>
      <c r="P297" s="230"/>
      <c r="Q297" s="230"/>
      <c r="R297" s="230"/>
      <c r="S297" s="230"/>
      <c r="T297" s="230"/>
      <c r="U297" s="226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12729.600000000002</v>
      </c>
      <c r="X297" s="197">
        <f>IFERROR(X24+X33+X41+X51+X61+X67+X72+X78+X88+X95+X103+X109+X114+X122+X127+X133+X138+X145+X150+X158+X163+X170+X175+X180+X185+X192+X199+X209+X217+X222+X228+X234+X240+X245+X253+X258+X263+X270+X296,"0")</f>
        <v>12729.600000000002</v>
      </c>
      <c r="Y297" s="37"/>
      <c r="Z297" s="198"/>
      <c r="AA297" s="198"/>
    </row>
    <row r="298" spans="1:67" x14ac:dyDescent="0.2">
      <c r="A298" s="202"/>
      <c r="B298" s="202"/>
      <c r="C298" s="202"/>
      <c r="D298" s="202"/>
      <c r="E298" s="202"/>
      <c r="F298" s="202"/>
      <c r="G298" s="202"/>
      <c r="H298" s="202"/>
      <c r="I298" s="202"/>
      <c r="J298" s="202"/>
      <c r="K298" s="202"/>
      <c r="L298" s="202"/>
      <c r="M298" s="202"/>
      <c r="N298" s="299"/>
      <c r="O298" s="279" t="s">
        <v>391</v>
      </c>
      <c r="P298" s="230"/>
      <c r="Q298" s="230"/>
      <c r="R298" s="230"/>
      <c r="S298" s="230"/>
      <c r="T298" s="230"/>
      <c r="U298" s="226"/>
      <c r="V298" s="37" t="s">
        <v>67</v>
      </c>
      <c r="W298" s="197">
        <f>IFERROR(SUM(BL22:BL294),"0")</f>
        <v>14002.731400000001</v>
      </c>
      <c r="X298" s="197">
        <f>IFERROR(SUM(BM22:BM294),"0")</f>
        <v>14002.731400000001</v>
      </c>
      <c r="Y298" s="37"/>
      <c r="Z298" s="198"/>
      <c r="AA298" s="198"/>
    </row>
    <row r="299" spans="1:67" x14ac:dyDescent="0.2">
      <c r="A299" s="202"/>
      <c r="B299" s="202"/>
      <c r="C299" s="202"/>
      <c r="D299" s="202"/>
      <c r="E299" s="202"/>
      <c r="F299" s="202"/>
      <c r="G299" s="202"/>
      <c r="H299" s="202"/>
      <c r="I299" s="202"/>
      <c r="J299" s="202"/>
      <c r="K299" s="202"/>
      <c r="L299" s="202"/>
      <c r="M299" s="202"/>
      <c r="N299" s="299"/>
      <c r="O299" s="279" t="s">
        <v>392</v>
      </c>
      <c r="P299" s="230"/>
      <c r="Q299" s="230"/>
      <c r="R299" s="230"/>
      <c r="S299" s="230"/>
      <c r="T299" s="230"/>
      <c r="U299" s="226"/>
      <c r="V299" s="37" t="s">
        <v>393</v>
      </c>
      <c r="W299" s="38">
        <f>ROUNDUP(SUM(BN22:BN294),0)</f>
        <v>36</v>
      </c>
      <c r="X299" s="38">
        <f>ROUNDUP(SUM(BO22:BO294),0)</f>
        <v>36</v>
      </c>
      <c r="Y299" s="37"/>
      <c r="Z299" s="198"/>
      <c r="AA299" s="198"/>
    </row>
    <row r="300" spans="1:67" x14ac:dyDescent="0.2">
      <c r="A300" s="202"/>
      <c r="B300" s="202"/>
      <c r="C300" s="202"/>
      <c r="D300" s="202"/>
      <c r="E300" s="202"/>
      <c r="F300" s="202"/>
      <c r="G300" s="202"/>
      <c r="H300" s="202"/>
      <c r="I300" s="202"/>
      <c r="J300" s="202"/>
      <c r="K300" s="202"/>
      <c r="L300" s="202"/>
      <c r="M300" s="202"/>
      <c r="N300" s="299"/>
      <c r="O300" s="279" t="s">
        <v>394</v>
      </c>
      <c r="P300" s="230"/>
      <c r="Q300" s="230"/>
      <c r="R300" s="230"/>
      <c r="S300" s="230"/>
      <c r="T300" s="230"/>
      <c r="U300" s="226"/>
      <c r="V300" s="37" t="s">
        <v>67</v>
      </c>
      <c r="W300" s="197">
        <f>GrossWeightTotal+PalletQtyTotal*25</f>
        <v>14902.731400000001</v>
      </c>
      <c r="X300" s="197">
        <f>GrossWeightTotalR+PalletQtyTotalR*25</f>
        <v>14902.731400000001</v>
      </c>
      <c r="Y300" s="37"/>
      <c r="Z300" s="198"/>
      <c r="AA300" s="198"/>
    </row>
    <row r="301" spans="1:67" x14ac:dyDescent="0.2">
      <c r="A301" s="202"/>
      <c r="B301" s="202"/>
      <c r="C301" s="202"/>
      <c r="D301" s="202"/>
      <c r="E301" s="202"/>
      <c r="F301" s="202"/>
      <c r="G301" s="202"/>
      <c r="H301" s="202"/>
      <c r="I301" s="202"/>
      <c r="J301" s="202"/>
      <c r="K301" s="202"/>
      <c r="L301" s="202"/>
      <c r="M301" s="202"/>
      <c r="N301" s="299"/>
      <c r="O301" s="279" t="s">
        <v>395</v>
      </c>
      <c r="P301" s="230"/>
      <c r="Q301" s="230"/>
      <c r="R301" s="230"/>
      <c r="S301" s="230"/>
      <c r="T301" s="230"/>
      <c r="U301" s="226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3160</v>
      </c>
      <c r="X301" s="197">
        <f>IFERROR(X23+X32+X40+X50+X60+X66+X71+X77+X87+X94+X102+X108+X113+X121+X126+X132+X137+X144+X149+X157+X162+X169+X174+X179+X184+X191+X198+X208+X216+X221+X227+X233+X239+X244+X252+X257+X262+X269+X295,"0")</f>
        <v>3160</v>
      </c>
      <c r="Y301" s="37"/>
      <c r="Z301" s="198"/>
      <c r="AA301" s="198"/>
    </row>
    <row r="302" spans="1:67" ht="14.25" customHeight="1" x14ac:dyDescent="0.2">
      <c r="A302" s="202"/>
      <c r="B302" s="202"/>
      <c r="C302" s="202"/>
      <c r="D302" s="202"/>
      <c r="E302" s="202"/>
      <c r="F302" s="202"/>
      <c r="G302" s="202"/>
      <c r="H302" s="202"/>
      <c r="I302" s="202"/>
      <c r="J302" s="202"/>
      <c r="K302" s="202"/>
      <c r="L302" s="202"/>
      <c r="M302" s="202"/>
      <c r="N302" s="299"/>
      <c r="O302" s="279" t="s">
        <v>396</v>
      </c>
      <c r="P302" s="230"/>
      <c r="Q302" s="230"/>
      <c r="R302" s="230"/>
      <c r="S302" s="230"/>
      <c r="T302" s="230"/>
      <c r="U302" s="226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44.55874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31" t="s">
        <v>68</v>
      </c>
      <c r="D304" s="254"/>
      <c r="E304" s="254"/>
      <c r="F304" s="254"/>
      <c r="G304" s="254"/>
      <c r="H304" s="254"/>
      <c r="I304" s="254"/>
      <c r="J304" s="254"/>
      <c r="K304" s="254"/>
      <c r="L304" s="254"/>
      <c r="M304" s="254"/>
      <c r="N304" s="254"/>
      <c r="O304" s="254"/>
      <c r="P304" s="254"/>
      <c r="Q304" s="254"/>
      <c r="R304" s="254"/>
      <c r="S304" s="255"/>
      <c r="T304" s="231" t="s">
        <v>196</v>
      </c>
      <c r="U304" s="254"/>
      <c r="V304" s="255"/>
      <c r="W304" s="231" t="s">
        <v>223</v>
      </c>
      <c r="X304" s="254"/>
      <c r="Y304" s="254"/>
      <c r="Z304" s="255"/>
      <c r="AA304" s="231" t="s">
        <v>240</v>
      </c>
      <c r="AB304" s="254"/>
      <c r="AC304" s="254"/>
      <c r="AD304" s="254"/>
      <c r="AE304" s="254"/>
      <c r="AF304" s="255"/>
      <c r="AG304" s="192" t="s">
        <v>283</v>
      </c>
      <c r="AH304" s="231" t="s">
        <v>287</v>
      </c>
      <c r="AI304" s="255"/>
      <c r="AJ304" s="231" t="s">
        <v>294</v>
      </c>
      <c r="AK304" s="255"/>
    </row>
    <row r="305" spans="1:37" ht="14.25" customHeight="1" thickTop="1" x14ac:dyDescent="0.2">
      <c r="A305" s="295" t="s">
        <v>399</v>
      </c>
      <c r="B305" s="231" t="s">
        <v>59</v>
      </c>
      <c r="C305" s="231" t="s">
        <v>69</v>
      </c>
      <c r="D305" s="231" t="s">
        <v>81</v>
      </c>
      <c r="E305" s="231" t="s">
        <v>91</v>
      </c>
      <c r="F305" s="231" t="s">
        <v>106</v>
      </c>
      <c r="G305" s="231" t="s">
        <v>119</v>
      </c>
      <c r="H305" s="231" t="s">
        <v>125</v>
      </c>
      <c r="I305" s="231" t="s">
        <v>129</v>
      </c>
      <c r="J305" s="231" t="s">
        <v>135</v>
      </c>
      <c r="K305" s="231" t="s">
        <v>148</v>
      </c>
      <c r="L305" s="231" t="s">
        <v>155</v>
      </c>
      <c r="M305" s="193"/>
      <c r="N305" s="231" t="s">
        <v>164</v>
      </c>
      <c r="O305" s="231" t="s">
        <v>169</v>
      </c>
      <c r="P305" s="231" t="s">
        <v>172</v>
      </c>
      <c r="Q305" s="231" t="s">
        <v>182</v>
      </c>
      <c r="R305" s="231" t="s">
        <v>185</v>
      </c>
      <c r="S305" s="231" t="s">
        <v>193</v>
      </c>
      <c r="T305" s="231" t="s">
        <v>197</v>
      </c>
      <c r="U305" s="231" t="s">
        <v>203</v>
      </c>
      <c r="V305" s="231" t="s">
        <v>206</v>
      </c>
      <c r="W305" s="231" t="s">
        <v>224</v>
      </c>
      <c r="X305" s="231" t="s">
        <v>229</v>
      </c>
      <c r="Y305" s="231" t="s">
        <v>223</v>
      </c>
      <c r="Z305" s="231" t="s">
        <v>237</v>
      </c>
      <c r="AA305" s="231" t="s">
        <v>241</v>
      </c>
      <c r="AB305" s="231" t="s">
        <v>246</v>
      </c>
      <c r="AC305" s="231" t="s">
        <v>253</v>
      </c>
      <c r="AD305" s="231" t="s">
        <v>266</v>
      </c>
      <c r="AE305" s="231" t="s">
        <v>275</v>
      </c>
      <c r="AF305" s="231" t="s">
        <v>278</v>
      </c>
      <c r="AG305" s="231" t="s">
        <v>284</v>
      </c>
      <c r="AH305" s="231" t="s">
        <v>288</v>
      </c>
      <c r="AI305" s="231" t="s">
        <v>291</v>
      </c>
      <c r="AJ305" s="231" t="s">
        <v>295</v>
      </c>
      <c r="AK305" s="231" t="s">
        <v>305</v>
      </c>
    </row>
    <row r="306" spans="1:37" ht="13.5" customHeight="1" thickBot="1" x14ac:dyDescent="0.25">
      <c r="A306" s="296"/>
      <c r="B306" s="232"/>
      <c r="C306" s="232"/>
      <c r="D306" s="232"/>
      <c r="E306" s="232"/>
      <c r="F306" s="232"/>
      <c r="G306" s="232"/>
      <c r="H306" s="232"/>
      <c r="I306" s="232"/>
      <c r="J306" s="232"/>
      <c r="K306" s="232"/>
      <c r="L306" s="232"/>
      <c r="M306" s="193"/>
      <c r="N306" s="232"/>
      <c r="O306" s="232"/>
      <c r="P306" s="232"/>
      <c r="Q306" s="232"/>
      <c r="R306" s="232"/>
      <c r="S306" s="232"/>
      <c r="T306" s="232"/>
      <c r="U306" s="232"/>
      <c r="V306" s="232"/>
      <c r="W306" s="232"/>
      <c r="X306" s="232"/>
      <c r="Y306" s="232"/>
      <c r="Z306" s="232"/>
      <c r="AA306" s="232"/>
      <c r="AB306" s="232"/>
      <c r="AC306" s="232"/>
      <c r="AD306" s="232"/>
      <c r="AE306" s="232"/>
      <c r="AF306" s="232"/>
      <c r="AG306" s="232"/>
      <c r="AH306" s="232"/>
      <c r="AI306" s="232"/>
      <c r="AJ306" s="232"/>
      <c r="AK306" s="232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400.5</v>
      </c>
      <c r="D307" s="46">
        <f>IFERROR(W36*H36,"0")+IFERROR(W37*H37,"0")+IFERROR(W38*H38,"0")+IFERROR(W39*H39,"0")</f>
        <v>660</v>
      </c>
      <c r="E307" s="46">
        <f>IFERROR(W44*H44,"0")+IFERROR(W45*H45,"0")+IFERROR(W46*H46,"0")+IFERROR(W47*H47,"0")+IFERROR(W48*H48,"0")+IFERROR(W49*H49,"0")</f>
        <v>0</v>
      </c>
      <c r="F307" s="46">
        <f>IFERROR(W54*H54,"0")+IFERROR(W55*H55,"0")+IFERROR(W56*H56,"0")+IFERROR(W57*H57,"0")+IFERROR(W58*H58,"0")+IFERROR(W59*H59,"0")</f>
        <v>86.4</v>
      </c>
      <c r="G307" s="46">
        <f>IFERROR(W64*H64,"0")+IFERROR(W65*H65,"0")</f>
        <v>0</v>
      </c>
      <c r="H307" s="46">
        <f>IFERROR(W70*H70,"0")</f>
        <v>0</v>
      </c>
      <c r="I307" s="46">
        <f>IFERROR(W75*H75,"0")+IFERROR(W76*H76,"0")</f>
        <v>0</v>
      </c>
      <c r="J307" s="46">
        <f>IFERROR(W81*H81,"0")+IFERROR(W82*H82,"0")+IFERROR(W83*H83,"0")+IFERROR(W84*H84,"0")+IFERROR(W85*H85,"0")+IFERROR(W86*H86,"0")</f>
        <v>1130.4000000000001</v>
      </c>
      <c r="K307" s="46">
        <f>IFERROR(W91*H91,"0")+IFERROR(W92*H92,"0")+IFERROR(W93*H93,"0")</f>
        <v>0</v>
      </c>
      <c r="L307" s="46">
        <f>IFERROR(W98*H98,"0")+IFERROR(W99*H99,"0")+IFERROR(W100*H100,"0")+IFERROR(W101*H101,"0")</f>
        <v>2918.4</v>
      </c>
      <c r="M307" s="193"/>
      <c r="N307" s="46">
        <f>IFERROR(W106*H106,"0")+IFERROR(W107*H107,"0")</f>
        <v>975</v>
      </c>
      <c r="O307" s="46">
        <f>IFERROR(W112*H112,"0")</f>
        <v>582</v>
      </c>
      <c r="P307" s="46">
        <f>IFERROR(W117*H117,"0")+IFERROR(W118*H118,"0")+IFERROR(W119*H119,"0")+IFERROR(W120*H120,"0")</f>
        <v>0</v>
      </c>
      <c r="Q307" s="46">
        <f>IFERROR(W125*H125,"0")</f>
        <v>0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480</v>
      </c>
      <c r="W307" s="46">
        <f>IFERROR(W167*H167,"0")+IFERROR(W168*H168,"0")</f>
        <v>462</v>
      </c>
      <c r="X307" s="46">
        <f>IFERROR(W173*H173,"0")</f>
        <v>0</v>
      </c>
      <c r="Y307" s="46">
        <f>IFERROR(W178*H178,"0")</f>
        <v>0</v>
      </c>
      <c r="Z307" s="46">
        <f>IFERROR(W183*H183,"0")</f>
        <v>456</v>
      </c>
      <c r="AA307" s="46">
        <f>IFERROR(W189*H189,"0")+IFERROR(W190*H190,"0")</f>
        <v>0</v>
      </c>
      <c r="AB307" s="46">
        <f>IFERROR(W195*H195,"0")+IFERROR(W196*H196,"0")+IFERROR(W197*H197,"0")</f>
        <v>436.79999999999995</v>
      </c>
      <c r="AC307" s="46">
        <f>IFERROR(W202*H202,"0")+IFERROR(W203*H203,"0")+IFERROR(W204*H204,"0")+IFERROR(W205*H205,"0")+IFERROR(W206*H206,"0")+IFERROR(W207*H207,"0")</f>
        <v>67.199999999999989</v>
      </c>
      <c r="AD307" s="46">
        <f>IFERROR(W212*H212,"0")+IFERROR(W213*H213,"0")+IFERROR(W214*H214,"0")+IFERROR(W215*H215,"0")</f>
        <v>684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810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2580.8999999999996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6142.8</v>
      </c>
      <c r="B310" s="60">
        <f>SUMPRODUCT(--(BB:BB="ПГП"),--(V:V="кор"),H:H,X:X)+SUMPRODUCT(--(BB:BB="ПГП"),--(V:V="кг"),X:X)</f>
        <v>6586.8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0"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O51:U51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O28:S28"/>
    <mergeCell ref="A141:Y141"/>
    <mergeCell ref="A144:N145"/>
    <mergeCell ref="A135:Y135"/>
    <mergeCell ref="A35:Y35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91:S91"/>
    <mergeCell ref="O85:S85"/>
    <mergeCell ref="H5:L5"/>
    <mergeCell ref="O57:S57"/>
    <mergeCell ref="D284:E284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D289:E289"/>
    <mergeCell ref="O291:S291"/>
    <mergeCell ref="O136:S136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71:N72"/>
    <mergeCell ref="O257:U257"/>
    <mergeCell ref="O61:U61"/>
    <mergeCell ref="D81:E81"/>
    <mergeCell ref="O155:S155"/>
    <mergeCell ref="O180:U180"/>
    <mergeCell ref="A229:Y229"/>
    <mergeCell ref="O290:S290"/>
    <mergeCell ref="O168:S168"/>
    <mergeCell ref="O118:S118"/>
    <mergeCell ref="A166:Y166"/>
    <mergeCell ref="O167:S167"/>
    <mergeCell ref="AB17:AD18"/>
    <mergeCell ref="S305:S306"/>
    <mergeCell ref="D117:E117"/>
    <mergeCell ref="D92:E92"/>
    <mergeCell ref="D55:E55"/>
    <mergeCell ref="D30:E30"/>
    <mergeCell ref="AA305:AA306"/>
    <mergeCell ref="AA304:AF304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A115:Y115"/>
    <mergeCell ref="O67:U67"/>
    <mergeCell ref="A152:Y152"/>
    <mergeCell ref="A184:N185"/>
    <mergeCell ref="A244:N245"/>
    <mergeCell ref="A52:Y52"/>
    <mergeCell ref="O49:S49"/>
    <mergeCell ref="O93:S93"/>
    <mergeCell ref="D91:E91"/>
    <mergeCell ref="D156:E156"/>
    <mergeCell ref="A68:Y68"/>
    <mergeCell ref="D76:E76"/>
    <mergeCell ref="AH304:AI304"/>
    <mergeCell ref="O15:S16"/>
    <mergeCell ref="A26:Y26"/>
    <mergeCell ref="O39:S39"/>
    <mergeCell ref="AE17:AE18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D93:E93"/>
    <mergeCell ref="E305:E306"/>
    <mergeCell ref="D220:E220"/>
    <mergeCell ref="O213:S213"/>
    <mergeCell ref="G305:G306"/>
    <mergeCell ref="A187:Y187"/>
    <mergeCell ref="O282:S282"/>
    <mergeCell ref="O232:S232"/>
    <mergeCell ref="O296:U296"/>
    <mergeCell ref="O153:S153"/>
    <mergeCell ref="C305:C306"/>
    <mergeCell ref="U305:U306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O185:U185"/>
    <mergeCell ref="A96:Y96"/>
    <mergeCell ref="O209:U20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C304:S304"/>
    <mergeCell ref="D280:E280"/>
    <mergeCell ref="D119:E119"/>
    <mergeCell ref="D190:E190"/>
    <mergeCell ref="D46:E46"/>
    <mergeCell ref="O262:U262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D273:E273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O50:U50"/>
    <mergeCell ref="L305:L306"/>
    <mergeCell ref="N305:N306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A179:N180"/>
    <mergeCell ref="D75:E75"/>
    <mergeCell ref="D206:E206"/>
    <mergeCell ref="O280:S280"/>
    <mergeCell ref="O59:S59"/>
    <mergeCell ref="O269:U269"/>
    <mergeCell ref="O205:S205"/>
    <mergeCell ref="A123:Y123"/>
    <mergeCell ref="D106:E106"/>
    <mergeCell ref="A110:Y110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AA17:AA18"/>
    <mergeCell ref="A193:Y193"/>
    <mergeCell ref="A264:Y264"/>
    <mergeCell ref="A169:N170"/>
    <mergeCell ref="A89:Y89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2024-06-28T10:19:26Z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