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6,24 ПОКОМ КИ филиалы\машина на 02,07 Донецк_Луганск\"/>
    </mc:Choice>
  </mc:AlternateContent>
  <xr:revisionPtr revIDLastSave="0" documentId="13_ncr:1_{754DF3ED-4C67-43AE-82B7-79A0E443A5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O368" i="1"/>
  <c r="W366" i="1"/>
  <c r="X365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X346" i="1" s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89" i="1"/>
  <c r="X288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X272" i="1"/>
  <c r="O272" i="1"/>
  <c r="W270" i="1"/>
  <c r="W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70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6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199" i="1" s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X180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7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Y256" i="1" l="1"/>
  <c r="Y444" i="1"/>
  <c r="Y169" i="1"/>
  <c r="H9" i="1"/>
  <c r="A10" i="1"/>
  <c r="X34" i="1"/>
  <c r="X50" i="1"/>
  <c r="X58" i="1"/>
  <c r="X81" i="1"/>
  <c r="X89" i="1"/>
  <c r="X99" i="1"/>
  <c r="X116" i="1"/>
  <c r="X126" i="1"/>
  <c r="X135" i="1"/>
  <c r="X146" i="1"/>
  <c r="X159" i="1"/>
  <c r="X164" i="1"/>
  <c r="X170" i="1"/>
  <c r="X181" i="1"/>
  <c r="X198" i="1"/>
  <c r="X206" i="1"/>
  <c r="X217" i="1"/>
  <c r="X222" i="1"/>
  <c r="X233" i="1"/>
  <c r="X249" i="1"/>
  <c r="X257" i="1"/>
  <c r="X269" i="1"/>
  <c r="X276" i="1"/>
  <c r="BO280" i="1"/>
  <c r="BM280" i="1"/>
  <c r="Y280" i="1"/>
  <c r="BO293" i="1"/>
  <c r="BM293" i="1"/>
  <c r="Y293" i="1"/>
  <c r="BO297" i="1"/>
  <c r="BM297" i="1"/>
  <c r="Y297" i="1"/>
  <c r="Y299" i="1" s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Y339" i="1" s="1"/>
  <c r="BO335" i="1"/>
  <c r="BM335" i="1"/>
  <c r="Y335" i="1"/>
  <c r="BO337" i="1"/>
  <c r="BM337" i="1"/>
  <c r="Y337" i="1"/>
  <c r="BO345" i="1"/>
  <c r="BM345" i="1"/>
  <c r="Y345" i="1"/>
  <c r="X347" i="1"/>
  <c r="X354" i="1"/>
  <c r="BO349" i="1"/>
  <c r="BM349" i="1"/>
  <c r="Y349" i="1"/>
  <c r="Y353" i="1" s="1"/>
  <c r="X353" i="1"/>
  <c r="X359" i="1"/>
  <c r="BO356" i="1"/>
  <c r="BM356" i="1"/>
  <c r="Y356" i="1"/>
  <c r="Y358" i="1" s="1"/>
  <c r="BO370" i="1"/>
  <c r="BM370" i="1"/>
  <c r="Y370" i="1"/>
  <c r="Y372" i="1" s="1"/>
  <c r="BO376" i="1"/>
  <c r="BM376" i="1"/>
  <c r="Y376" i="1"/>
  <c r="X380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Y414" i="1" s="1"/>
  <c r="BO435" i="1"/>
  <c r="BM435" i="1"/>
  <c r="Y435" i="1"/>
  <c r="X439" i="1"/>
  <c r="BO443" i="1"/>
  <c r="BM443" i="1"/>
  <c r="Y443" i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I566" i="1"/>
  <c r="X24" i="1"/>
  <c r="F9" i="1"/>
  <c r="J9" i="1"/>
  <c r="Y22" i="1"/>
  <c r="Y24" i="1" s="1"/>
  <c r="BM22" i="1"/>
  <c r="BO22" i="1"/>
  <c r="W560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Y125" i="1" s="1"/>
  <c r="BM120" i="1"/>
  <c r="Y122" i="1"/>
  <c r="BM122" i="1"/>
  <c r="Y124" i="1"/>
  <c r="BM124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Y168" i="1"/>
  <c r="BM168" i="1"/>
  <c r="Y172" i="1"/>
  <c r="BM172" i="1"/>
  <c r="BO172" i="1"/>
  <c r="Y174" i="1"/>
  <c r="BM174" i="1"/>
  <c r="Y178" i="1"/>
  <c r="BM178" i="1"/>
  <c r="Y179" i="1"/>
  <c r="BM179" i="1"/>
  <c r="Y183" i="1"/>
  <c r="Y198" i="1" s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Y205" i="1" s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Y232" i="1" s="1"/>
  <c r="BM227" i="1"/>
  <c r="Y229" i="1"/>
  <c r="BM229" i="1"/>
  <c r="Y231" i="1"/>
  <c r="BM231" i="1"/>
  <c r="N566" i="1"/>
  <c r="L566" i="1"/>
  <c r="Y239" i="1"/>
  <c r="Y249" i="1" s="1"/>
  <c r="BM239" i="1"/>
  <c r="Y241" i="1"/>
  <c r="BM241" i="1"/>
  <c r="Y243" i="1"/>
  <c r="BM243" i="1"/>
  <c r="Y245" i="1"/>
  <c r="BM245" i="1"/>
  <c r="Y247" i="1"/>
  <c r="BM247" i="1"/>
  <c r="X250" i="1"/>
  <c r="Y253" i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X277" i="1"/>
  <c r="Y274" i="1"/>
  <c r="Y276" i="1" s="1"/>
  <c r="BM274" i="1"/>
  <c r="X283" i="1"/>
  <c r="BO279" i="1"/>
  <c r="BM279" i="1"/>
  <c r="Y279" i="1"/>
  <c r="Y282" i="1" s="1"/>
  <c r="X282" i="1"/>
  <c r="Y288" i="1"/>
  <c r="BO286" i="1"/>
  <c r="BM286" i="1"/>
  <c r="Y286" i="1"/>
  <c r="O566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X358" i="1"/>
  <c r="BO363" i="1"/>
  <c r="BM363" i="1"/>
  <c r="Y363" i="1"/>
  <c r="Y365" i="1" s="1"/>
  <c r="X372" i="1"/>
  <c r="BO371" i="1"/>
  <c r="BM371" i="1"/>
  <c r="Y371" i="1"/>
  <c r="X373" i="1"/>
  <c r="X381" i="1"/>
  <c r="BO375" i="1"/>
  <c r="BM375" i="1"/>
  <c r="Y375" i="1"/>
  <c r="BO378" i="1"/>
  <c r="BM378" i="1"/>
  <c r="Y378" i="1"/>
  <c r="X392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Y485" i="1" s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Y499" i="1" s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31" i="1" l="1"/>
  <c r="Y547" i="1"/>
  <c r="Y505" i="1"/>
  <c r="Y439" i="1"/>
  <c r="Y380" i="1"/>
  <c r="Y269" i="1"/>
  <c r="Y222" i="1"/>
  <c r="Y216" i="1"/>
  <c r="Y180" i="1"/>
  <c r="Y116" i="1"/>
  <c r="X556" i="1"/>
  <c r="X558" i="1"/>
  <c r="Y459" i="1"/>
  <c r="X557" i="1"/>
  <c r="X560" i="1"/>
  <c r="Y408" i="1"/>
  <c r="Y561" i="1" s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<sst xmlns="http://schemas.openxmlformats.org/spreadsheetml/2006/main" count="2457" uniqueCount="829">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</sst>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52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56" t="s">
        <v>0</v>
      </c>
      <c r="E1" s="421"/>
      <c r="F1" s="421"/>
      <c r="G1" s="12" t="s">
        <v>1</v>
      </c>
      <c r="H1" s="556" t="s">
        <v>2</v>
      </c>
      <c r="I1" s="421"/>
      <c r="J1" s="421"/>
      <c r="K1" s="421"/>
      <c r="L1" s="421"/>
      <c r="M1" s="421"/>
      <c r="N1" s="421"/>
      <c r="O1" s="421"/>
      <c r="P1" s="421"/>
      <c r="Q1" s="420" t="s">
        <v>3</v>
      </c>
      <c r="R1" s="421"/>
      <c r="S1" s="42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8"/>
      <c r="Q2" s="408"/>
      <c r="R2" s="408"/>
      <c r="S2" s="408"/>
      <c r="T2" s="408"/>
      <c r="U2" s="408"/>
      <c r="V2" s="408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8"/>
      <c r="P3" s="408"/>
      <c r="Q3" s="408"/>
      <c r="R3" s="408"/>
      <c r="S3" s="408"/>
      <c r="T3" s="408"/>
      <c r="U3" s="408"/>
      <c r="V3" s="408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44" t="s">
        <v>8</v>
      </c>
      <c r="B5" s="441"/>
      <c r="C5" s="442"/>
      <c r="D5" s="711"/>
      <c r="E5" s="712"/>
      <c r="F5" s="482" t="s">
        <v>9</v>
      </c>
      <c r="G5" s="442"/>
      <c r="H5" s="711"/>
      <c r="I5" s="758"/>
      <c r="J5" s="758"/>
      <c r="K5" s="758"/>
      <c r="L5" s="712"/>
      <c r="M5" s="58"/>
      <c r="O5" s="24" t="s">
        <v>10</v>
      </c>
      <c r="P5" s="432">
        <v>45466</v>
      </c>
      <c r="Q5" s="433"/>
      <c r="S5" s="557" t="s">
        <v>11</v>
      </c>
      <c r="T5" s="558"/>
      <c r="U5" s="559" t="s">
        <v>12</v>
      </c>
      <c r="V5" s="433"/>
      <c r="AA5" s="51"/>
      <c r="AB5" s="51"/>
      <c r="AC5" s="51"/>
    </row>
    <row r="6" spans="1:30" s="381" customFormat="1" ht="24" customHeight="1" x14ac:dyDescent="0.2">
      <c r="A6" s="644" t="s">
        <v>13</v>
      </c>
      <c r="B6" s="441"/>
      <c r="C6" s="442"/>
      <c r="D6" s="525" t="s">
        <v>14</v>
      </c>
      <c r="E6" s="526"/>
      <c r="F6" s="526"/>
      <c r="G6" s="526"/>
      <c r="H6" s="526"/>
      <c r="I6" s="526"/>
      <c r="J6" s="526"/>
      <c r="K6" s="526"/>
      <c r="L6" s="433"/>
      <c r="M6" s="59"/>
      <c r="O6" s="24" t="s">
        <v>15</v>
      </c>
      <c r="P6" s="772" t="str">
        <f>IF(P5=0," ",CHOOSE(WEEKDAY(P5,2),"Понедельник","Вторник","Среда","Четверг","Пятница","Суббота","Воскресенье"))</f>
        <v>Воскресенье</v>
      </c>
      <c r="Q6" s="395"/>
      <c r="S6" s="769" t="s">
        <v>16</v>
      </c>
      <c r="T6" s="558"/>
      <c r="U6" s="517" t="s">
        <v>17</v>
      </c>
      <c r="V6" s="51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404"/>
      <c r="M7" s="60"/>
      <c r="O7" s="24"/>
      <c r="P7" s="42"/>
      <c r="Q7" s="42"/>
      <c r="S7" s="408"/>
      <c r="T7" s="558"/>
      <c r="U7" s="519"/>
      <c r="V7" s="520"/>
      <c r="AA7" s="51"/>
      <c r="AB7" s="51"/>
      <c r="AC7" s="51"/>
    </row>
    <row r="8" spans="1:30" s="381" customFormat="1" ht="25.5" customHeight="1" x14ac:dyDescent="0.2">
      <c r="A8" s="428" t="s">
        <v>18</v>
      </c>
      <c r="B8" s="401"/>
      <c r="C8" s="402"/>
      <c r="D8" s="699"/>
      <c r="E8" s="700"/>
      <c r="F8" s="700"/>
      <c r="G8" s="700"/>
      <c r="H8" s="700"/>
      <c r="I8" s="700"/>
      <c r="J8" s="700"/>
      <c r="K8" s="700"/>
      <c r="L8" s="701"/>
      <c r="M8" s="61"/>
      <c r="O8" s="24" t="s">
        <v>19</v>
      </c>
      <c r="P8" s="403">
        <v>0.41666666666666669</v>
      </c>
      <c r="Q8" s="404"/>
      <c r="S8" s="408"/>
      <c r="T8" s="558"/>
      <c r="U8" s="519"/>
      <c r="V8" s="520"/>
      <c r="AA8" s="51"/>
      <c r="AB8" s="51"/>
      <c r="AC8" s="51"/>
    </row>
    <row r="9" spans="1:30" s="381" customFormat="1" ht="39.950000000000003" customHeight="1" x14ac:dyDescent="0.2">
      <c r="A9" s="4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89"/>
      <c r="E9" s="436"/>
      <c r="F9" s="4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435" t="str">
        <f>IF(AND($A$9="Тип доверенности/получателя при получении в адресе перегруза:",$D$9="Разовая доверенность"),"Введите ФИО","")</f>
        <v/>
      </c>
      <c r="I9" s="436"/>
      <c r="J9" s="4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6"/>
      <c r="L9" s="436"/>
      <c r="M9" s="379"/>
      <c r="O9" s="26" t="s">
        <v>20</v>
      </c>
      <c r="P9" s="661"/>
      <c r="Q9" s="427"/>
      <c r="S9" s="408"/>
      <c r="T9" s="558"/>
      <c r="U9" s="521"/>
      <c r="V9" s="522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89"/>
      <c r="E10" s="436"/>
      <c r="F10" s="4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31" t="str">
        <f>IFERROR(VLOOKUP($D$10,Proxy,2,FALSE),"")</f>
        <v/>
      </c>
      <c r="I10" s="408"/>
      <c r="J10" s="408"/>
      <c r="K10" s="408"/>
      <c r="L10" s="408"/>
      <c r="M10" s="380"/>
      <c r="O10" s="26" t="s">
        <v>21</v>
      </c>
      <c r="P10" s="565"/>
      <c r="Q10" s="566"/>
      <c r="T10" s="24" t="s">
        <v>22</v>
      </c>
      <c r="U10" s="757" t="s">
        <v>23</v>
      </c>
      <c r="V10" s="51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0"/>
      <c r="Q11" s="433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45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403"/>
      <c r="Q12" s="404"/>
      <c r="R12" s="23"/>
      <c r="T12" s="24"/>
      <c r="U12" s="421"/>
      <c r="V12" s="408"/>
      <c r="AA12" s="51"/>
      <c r="AB12" s="51"/>
      <c r="AC12" s="51"/>
    </row>
    <row r="13" spans="1:30" s="381" customFormat="1" ht="23.25" customHeight="1" x14ac:dyDescent="0.2">
      <c r="A13" s="445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45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57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673" t="s">
        <v>34</v>
      </c>
      <c r="P15" s="421"/>
      <c r="Q15" s="421"/>
      <c r="R15" s="421"/>
      <c r="S15" s="42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4"/>
      <c r="P16" s="674"/>
      <c r="Q16" s="674"/>
      <c r="R16" s="674"/>
      <c r="S16" s="67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4" t="s">
        <v>35</v>
      </c>
      <c r="B17" s="424" t="s">
        <v>36</v>
      </c>
      <c r="C17" s="653" t="s">
        <v>37</v>
      </c>
      <c r="D17" s="424" t="s">
        <v>38</v>
      </c>
      <c r="E17" s="429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726"/>
      <c r="Q17" s="726"/>
      <c r="R17" s="726"/>
      <c r="S17" s="429"/>
      <c r="T17" s="452" t="s">
        <v>49</v>
      </c>
      <c r="U17" s="442"/>
      <c r="V17" s="424" t="s">
        <v>50</v>
      </c>
      <c r="W17" s="424" t="s">
        <v>51</v>
      </c>
      <c r="X17" s="396" t="s">
        <v>52</v>
      </c>
      <c r="Y17" s="424" t="s">
        <v>53</v>
      </c>
      <c r="Z17" s="550" t="s">
        <v>54</v>
      </c>
      <c r="AA17" s="550" t="s">
        <v>55</v>
      </c>
      <c r="AB17" s="550" t="s">
        <v>56</v>
      </c>
      <c r="AC17" s="706"/>
      <c r="AD17" s="707"/>
      <c r="AE17" s="696"/>
      <c r="BB17" s="451" t="s">
        <v>57</v>
      </c>
    </row>
    <row r="18" spans="1:67" ht="14.25" customHeight="1" x14ac:dyDescent="0.2">
      <c r="A18" s="425"/>
      <c r="B18" s="425"/>
      <c r="C18" s="425"/>
      <c r="D18" s="430"/>
      <c r="E18" s="431"/>
      <c r="F18" s="425"/>
      <c r="G18" s="425"/>
      <c r="H18" s="425"/>
      <c r="I18" s="425"/>
      <c r="J18" s="425"/>
      <c r="K18" s="425"/>
      <c r="L18" s="425"/>
      <c r="M18" s="425"/>
      <c r="N18" s="425"/>
      <c r="O18" s="430"/>
      <c r="P18" s="727"/>
      <c r="Q18" s="727"/>
      <c r="R18" s="727"/>
      <c r="S18" s="431"/>
      <c r="T18" s="382" t="s">
        <v>58</v>
      </c>
      <c r="U18" s="382" t="s">
        <v>59</v>
      </c>
      <c r="V18" s="425"/>
      <c r="W18" s="425"/>
      <c r="X18" s="397"/>
      <c r="Y18" s="425"/>
      <c r="Z18" s="551"/>
      <c r="AA18" s="551"/>
      <c r="AB18" s="708"/>
      <c r="AC18" s="709"/>
      <c r="AD18" s="710"/>
      <c r="AE18" s="697"/>
      <c r="BB18" s="408"/>
    </row>
    <row r="19" spans="1:67" ht="27.75" customHeight="1" x14ac:dyDescent="0.2">
      <c r="A19" s="446" t="s">
        <v>60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8"/>
      <c r="AA19" s="48"/>
    </row>
    <row r="20" spans="1:67" ht="16.5" customHeight="1" x14ac:dyDescent="0.25">
      <c r="A20" s="411" t="s">
        <v>60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383"/>
      <c r="AA20" s="383"/>
    </row>
    <row r="21" spans="1:67" ht="14.25" customHeight="1" x14ac:dyDescent="0.25">
      <c r="A21" s="407" t="s">
        <v>61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6"/>
      <c r="Q22" s="406"/>
      <c r="R22" s="406"/>
      <c r="S22" s="395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6"/>
      <c r="Q23" s="406"/>
      <c r="R23" s="406"/>
      <c r="S23" s="395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15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15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7" t="s">
        <v>72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6"/>
      <c r="Q27" s="406"/>
      <c r="R27" s="406"/>
      <c r="S27" s="395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6"/>
      <c r="Q28" s="406"/>
      <c r="R28" s="406"/>
      <c r="S28" s="395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4">
        <v>4607091383935</v>
      </c>
      <c r="E29" s="395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6"/>
      <c r="Q29" s="406"/>
      <c r="R29" s="406"/>
      <c r="S29" s="395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4">
        <v>4607091383935</v>
      </c>
      <c r="E30" s="395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8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6"/>
      <c r="Q30" s="406"/>
      <c r="R30" s="406"/>
      <c r="S30" s="395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6"/>
      <c r="Q31" s="406"/>
      <c r="R31" s="406"/>
      <c r="S31" s="395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6"/>
      <c r="Q32" s="406"/>
      <c r="R32" s="406"/>
      <c r="S32" s="395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6"/>
      <c r="Q33" s="406"/>
      <c r="R33" s="406"/>
      <c r="S33" s="395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15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15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7" t="s">
        <v>86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6"/>
      <c r="Q37" s="406"/>
      <c r="R37" s="406"/>
      <c r="S37" s="395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15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15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7" t="s">
        <v>91</v>
      </c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6"/>
      <c r="Q41" s="406"/>
      <c r="R41" s="406"/>
      <c r="S41" s="395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15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15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6" t="s">
        <v>95</v>
      </c>
      <c r="B44" s="447"/>
      <c r="C44" s="447"/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  <c r="X44" s="447"/>
      <c r="Y44" s="447"/>
      <c r="Z44" s="48"/>
      <c r="AA44" s="48"/>
    </row>
    <row r="45" spans="1:67" ht="16.5" customHeight="1" x14ac:dyDescent="0.25">
      <c r="A45" s="411" t="s">
        <v>96</v>
      </c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383"/>
      <c r="AA45" s="383"/>
    </row>
    <row r="46" spans="1:67" ht="14.25" customHeight="1" x14ac:dyDescent="0.25">
      <c r="A46" s="407" t="s">
        <v>97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6"/>
      <c r="Q47" s="406"/>
      <c r="R47" s="406"/>
      <c r="S47" s="395"/>
      <c r="T47" s="34"/>
      <c r="U47" s="34"/>
      <c r="V47" s="35" t="s">
        <v>66</v>
      </c>
      <c r="W47" s="388">
        <v>400</v>
      </c>
      <c r="X47" s="389">
        <f>IFERROR(IF(W47="",0,CEILING((W47/$H47),1)*$H47),"")</f>
        <v>410.40000000000003</v>
      </c>
      <c r="Y47" s="36">
        <f>IFERROR(IF(X47=0,"",ROUNDUP(X47/H47,0)*0.02175),"")</f>
        <v>0.8264999999999999</v>
      </c>
      <c r="Z47" s="56"/>
      <c r="AA47" s="57"/>
      <c r="AE47" s="64"/>
      <c r="BB47" s="76" t="s">
        <v>1</v>
      </c>
      <c r="BL47" s="64">
        <f>IFERROR(W47*I47/H47,"0")</f>
        <v>417.77777777777777</v>
      </c>
      <c r="BM47" s="64">
        <f>IFERROR(X47*I47/H47,"0")</f>
        <v>428.64</v>
      </c>
      <c r="BN47" s="64">
        <f>IFERROR(1/J47*(W47/H47),"0")</f>
        <v>0.66137566137566139</v>
      </c>
      <c r="BO47" s="64">
        <f>IFERROR(1/J47*(X47/H47),"0")</f>
        <v>0.67857142857142849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6"/>
      <c r="Q48" s="406"/>
      <c r="R48" s="406"/>
      <c r="S48" s="395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15"/>
      <c r="O49" s="400" t="s">
        <v>70</v>
      </c>
      <c r="P49" s="401"/>
      <c r="Q49" s="401"/>
      <c r="R49" s="401"/>
      <c r="S49" s="401"/>
      <c r="T49" s="401"/>
      <c r="U49" s="402"/>
      <c r="V49" s="37" t="s">
        <v>71</v>
      </c>
      <c r="W49" s="390">
        <f>IFERROR(W47/H47,"0")+IFERROR(W48/H48,"0")</f>
        <v>37.037037037037038</v>
      </c>
      <c r="X49" s="390">
        <f>IFERROR(X47/H47,"0")+IFERROR(X48/H48,"0")</f>
        <v>38</v>
      </c>
      <c r="Y49" s="390">
        <f>IFERROR(IF(Y47="",0,Y47),"0")+IFERROR(IF(Y48="",0,Y48),"0")</f>
        <v>0.8264999999999999</v>
      </c>
      <c r="Z49" s="391"/>
      <c r="AA49" s="391"/>
    </row>
    <row r="50" spans="1:67" x14ac:dyDescent="0.2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15"/>
      <c r="O50" s="400" t="s">
        <v>70</v>
      </c>
      <c r="P50" s="401"/>
      <c r="Q50" s="401"/>
      <c r="R50" s="401"/>
      <c r="S50" s="401"/>
      <c r="T50" s="401"/>
      <c r="U50" s="402"/>
      <c r="V50" s="37" t="s">
        <v>66</v>
      </c>
      <c r="W50" s="390">
        <f>IFERROR(SUM(W47:W48),"0")</f>
        <v>400</v>
      </c>
      <c r="X50" s="390">
        <f>IFERROR(SUM(X47:X48),"0")</f>
        <v>410.40000000000003</v>
      </c>
      <c r="Y50" s="37"/>
      <c r="Z50" s="391"/>
      <c r="AA50" s="391"/>
    </row>
    <row r="51" spans="1:67" ht="16.5" customHeight="1" x14ac:dyDescent="0.25">
      <c r="A51" s="411" t="s">
        <v>104</v>
      </c>
      <c r="B51" s="408"/>
      <c r="C51" s="408"/>
      <c r="D51" s="408"/>
      <c r="E51" s="408"/>
      <c r="F51" s="408"/>
      <c r="G51" s="408"/>
      <c r="H51" s="408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383"/>
      <c r="AA51" s="383"/>
    </row>
    <row r="52" spans="1:67" ht="14.25" customHeight="1" x14ac:dyDescent="0.25">
      <c r="A52" s="407" t="s">
        <v>105</v>
      </c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6"/>
      <c r="Q53" s="406"/>
      <c r="R53" s="406"/>
      <c r="S53" s="395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6"/>
      <c r="Q54" s="406"/>
      <c r="R54" s="406"/>
      <c r="S54" s="395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6"/>
      <c r="Q55" s="406"/>
      <c r="R55" s="406"/>
      <c r="S55" s="395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0" t="s">
        <v>114</v>
      </c>
      <c r="P56" s="406"/>
      <c r="Q56" s="406"/>
      <c r="R56" s="406"/>
      <c r="S56" s="395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15"/>
      <c r="O57" s="400" t="s">
        <v>70</v>
      </c>
      <c r="P57" s="401"/>
      <c r="Q57" s="401"/>
      <c r="R57" s="401"/>
      <c r="S57" s="401"/>
      <c r="T57" s="401"/>
      <c r="U57" s="402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15"/>
      <c r="O58" s="400" t="s">
        <v>70</v>
      </c>
      <c r="P58" s="401"/>
      <c r="Q58" s="401"/>
      <c r="R58" s="401"/>
      <c r="S58" s="401"/>
      <c r="T58" s="401"/>
      <c r="U58" s="402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1" t="s">
        <v>95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383"/>
      <c r="AA59" s="383"/>
    </row>
    <row r="60" spans="1:67" ht="14.25" customHeight="1" x14ac:dyDescent="0.25">
      <c r="A60" s="407" t="s">
        <v>105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6"/>
      <c r="Q61" s="406"/>
      <c r="R61" s="406"/>
      <c r="S61" s="395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6"/>
      <c r="Q62" s="406"/>
      <c r="R62" s="406"/>
      <c r="S62" s="395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6"/>
      <c r="Q63" s="406"/>
      <c r="R63" s="406"/>
      <c r="S63" s="395"/>
      <c r="T63" s="34"/>
      <c r="U63" s="34"/>
      <c r="V63" s="35" t="s">
        <v>66</v>
      </c>
      <c r="W63" s="388">
        <v>450</v>
      </c>
      <c r="X63" s="389">
        <f t="shared" si="6"/>
        <v>459.2</v>
      </c>
      <c r="Y63" s="36">
        <f t="shared" si="7"/>
        <v>0.89174999999999993</v>
      </c>
      <c r="Z63" s="56"/>
      <c r="AA63" s="57"/>
      <c r="AE63" s="64"/>
      <c r="BB63" s="84" t="s">
        <v>1</v>
      </c>
      <c r="BL63" s="64">
        <f t="shared" si="8"/>
        <v>469.28571428571433</v>
      </c>
      <c r="BM63" s="64">
        <f t="shared" si="9"/>
        <v>478.88000000000005</v>
      </c>
      <c r="BN63" s="64">
        <f t="shared" si="10"/>
        <v>0.71747448979591832</v>
      </c>
      <c r="BO63" s="64">
        <f t="shared" si="11"/>
        <v>0.7321428571428571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6"/>
      <c r="Q64" s="406"/>
      <c r="R64" s="406"/>
      <c r="S64" s="395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6"/>
      <c r="Q65" s="406"/>
      <c r="R65" s="406"/>
      <c r="S65" s="395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4">
        <v>4680115882133</v>
      </c>
      <c r="E66" s="395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6"/>
      <c r="Q66" s="406"/>
      <c r="R66" s="406"/>
      <c r="S66" s="395"/>
      <c r="T66" s="34"/>
      <c r="U66" s="34"/>
      <c r="V66" s="35" t="s">
        <v>66</v>
      </c>
      <c r="W66" s="388">
        <v>450</v>
      </c>
      <c r="X66" s="389">
        <f t="shared" si="6"/>
        <v>459.2</v>
      </c>
      <c r="Y66" s="36">
        <f t="shared" si="7"/>
        <v>0.89174999999999993</v>
      </c>
      <c r="Z66" s="56"/>
      <c r="AA66" s="57"/>
      <c r="AE66" s="64"/>
      <c r="BB66" s="87" t="s">
        <v>1</v>
      </c>
      <c r="BL66" s="64">
        <f t="shared" si="8"/>
        <v>469.28571428571433</v>
      </c>
      <c r="BM66" s="64">
        <f t="shared" si="9"/>
        <v>478.88000000000005</v>
      </c>
      <c r="BN66" s="64">
        <f t="shared" si="10"/>
        <v>0.71747448979591832</v>
      </c>
      <c r="BO66" s="64">
        <f t="shared" si="11"/>
        <v>0.7321428571428571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4">
        <v>4680115882133</v>
      </c>
      <c r="E67" s="395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6"/>
      <c r="Q67" s="406"/>
      <c r="R67" s="406"/>
      <c r="S67" s="395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6"/>
      <c r="Q68" s="406"/>
      <c r="R68" s="406"/>
      <c r="S68" s="395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6"/>
      <c r="Q69" s="406"/>
      <c r="R69" s="406"/>
      <c r="S69" s="395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5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6"/>
      <c r="Q70" s="406"/>
      <c r="R70" s="406"/>
      <c r="S70" s="395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6"/>
      <c r="Q71" s="406"/>
      <c r="R71" s="406"/>
      <c r="S71" s="395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6"/>
      <c r="Q72" s="406"/>
      <c r="R72" s="406"/>
      <c r="S72" s="395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6"/>
      <c r="Q73" s="406"/>
      <c r="R73" s="406"/>
      <c r="S73" s="395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4">
        <v>4680115881303</v>
      </c>
      <c r="E74" s="395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06"/>
      <c r="Q74" s="406"/>
      <c r="R74" s="406"/>
      <c r="S74" s="395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4">
        <v>4680115882577</v>
      </c>
      <c r="E75" s="395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7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406"/>
      <c r="Q75" s="406"/>
      <c r="R75" s="406"/>
      <c r="S75" s="395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4">
        <v>4680115882577</v>
      </c>
      <c r="E76" s="395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06"/>
      <c r="Q76" s="406"/>
      <c r="R76" s="406"/>
      <c r="S76" s="395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4">
        <v>4680115882720</v>
      </c>
      <c r="E77" s="395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5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06"/>
      <c r="Q77" s="406"/>
      <c r="R77" s="406"/>
      <c r="S77" s="395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4">
        <v>4680115880269</v>
      </c>
      <c r="E78" s="395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06"/>
      <c r="Q78" s="406"/>
      <c r="R78" s="406"/>
      <c r="S78" s="395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4">
        <v>4680115880429</v>
      </c>
      <c r="E79" s="395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06"/>
      <c r="Q79" s="406"/>
      <c r="R79" s="406"/>
      <c r="S79" s="395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4">
        <v>4680115881457</v>
      </c>
      <c r="E80" s="395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06"/>
      <c r="Q80" s="406"/>
      <c r="R80" s="406"/>
      <c r="S80" s="395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14"/>
      <c r="B81" s="408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15"/>
      <c r="O81" s="400" t="s">
        <v>70</v>
      </c>
      <c r="P81" s="401"/>
      <c r="Q81" s="401"/>
      <c r="R81" s="401"/>
      <c r="S81" s="401"/>
      <c r="T81" s="401"/>
      <c r="U81" s="402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80.357142857142861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82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1.7834999999999999</v>
      </c>
      <c r="Z81" s="391"/>
      <c r="AA81" s="391"/>
    </row>
    <row r="82" spans="1:67" x14ac:dyDescent="0.2">
      <c r="A82" s="408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15"/>
      <c r="O82" s="400" t="s">
        <v>70</v>
      </c>
      <c r="P82" s="401"/>
      <c r="Q82" s="401"/>
      <c r="R82" s="401"/>
      <c r="S82" s="401"/>
      <c r="T82" s="401"/>
      <c r="U82" s="402"/>
      <c r="V82" s="37" t="s">
        <v>66</v>
      </c>
      <c r="W82" s="390">
        <f>IFERROR(SUM(W61:W80),"0")</f>
        <v>900</v>
      </c>
      <c r="X82" s="390">
        <f>IFERROR(SUM(X61:X80),"0")</f>
        <v>918.4</v>
      </c>
      <c r="Y82" s="37"/>
      <c r="Z82" s="391"/>
      <c r="AA82" s="391"/>
    </row>
    <row r="83" spans="1:67" ht="14.25" customHeight="1" x14ac:dyDescent="0.25">
      <c r="A83" s="407" t="s">
        <v>97</v>
      </c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08"/>
      <c r="P83" s="408"/>
      <c r="Q83" s="408"/>
      <c r="R83" s="408"/>
      <c r="S83" s="408"/>
      <c r="T83" s="408"/>
      <c r="U83" s="408"/>
      <c r="V83" s="408"/>
      <c r="W83" s="408"/>
      <c r="X83" s="408"/>
      <c r="Y83" s="408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4">
        <v>4680115881488</v>
      </c>
      <c r="E84" s="395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7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06"/>
      <c r="Q84" s="406"/>
      <c r="R84" s="406"/>
      <c r="S84" s="395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4">
        <v>4680115882751</v>
      </c>
      <c r="E85" s="395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78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06"/>
      <c r="Q85" s="406"/>
      <c r="R85" s="406"/>
      <c r="S85" s="395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4">
        <v>4680115882775</v>
      </c>
      <c r="E86" s="395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06"/>
      <c r="Q86" s="406"/>
      <c r="R86" s="406"/>
      <c r="S86" s="395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4">
        <v>4680115880658</v>
      </c>
      <c r="E87" s="395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6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06"/>
      <c r="Q87" s="406"/>
      <c r="R87" s="406"/>
      <c r="S87" s="395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14"/>
      <c r="B88" s="408"/>
      <c r="C88" s="408"/>
      <c r="D88" s="408"/>
      <c r="E88" s="408"/>
      <c r="F88" s="408"/>
      <c r="G88" s="408"/>
      <c r="H88" s="408"/>
      <c r="I88" s="408"/>
      <c r="J88" s="408"/>
      <c r="K88" s="408"/>
      <c r="L88" s="408"/>
      <c r="M88" s="408"/>
      <c r="N88" s="415"/>
      <c r="O88" s="400" t="s">
        <v>70</v>
      </c>
      <c r="P88" s="401"/>
      <c r="Q88" s="401"/>
      <c r="R88" s="401"/>
      <c r="S88" s="401"/>
      <c r="T88" s="401"/>
      <c r="U88" s="402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15"/>
      <c r="O89" s="400" t="s">
        <v>70</v>
      </c>
      <c r="P89" s="401"/>
      <c r="Q89" s="401"/>
      <c r="R89" s="401"/>
      <c r="S89" s="401"/>
      <c r="T89" s="401"/>
      <c r="U89" s="402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7" t="s">
        <v>61</v>
      </c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08"/>
      <c r="P90" s="408"/>
      <c r="Q90" s="408"/>
      <c r="R90" s="408"/>
      <c r="S90" s="408"/>
      <c r="T90" s="408"/>
      <c r="U90" s="408"/>
      <c r="V90" s="408"/>
      <c r="W90" s="408"/>
      <c r="X90" s="408"/>
      <c r="Y90" s="408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4">
        <v>4607091387667</v>
      </c>
      <c r="E91" s="395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7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06"/>
      <c r="Q91" s="406"/>
      <c r="R91" s="406"/>
      <c r="S91" s="395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4">
        <v>4607091387636</v>
      </c>
      <c r="E92" s="395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06"/>
      <c r="Q92" s="406"/>
      <c r="R92" s="406"/>
      <c r="S92" s="395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4">
        <v>4607091382426</v>
      </c>
      <c r="E93" s="395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06"/>
      <c r="Q93" s="406"/>
      <c r="R93" s="406"/>
      <c r="S93" s="395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4">
        <v>4607091386547</v>
      </c>
      <c r="E94" s="395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7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06"/>
      <c r="Q94" s="406"/>
      <c r="R94" s="406"/>
      <c r="S94" s="395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4">
        <v>4607091382464</v>
      </c>
      <c r="E95" s="395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06"/>
      <c r="Q95" s="406"/>
      <c r="R95" s="406"/>
      <c r="S95" s="395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4">
        <v>4680115883444</v>
      </c>
      <c r="E96" s="395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54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06"/>
      <c r="Q96" s="406"/>
      <c r="R96" s="406"/>
      <c r="S96" s="395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4">
        <v>4680115883444</v>
      </c>
      <c r="E97" s="395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6"/>
      <c r="Q97" s="406"/>
      <c r="R97" s="406"/>
      <c r="S97" s="395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14"/>
      <c r="B98" s="408"/>
      <c r="C98" s="408"/>
      <c r="D98" s="408"/>
      <c r="E98" s="408"/>
      <c r="F98" s="408"/>
      <c r="G98" s="408"/>
      <c r="H98" s="408"/>
      <c r="I98" s="408"/>
      <c r="J98" s="408"/>
      <c r="K98" s="408"/>
      <c r="L98" s="408"/>
      <c r="M98" s="408"/>
      <c r="N98" s="415"/>
      <c r="O98" s="400" t="s">
        <v>70</v>
      </c>
      <c r="P98" s="401"/>
      <c r="Q98" s="401"/>
      <c r="R98" s="401"/>
      <c r="S98" s="401"/>
      <c r="T98" s="401"/>
      <c r="U98" s="402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15"/>
      <c r="O99" s="400" t="s">
        <v>70</v>
      </c>
      <c r="P99" s="401"/>
      <c r="Q99" s="401"/>
      <c r="R99" s="401"/>
      <c r="S99" s="401"/>
      <c r="T99" s="401"/>
      <c r="U99" s="402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7" t="s">
        <v>72</v>
      </c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408"/>
      <c r="Y100" s="408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4">
        <v>4607091386967</v>
      </c>
      <c r="E101" s="395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4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406"/>
      <c r="Q101" s="406"/>
      <c r="R101" s="406"/>
      <c r="S101" s="395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4">
        <v>4607091386967</v>
      </c>
      <c r="E102" s="395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6"/>
      <c r="Q102" s="406"/>
      <c r="R102" s="406"/>
      <c r="S102" s="395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4">
        <v>4607091385304</v>
      </c>
      <c r="E103" s="395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6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406"/>
      <c r="Q103" s="406"/>
      <c r="R103" s="406"/>
      <c r="S103" s="395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4">
        <v>4607091386264</v>
      </c>
      <c r="E104" s="395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7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406"/>
      <c r="Q104" s="406"/>
      <c r="R104" s="406"/>
      <c r="S104" s="395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4">
        <v>4680115882584</v>
      </c>
      <c r="E105" s="395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4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406"/>
      <c r="Q105" s="406"/>
      <c r="R105" s="406"/>
      <c r="S105" s="395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4">
        <v>4680115882584</v>
      </c>
      <c r="E106" s="395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406"/>
      <c r="Q106" s="406"/>
      <c r="R106" s="406"/>
      <c r="S106" s="395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4">
        <v>4607091385731</v>
      </c>
      <c r="E107" s="395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4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406"/>
      <c r="Q107" s="406"/>
      <c r="R107" s="406"/>
      <c r="S107" s="395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4">
        <v>4680115880214</v>
      </c>
      <c r="E108" s="395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406"/>
      <c r="Q108" s="406"/>
      <c r="R108" s="406"/>
      <c r="S108" s="395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4">
        <v>4680115880894</v>
      </c>
      <c r="E109" s="395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59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406"/>
      <c r="Q109" s="406"/>
      <c r="R109" s="406"/>
      <c r="S109" s="395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4">
        <v>4680115885233</v>
      </c>
      <c r="E110" s="395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418" t="s">
        <v>193</v>
      </c>
      <c r="P110" s="406"/>
      <c r="Q110" s="406"/>
      <c r="R110" s="406"/>
      <c r="S110" s="395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4">
        <v>4680115884915</v>
      </c>
      <c r="E111" s="395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52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06"/>
      <c r="Q111" s="406"/>
      <c r="R111" s="406"/>
      <c r="S111" s="395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4">
        <v>4607091385427</v>
      </c>
      <c r="E112" s="395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06"/>
      <c r="Q112" s="406"/>
      <c r="R112" s="406"/>
      <c r="S112" s="395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4">
        <v>4680115882645</v>
      </c>
      <c r="E113" s="395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06"/>
      <c r="Q113" s="406"/>
      <c r="R113" s="406"/>
      <c r="S113" s="395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4">
        <v>4680115884311</v>
      </c>
      <c r="E114" s="395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48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06"/>
      <c r="Q114" s="406"/>
      <c r="R114" s="406"/>
      <c r="S114" s="395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4">
        <v>4680115884403</v>
      </c>
      <c r="E115" s="395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06"/>
      <c r="Q115" s="406"/>
      <c r="R115" s="406"/>
      <c r="S115" s="395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14"/>
      <c r="B116" s="408"/>
      <c r="C116" s="408"/>
      <c r="D116" s="408"/>
      <c r="E116" s="408"/>
      <c r="F116" s="408"/>
      <c r="G116" s="408"/>
      <c r="H116" s="408"/>
      <c r="I116" s="408"/>
      <c r="J116" s="408"/>
      <c r="K116" s="408"/>
      <c r="L116" s="408"/>
      <c r="M116" s="408"/>
      <c r="N116" s="415"/>
      <c r="O116" s="400" t="s">
        <v>70</v>
      </c>
      <c r="P116" s="401"/>
      <c r="Q116" s="401"/>
      <c r="R116" s="401"/>
      <c r="S116" s="401"/>
      <c r="T116" s="401"/>
      <c r="U116" s="402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x14ac:dyDescent="0.2">
      <c r="A117" s="408"/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15"/>
      <c r="O117" s="400" t="s">
        <v>70</v>
      </c>
      <c r="P117" s="401"/>
      <c r="Q117" s="401"/>
      <c r="R117" s="401"/>
      <c r="S117" s="401"/>
      <c r="T117" s="401"/>
      <c r="U117" s="402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customHeight="1" x14ac:dyDescent="0.25">
      <c r="A118" s="407" t="s">
        <v>204</v>
      </c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08"/>
      <c r="P118" s="408"/>
      <c r="Q118" s="408"/>
      <c r="R118" s="408"/>
      <c r="S118" s="408"/>
      <c r="T118" s="408"/>
      <c r="U118" s="408"/>
      <c r="V118" s="408"/>
      <c r="W118" s="408"/>
      <c r="X118" s="408"/>
      <c r="Y118" s="408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4">
        <v>4607091383065</v>
      </c>
      <c r="E119" s="395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06"/>
      <c r="Q119" s="406"/>
      <c r="R119" s="406"/>
      <c r="S119" s="395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4">
        <v>4680115881532</v>
      </c>
      <c r="E120" s="395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406"/>
      <c r="Q120" s="406"/>
      <c r="R120" s="406"/>
      <c r="S120" s="395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4">
        <v>4680115881532</v>
      </c>
      <c r="E121" s="395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06"/>
      <c r="Q121" s="406"/>
      <c r="R121" s="406"/>
      <c r="S121" s="395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4">
        <v>4680115882652</v>
      </c>
      <c r="E122" s="395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4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406"/>
      <c r="Q122" s="406"/>
      <c r="R122" s="406"/>
      <c r="S122" s="395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4">
        <v>4680115880238</v>
      </c>
      <c r="E123" s="395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406"/>
      <c r="Q123" s="406"/>
      <c r="R123" s="406"/>
      <c r="S123" s="395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4">
        <v>4680115881464</v>
      </c>
      <c r="E124" s="395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406"/>
      <c r="Q124" s="406"/>
      <c r="R124" s="406"/>
      <c r="S124" s="395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14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15"/>
      <c r="O125" s="400" t="s">
        <v>70</v>
      </c>
      <c r="P125" s="401"/>
      <c r="Q125" s="401"/>
      <c r="R125" s="401"/>
      <c r="S125" s="401"/>
      <c r="T125" s="401"/>
      <c r="U125" s="402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8"/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15"/>
      <c r="O126" s="400" t="s">
        <v>70</v>
      </c>
      <c r="P126" s="401"/>
      <c r="Q126" s="401"/>
      <c r="R126" s="401"/>
      <c r="S126" s="401"/>
      <c r="T126" s="401"/>
      <c r="U126" s="402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1" t="s">
        <v>216</v>
      </c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8"/>
      <c r="O127" s="408"/>
      <c r="P127" s="408"/>
      <c r="Q127" s="408"/>
      <c r="R127" s="408"/>
      <c r="S127" s="408"/>
      <c r="T127" s="408"/>
      <c r="U127" s="408"/>
      <c r="V127" s="408"/>
      <c r="W127" s="408"/>
      <c r="X127" s="408"/>
      <c r="Y127" s="408"/>
      <c r="Z127" s="383"/>
      <c r="AA127" s="383"/>
    </row>
    <row r="128" spans="1:67" ht="14.25" customHeight="1" x14ac:dyDescent="0.25">
      <c r="A128" s="407" t="s">
        <v>72</v>
      </c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  <c r="V128" s="408"/>
      <c r="W128" s="408"/>
      <c r="X128" s="408"/>
      <c r="Y128" s="408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4">
        <v>4607091385168</v>
      </c>
      <c r="E129" s="395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6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406"/>
      <c r="Q129" s="406"/>
      <c r="R129" s="406"/>
      <c r="S129" s="395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4">
        <v>4607091385168</v>
      </c>
      <c r="E130" s="395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6"/>
      <c r="Q130" s="406"/>
      <c r="R130" s="406"/>
      <c r="S130" s="395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4">
        <v>4607091383256</v>
      </c>
      <c r="E131" s="395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406"/>
      <c r="Q131" s="406"/>
      <c r="R131" s="406"/>
      <c r="S131" s="395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4">
        <v>4607091385748</v>
      </c>
      <c r="E132" s="395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406"/>
      <c r="Q132" s="406"/>
      <c r="R132" s="406"/>
      <c r="S132" s="395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4">
        <v>4680115884533</v>
      </c>
      <c r="E133" s="395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44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406"/>
      <c r="Q133" s="406"/>
      <c r="R133" s="406"/>
      <c r="S133" s="395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14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15"/>
      <c r="O134" s="400" t="s">
        <v>70</v>
      </c>
      <c r="P134" s="401"/>
      <c r="Q134" s="401"/>
      <c r="R134" s="401"/>
      <c r="S134" s="401"/>
      <c r="T134" s="401"/>
      <c r="U134" s="402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15"/>
      <c r="O135" s="400" t="s">
        <v>70</v>
      </c>
      <c r="P135" s="401"/>
      <c r="Q135" s="401"/>
      <c r="R135" s="401"/>
      <c r="S135" s="401"/>
      <c r="T135" s="401"/>
      <c r="U135" s="402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customHeight="1" x14ac:dyDescent="0.2">
      <c r="A136" s="446" t="s">
        <v>226</v>
      </c>
      <c r="B136" s="447"/>
      <c r="C136" s="447"/>
      <c r="D136" s="447"/>
      <c r="E136" s="447"/>
      <c r="F136" s="447"/>
      <c r="G136" s="447"/>
      <c r="H136" s="447"/>
      <c r="I136" s="447"/>
      <c r="J136" s="447"/>
      <c r="K136" s="447"/>
      <c r="L136" s="447"/>
      <c r="M136" s="447"/>
      <c r="N136" s="447"/>
      <c r="O136" s="447"/>
      <c r="P136" s="447"/>
      <c r="Q136" s="447"/>
      <c r="R136" s="447"/>
      <c r="S136" s="447"/>
      <c r="T136" s="447"/>
      <c r="U136" s="447"/>
      <c r="V136" s="447"/>
      <c r="W136" s="447"/>
      <c r="X136" s="447"/>
      <c r="Y136" s="447"/>
      <c r="Z136" s="48"/>
      <c r="AA136" s="48"/>
    </row>
    <row r="137" spans="1:67" ht="16.5" customHeight="1" x14ac:dyDescent="0.25">
      <c r="A137" s="411" t="s">
        <v>227</v>
      </c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383"/>
      <c r="AA137" s="383"/>
    </row>
    <row r="138" spans="1:67" ht="14.25" customHeight="1" x14ac:dyDescent="0.25">
      <c r="A138" s="407" t="s">
        <v>105</v>
      </c>
      <c r="B138" s="408"/>
      <c r="C138" s="408"/>
      <c r="D138" s="408"/>
      <c r="E138" s="408"/>
      <c r="F138" s="408"/>
      <c r="G138" s="408"/>
      <c r="H138" s="408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  <c r="V138" s="408"/>
      <c r="W138" s="408"/>
      <c r="X138" s="408"/>
      <c r="Y138" s="408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4">
        <v>4607091383423</v>
      </c>
      <c r="E139" s="395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406"/>
      <c r="Q139" s="406"/>
      <c r="R139" s="406"/>
      <c r="S139" s="395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4">
        <v>4680115885707</v>
      </c>
      <c r="E140" s="395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560" t="s">
        <v>232</v>
      </c>
      <c r="P140" s="406"/>
      <c r="Q140" s="406"/>
      <c r="R140" s="406"/>
      <c r="S140" s="395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4">
        <v>4680115885660</v>
      </c>
      <c r="E141" s="395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554" t="s">
        <v>235</v>
      </c>
      <c r="P141" s="406"/>
      <c r="Q141" s="406"/>
      <c r="R141" s="406"/>
      <c r="S141" s="395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4">
        <v>4607091381405</v>
      </c>
      <c r="E142" s="395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6"/>
      <c r="Q142" s="406"/>
      <c r="R142" s="406"/>
      <c r="S142" s="395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4">
        <v>4680115885691</v>
      </c>
      <c r="E143" s="395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542" t="s">
        <v>241</v>
      </c>
      <c r="P143" s="406"/>
      <c r="Q143" s="406"/>
      <c r="R143" s="406"/>
      <c r="S143" s="395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4">
        <v>4607091386516</v>
      </c>
      <c r="E144" s="395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6"/>
      <c r="Q144" s="406"/>
      <c r="R144" s="406"/>
      <c r="S144" s="395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14"/>
      <c r="B145" s="408"/>
      <c r="C145" s="408"/>
      <c r="D145" s="408"/>
      <c r="E145" s="408"/>
      <c r="F145" s="408"/>
      <c r="G145" s="408"/>
      <c r="H145" s="408"/>
      <c r="I145" s="408"/>
      <c r="J145" s="408"/>
      <c r="K145" s="408"/>
      <c r="L145" s="408"/>
      <c r="M145" s="408"/>
      <c r="N145" s="415"/>
      <c r="O145" s="400" t="s">
        <v>70</v>
      </c>
      <c r="P145" s="401"/>
      <c r="Q145" s="401"/>
      <c r="R145" s="401"/>
      <c r="S145" s="401"/>
      <c r="T145" s="401"/>
      <c r="U145" s="402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15"/>
      <c r="O146" s="400" t="s">
        <v>70</v>
      </c>
      <c r="P146" s="401"/>
      <c r="Q146" s="401"/>
      <c r="R146" s="401"/>
      <c r="S146" s="401"/>
      <c r="T146" s="401"/>
      <c r="U146" s="402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1" t="s">
        <v>244</v>
      </c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08"/>
      <c r="P147" s="408"/>
      <c r="Q147" s="408"/>
      <c r="R147" s="408"/>
      <c r="S147" s="408"/>
      <c r="T147" s="408"/>
      <c r="U147" s="408"/>
      <c r="V147" s="408"/>
      <c r="W147" s="408"/>
      <c r="X147" s="408"/>
      <c r="Y147" s="408"/>
      <c r="Z147" s="383"/>
      <c r="AA147" s="383"/>
    </row>
    <row r="148" spans="1:67" ht="14.25" customHeight="1" x14ac:dyDescent="0.25">
      <c r="A148" s="407" t="s">
        <v>61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4">
        <v>4680115880993</v>
      </c>
      <c r="E149" s="395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6"/>
      <c r="Q149" s="406"/>
      <c r="R149" s="406"/>
      <c r="S149" s="395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4">
        <v>4680115881761</v>
      </c>
      <c r="E150" s="395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6"/>
      <c r="Q150" s="406"/>
      <c r="R150" s="406"/>
      <c r="S150" s="395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4">
        <v>4680115881563</v>
      </c>
      <c r="E151" s="395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6"/>
      <c r="Q151" s="406"/>
      <c r="R151" s="406"/>
      <c r="S151" s="395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4">
        <v>4680115880986</v>
      </c>
      <c r="E152" s="395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6"/>
      <c r="Q152" s="406"/>
      <c r="R152" s="406"/>
      <c r="S152" s="395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4">
        <v>4680115880207</v>
      </c>
      <c r="E153" s="395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6"/>
      <c r="Q153" s="406"/>
      <c r="R153" s="406"/>
      <c r="S153" s="395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4">
        <v>4680115881785</v>
      </c>
      <c r="E154" s="395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6"/>
      <c r="Q154" s="406"/>
      <c r="R154" s="406"/>
      <c r="S154" s="395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4">
        <v>4680115881679</v>
      </c>
      <c r="E155" s="395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6"/>
      <c r="Q155" s="406"/>
      <c r="R155" s="406"/>
      <c r="S155" s="395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4">
        <v>4680115880191</v>
      </c>
      <c r="E156" s="395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6"/>
      <c r="Q156" s="406"/>
      <c r="R156" s="406"/>
      <c r="S156" s="395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4">
        <v>4680115883963</v>
      </c>
      <c r="E157" s="395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6"/>
      <c r="Q157" s="406"/>
      <c r="R157" s="406"/>
      <c r="S157" s="395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14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15"/>
      <c r="O158" s="400" t="s">
        <v>70</v>
      </c>
      <c r="P158" s="401"/>
      <c r="Q158" s="401"/>
      <c r="R158" s="401"/>
      <c r="S158" s="401"/>
      <c r="T158" s="401"/>
      <c r="U158" s="402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8"/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15"/>
      <c r="O159" s="400" t="s">
        <v>70</v>
      </c>
      <c r="P159" s="401"/>
      <c r="Q159" s="401"/>
      <c r="R159" s="401"/>
      <c r="S159" s="401"/>
      <c r="T159" s="401"/>
      <c r="U159" s="402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11" t="s">
        <v>263</v>
      </c>
      <c r="B160" s="408"/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  <c r="V160" s="408"/>
      <c r="W160" s="408"/>
      <c r="X160" s="408"/>
      <c r="Y160" s="408"/>
      <c r="Z160" s="383"/>
      <c r="AA160" s="383"/>
    </row>
    <row r="161" spans="1:67" ht="14.25" customHeight="1" x14ac:dyDescent="0.25">
      <c r="A161" s="407" t="s">
        <v>105</v>
      </c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08"/>
      <c r="P161" s="408"/>
      <c r="Q161" s="408"/>
      <c r="R161" s="408"/>
      <c r="S161" s="408"/>
      <c r="T161" s="408"/>
      <c r="U161" s="408"/>
      <c r="V161" s="408"/>
      <c r="W161" s="408"/>
      <c r="X161" s="408"/>
      <c r="Y161" s="408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4">
        <v>4680115881402</v>
      </c>
      <c r="E162" s="395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6"/>
      <c r="Q162" s="406"/>
      <c r="R162" s="406"/>
      <c r="S162" s="395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4">
        <v>4680115881396</v>
      </c>
      <c r="E163" s="395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6"/>
      <c r="Q163" s="406"/>
      <c r="R163" s="406"/>
      <c r="S163" s="395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15"/>
      <c r="O164" s="400" t="s">
        <v>70</v>
      </c>
      <c r="P164" s="401"/>
      <c r="Q164" s="401"/>
      <c r="R164" s="401"/>
      <c r="S164" s="401"/>
      <c r="T164" s="401"/>
      <c r="U164" s="402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15"/>
      <c r="O165" s="400" t="s">
        <v>70</v>
      </c>
      <c r="P165" s="401"/>
      <c r="Q165" s="401"/>
      <c r="R165" s="401"/>
      <c r="S165" s="401"/>
      <c r="T165" s="401"/>
      <c r="U165" s="402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7" t="s">
        <v>97</v>
      </c>
      <c r="B166" s="408"/>
      <c r="C166" s="408"/>
      <c r="D166" s="408"/>
      <c r="E166" s="408"/>
      <c r="F166" s="408"/>
      <c r="G166" s="408"/>
      <c r="H166" s="408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  <c r="V166" s="408"/>
      <c r="W166" s="408"/>
      <c r="X166" s="408"/>
      <c r="Y166" s="408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4">
        <v>4680115882935</v>
      </c>
      <c r="E167" s="395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6"/>
      <c r="Q167" s="406"/>
      <c r="R167" s="406"/>
      <c r="S167" s="395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4">
        <v>4680115880764</v>
      </c>
      <c r="E168" s="395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6"/>
      <c r="Q168" s="406"/>
      <c r="R168" s="406"/>
      <c r="S168" s="395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408"/>
      <c r="C169" s="408"/>
      <c r="D169" s="408"/>
      <c r="E169" s="408"/>
      <c r="F169" s="408"/>
      <c r="G169" s="408"/>
      <c r="H169" s="408"/>
      <c r="I169" s="408"/>
      <c r="J169" s="408"/>
      <c r="K169" s="408"/>
      <c r="L169" s="408"/>
      <c r="M169" s="408"/>
      <c r="N169" s="415"/>
      <c r="O169" s="400" t="s">
        <v>70</v>
      </c>
      <c r="P169" s="401"/>
      <c r="Q169" s="401"/>
      <c r="R169" s="401"/>
      <c r="S169" s="401"/>
      <c r="T169" s="401"/>
      <c r="U169" s="402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8"/>
      <c r="B170" s="408"/>
      <c r="C170" s="408"/>
      <c r="D170" s="408"/>
      <c r="E170" s="408"/>
      <c r="F170" s="408"/>
      <c r="G170" s="408"/>
      <c r="H170" s="408"/>
      <c r="I170" s="408"/>
      <c r="J170" s="408"/>
      <c r="K170" s="408"/>
      <c r="L170" s="408"/>
      <c r="M170" s="408"/>
      <c r="N170" s="415"/>
      <c r="O170" s="400" t="s">
        <v>70</v>
      </c>
      <c r="P170" s="401"/>
      <c r="Q170" s="401"/>
      <c r="R170" s="401"/>
      <c r="S170" s="401"/>
      <c r="T170" s="401"/>
      <c r="U170" s="402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7" t="s">
        <v>61</v>
      </c>
      <c r="B171" s="408"/>
      <c r="C171" s="408"/>
      <c r="D171" s="408"/>
      <c r="E171" s="408"/>
      <c r="F171" s="408"/>
      <c r="G171" s="408"/>
      <c r="H171" s="408"/>
      <c r="I171" s="408"/>
      <c r="J171" s="408"/>
      <c r="K171" s="408"/>
      <c r="L171" s="408"/>
      <c r="M171" s="408"/>
      <c r="N171" s="408"/>
      <c r="O171" s="408"/>
      <c r="P171" s="408"/>
      <c r="Q171" s="408"/>
      <c r="R171" s="408"/>
      <c r="S171" s="408"/>
      <c r="T171" s="408"/>
      <c r="U171" s="408"/>
      <c r="V171" s="408"/>
      <c r="W171" s="408"/>
      <c r="X171" s="408"/>
      <c r="Y171" s="408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4">
        <v>4680115882683</v>
      </c>
      <c r="E172" s="395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7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406"/>
      <c r="Q172" s="406"/>
      <c r="R172" s="406"/>
      <c r="S172" s="395"/>
      <c r="T172" s="34"/>
      <c r="U172" s="34"/>
      <c r="V172" s="35" t="s">
        <v>66</v>
      </c>
      <c r="W172" s="388">
        <v>400</v>
      </c>
      <c r="X172" s="389">
        <f t="shared" ref="X172:X179" si="39">IFERROR(IF(W172="",0,CEILING((W172/$H172),1)*$H172),"")</f>
        <v>405</v>
      </c>
      <c r="Y172" s="36">
        <f>IFERROR(IF(X172=0,"",ROUNDUP(X172/H172,0)*0.00937),"")</f>
        <v>0.70274999999999999</v>
      </c>
      <c r="Z172" s="56"/>
      <c r="AA172" s="57"/>
      <c r="AE172" s="64"/>
      <c r="BB172" s="158" t="s">
        <v>1</v>
      </c>
      <c r="BL172" s="64">
        <f t="shared" ref="BL172:BL179" si="40">IFERROR(W172*I172/H172,"0")</f>
        <v>415.55555555555554</v>
      </c>
      <c r="BM172" s="64">
        <f t="shared" ref="BM172:BM179" si="41">IFERROR(X172*I172/H172,"0")</f>
        <v>420.75</v>
      </c>
      <c r="BN172" s="64">
        <f t="shared" ref="BN172:BN179" si="42">IFERROR(1/J172*(W172/H172),"0")</f>
        <v>0.61728395061728392</v>
      </c>
      <c r="BO172" s="64">
        <f t="shared" ref="BO172:BO179" si="43">IFERROR(1/J172*(X172/H172),"0")</f>
        <v>0.625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4">
        <v>4680115882690</v>
      </c>
      <c r="E173" s="395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406"/>
      <c r="Q173" s="406"/>
      <c r="R173" s="406"/>
      <c r="S173" s="395"/>
      <c r="T173" s="34"/>
      <c r="U173" s="34"/>
      <c r="V173" s="35" t="s">
        <v>66</v>
      </c>
      <c r="W173" s="388">
        <v>350</v>
      </c>
      <c r="X173" s="389">
        <f t="shared" si="39"/>
        <v>351</v>
      </c>
      <c r="Y173" s="36">
        <f>IFERROR(IF(X173=0,"",ROUNDUP(X173/H173,0)*0.00937),"")</f>
        <v>0.60904999999999998</v>
      </c>
      <c r="Z173" s="56"/>
      <c r="AA173" s="57"/>
      <c r="AE173" s="64"/>
      <c r="BB173" s="159" t="s">
        <v>1</v>
      </c>
      <c r="BL173" s="64">
        <f t="shared" si="40"/>
        <v>363.61111111111109</v>
      </c>
      <c r="BM173" s="64">
        <f t="shared" si="41"/>
        <v>364.65</v>
      </c>
      <c r="BN173" s="64">
        <f t="shared" si="42"/>
        <v>0.54012345679012341</v>
      </c>
      <c r="BO173" s="64">
        <f t="shared" si="43"/>
        <v>0.54166666666666663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4">
        <v>4680115882669</v>
      </c>
      <c r="E174" s="395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406"/>
      <c r="Q174" s="406"/>
      <c r="R174" s="406"/>
      <c r="S174" s="395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4">
        <v>4680115882676</v>
      </c>
      <c r="E175" s="395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406"/>
      <c r="Q175" s="406"/>
      <c r="R175" s="406"/>
      <c r="S175" s="395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4">
        <v>4680115884014</v>
      </c>
      <c r="E176" s="395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694" t="s">
        <v>282</v>
      </c>
      <c r="P176" s="406"/>
      <c r="Q176" s="406"/>
      <c r="R176" s="406"/>
      <c r="S176" s="395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4">
        <v>4680115884007</v>
      </c>
      <c r="E177" s="395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01" t="s">
        <v>285</v>
      </c>
      <c r="P177" s="406"/>
      <c r="Q177" s="406"/>
      <c r="R177" s="406"/>
      <c r="S177" s="395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4">
        <v>4680115884038</v>
      </c>
      <c r="E178" s="395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06"/>
      <c r="Q178" s="406"/>
      <c r="R178" s="406"/>
      <c r="S178" s="395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4">
        <v>4680115884021</v>
      </c>
      <c r="E179" s="395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2" t="s">
        <v>290</v>
      </c>
      <c r="P179" s="406"/>
      <c r="Q179" s="406"/>
      <c r="R179" s="406"/>
      <c r="S179" s="395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14"/>
      <c r="B180" s="408"/>
      <c r="C180" s="408"/>
      <c r="D180" s="408"/>
      <c r="E180" s="408"/>
      <c r="F180" s="408"/>
      <c r="G180" s="408"/>
      <c r="H180" s="408"/>
      <c r="I180" s="408"/>
      <c r="J180" s="408"/>
      <c r="K180" s="408"/>
      <c r="L180" s="408"/>
      <c r="M180" s="408"/>
      <c r="N180" s="415"/>
      <c r="O180" s="400" t="s">
        <v>70</v>
      </c>
      <c r="P180" s="401"/>
      <c r="Q180" s="401"/>
      <c r="R180" s="401"/>
      <c r="S180" s="401"/>
      <c r="T180" s="401"/>
      <c r="U180" s="402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138.88888888888889</v>
      </c>
      <c r="X180" s="390">
        <f>IFERROR(X172/H172,"0")+IFERROR(X173/H173,"0")+IFERROR(X174/H174,"0")+IFERROR(X175/H175,"0")+IFERROR(X176/H176,"0")+IFERROR(X177/H177,"0")+IFERROR(X178/H178,"0")+IFERROR(X179/H179,"0")</f>
        <v>140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1.3117999999999999</v>
      </c>
      <c r="Z180" s="391"/>
      <c r="AA180" s="391"/>
    </row>
    <row r="181" spans="1:67" x14ac:dyDescent="0.2">
      <c r="A181" s="408"/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15"/>
      <c r="O181" s="400" t="s">
        <v>70</v>
      </c>
      <c r="P181" s="401"/>
      <c r="Q181" s="401"/>
      <c r="R181" s="401"/>
      <c r="S181" s="401"/>
      <c r="T181" s="401"/>
      <c r="U181" s="402"/>
      <c r="V181" s="37" t="s">
        <v>66</v>
      </c>
      <c r="W181" s="390">
        <f>IFERROR(SUM(W172:W179),"0")</f>
        <v>750</v>
      </c>
      <c r="X181" s="390">
        <f>IFERROR(SUM(X172:X179),"0")</f>
        <v>756</v>
      </c>
      <c r="Y181" s="37"/>
      <c r="Z181" s="391"/>
      <c r="AA181" s="391"/>
    </row>
    <row r="182" spans="1:67" ht="14.25" customHeight="1" x14ac:dyDescent="0.25">
      <c r="A182" s="407" t="s">
        <v>72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4">
        <v>4680115881556</v>
      </c>
      <c r="E183" s="395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4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6"/>
      <c r="Q183" s="406"/>
      <c r="R183" s="406"/>
      <c r="S183" s="395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4">
        <v>4680115881594</v>
      </c>
      <c r="E184" s="395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6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6"/>
      <c r="Q184" s="406"/>
      <c r="R184" s="406"/>
      <c r="S184" s="395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4">
        <v>4680115881587</v>
      </c>
      <c r="E185" s="395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6"/>
      <c r="Q185" s="406"/>
      <c r="R185" s="406"/>
      <c r="S185" s="395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4">
        <v>4680115880962</v>
      </c>
      <c r="E186" s="395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70" t="s">
        <v>299</v>
      </c>
      <c r="P186" s="406"/>
      <c r="Q186" s="406"/>
      <c r="R186" s="406"/>
      <c r="S186" s="395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4">
        <v>4680115881617</v>
      </c>
      <c r="E187" s="395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06"/>
      <c r="Q187" s="406"/>
      <c r="R187" s="406"/>
      <c r="S187" s="395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4">
        <v>4680115880573</v>
      </c>
      <c r="E188" s="395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663" t="s">
        <v>304</v>
      </c>
      <c r="P188" s="406"/>
      <c r="Q188" s="406"/>
      <c r="R188" s="406"/>
      <c r="S188" s="395"/>
      <c r="T188" s="34"/>
      <c r="U188" s="34"/>
      <c r="V188" s="35" t="s">
        <v>66</v>
      </c>
      <c r="W188" s="388">
        <v>400</v>
      </c>
      <c r="X188" s="389">
        <f t="shared" si="44"/>
        <v>400.2</v>
      </c>
      <c r="Y188" s="36">
        <f>IFERROR(IF(X188=0,"",ROUNDUP(X188/H188,0)*0.02175),"")</f>
        <v>1.0004999999999999</v>
      </c>
      <c r="Z188" s="56"/>
      <c r="AA188" s="57"/>
      <c r="AE188" s="64"/>
      <c r="BB188" s="171" t="s">
        <v>1</v>
      </c>
      <c r="BL188" s="64">
        <f t="shared" si="45"/>
        <v>425.93103448275866</v>
      </c>
      <c r="BM188" s="64">
        <f t="shared" si="46"/>
        <v>426.14400000000001</v>
      </c>
      <c r="BN188" s="64">
        <f t="shared" si="47"/>
        <v>0.82101806239737274</v>
      </c>
      <c r="BO188" s="64">
        <f t="shared" si="48"/>
        <v>0.8214285714285714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4">
        <v>4680115881228</v>
      </c>
      <c r="E189" s="395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5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06"/>
      <c r="Q189" s="406"/>
      <c r="R189" s="406"/>
      <c r="S189" s="395"/>
      <c r="T189" s="34"/>
      <c r="U189" s="34"/>
      <c r="V189" s="35" t="s">
        <v>66</v>
      </c>
      <c r="W189" s="388">
        <v>100</v>
      </c>
      <c r="X189" s="389">
        <f t="shared" si="44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72" t="s">
        <v>1</v>
      </c>
      <c r="BL189" s="64">
        <f t="shared" si="45"/>
        <v>111.33333333333333</v>
      </c>
      <c r="BM189" s="64">
        <f t="shared" si="46"/>
        <v>112.224</v>
      </c>
      <c r="BN189" s="64">
        <f t="shared" si="47"/>
        <v>0.26709401709401709</v>
      </c>
      <c r="BO189" s="64">
        <f t="shared" si="48"/>
        <v>0.26923076923076922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4">
        <v>4680115881037</v>
      </c>
      <c r="E190" s="395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9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06"/>
      <c r="Q190" s="406"/>
      <c r="R190" s="406"/>
      <c r="S190" s="395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4">
        <v>4680115881211</v>
      </c>
      <c r="E191" s="395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06"/>
      <c r="Q191" s="406"/>
      <c r="R191" s="406"/>
      <c r="S191" s="395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4">
        <v>4680115881020</v>
      </c>
      <c r="E192" s="395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06"/>
      <c r="Q192" s="406"/>
      <c r="R192" s="406"/>
      <c r="S192" s="395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4">
        <v>4680115882195</v>
      </c>
      <c r="E193" s="395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5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06"/>
      <c r="Q193" s="406"/>
      <c r="R193" s="406"/>
      <c r="S193" s="395"/>
      <c r="T193" s="34"/>
      <c r="U193" s="34"/>
      <c r="V193" s="35" t="s">
        <v>66</v>
      </c>
      <c r="W193" s="388">
        <v>140</v>
      </c>
      <c r="X193" s="389">
        <f t="shared" si="44"/>
        <v>141.6</v>
      </c>
      <c r="Y193" s="36">
        <f>IFERROR(IF(X193=0,"",ROUNDUP(X193/H193,0)*0.00753),"")</f>
        <v>0.44427</v>
      </c>
      <c r="Z193" s="56"/>
      <c r="AA193" s="57"/>
      <c r="AE193" s="64"/>
      <c r="BB193" s="176" t="s">
        <v>1</v>
      </c>
      <c r="BL193" s="64">
        <f t="shared" si="45"/>
        <v>156.91666666666666</v>
      </c>
      <c r="BM193" s="64">
        <f t="shared" si="46"/>
        <v>158.71</v>
      </c>
      <c r="BN193" s="64">
        <f t="shared" si="47"/>
        <v>0.37393162393162394</v>
      </c>
      <c r="BO193" s="64">
        <f t="shared" si="48"/>
        <v>0.37820512820512819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4">
        <v>4680115880092</v>
      </c>
      <c r="E194" s="395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639" t="s">
        <v>317</v>
      </c>
      <c r="P194" s="406"/>
      <c r="Q194" s="406"/>
      <c r="R194" s="406"/>
      <c r="S194" s="395"/>
      <c r="T194" s="34"/>
      <c r="U194" s="34"/>
      <c r="V194" s="35" t="s">
        <v>66</v>
      </c>
      <c r="W194" s="388">
        <v>200</v>
      </c>
      <c r="X194" s="389">
        <f t="shared" si="44"/>
        <v>201.6</v>
      </c>
      <c r="Y194" s="36">
        <f>IFERROR(IF(X194=0,"",ROUNDUP(X194/H194,0)*0.00753),"")</f>
        <v>0.63251999999999997</v>
      </c>
      <c r="Z194" s="56"/>
      <c r="AA194" s="57"/>
      <c r="AE194" s="64"/>
      <c r="BB194" s="177" t="s">
        <v>1</v>
      </c>
      <c r="BL194" s="64">
        <f t="shared" si="45"/>
        <v>222.66666666666666</v>
      </c>
      <c r="BM194" s="64">
        <f t="shared" si="46"/>
        <v>224.44800000000001</v>
      </c>
      <c r="BN194" s="64">
        <f t="shared" si="47"/>
        <v>0.53418803418803418</v>
      </c>
      <c r="BO194" s="64">
        <f t="shared" si="48"/>
        <v>0.53846153846153844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4">
        <v>4680115880221</v>
      </c>
      <c r="E195" s="395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4" t="s">
        <v>320</v>
      </c>
      <c r="P195" s="406"/>
      <c r="Q195" s="406"/>
      <c r="R195" s="406"/>
      <c r="S195" s="395"/>
      <c r="T195" s="34"/>
      <c r="U195" s="34"/>
      <c r="V195" s="35" t="s">
        <v>66</v>
      </c>
      <c r="W195" s="388">
        <v>180</v>
      </c>
      <c r="X195" s="389">
        <f t="shared" si="44"/>
        <v>180</v>
      </c>
      <c r="Y195" s="36">
        <f>IFERROR(IF(X195=0,"",ROUNDUP(X195/H195,0)*0.00753),"")</f>
        <v>0.56474999999999997</v>
      </c>
      <c r="Z195" s="56"/>
      <c r="AA195" s="57"/>
      <c r="AE195" s="64"/>
      <c r="BB195" s="178" t="s">
        <v>1</v>
      </c>
      <c r="BL195" s="64">
        <f t="shared" si="45"/>
        <v>200.40000000000003</v>
      </c>
      <c r="BM195" s="64">
        <f t="shared" si="46"/>
        <v>200.40000000000003</v>
      </c>
      <c r="BN195" s="64">
        <f t="shared" si="47"/>
        <v>0.48076923076923073</v>
      </c>
      <c r="BO195" s="64">
        <f t="shared" si="48"/>
        <v>0.48076923076923073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4">
        <v>4680115880504</v>
      </c>
      <c r="E196" s="395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465" t="s">
        <v>323</v>
      </c>
      <c r="P196" s="406"/>
      <c r="Q196" s="406"/>
      <c r="R196" s="406"/>
      <c r="S196" s="395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4">
        <v>4680115882164</v>
      </c>
      <c r="E197" s="395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6"/>
      <c r="Q197" s="406"/>
      <c r="R197" s="406"/>
      <c r="S197" s="395"/>
      <c r="T197" s="34"/>
      <c r="U197" s="34"/>
      <c r="V197" s="35" t="s">
        <v>66</v>
      </c>
      <c r="W197" s="388">
        <v>100</v>
      </c>
      <c r="X197" s="389">
        <f t="shared" si="44"/>
        <v>100.8</v>
      </c>
      <c r="Y197" s="36">
        <f>IFERROR(IF(X197=0,"",ROUNDUP(X197/H197,0)*0.00753),"")</f>
        <v>0.31625999999999999</v>
      </c>
      <c r="Z197" s="56"/>
      <c r="AA197" s="57"/>
      <c r="AE197" s="64"/>
      <c r="BB197" s="180" t="s">
        <v>1</v>
      </c>
      <c r="BL197" s="64">
        <f t="shared" si="45"/>
        <v>111.58333333333334</v>
      </c>
      <c r="BM197" s="64">
        <f t="shared" si="46"/>
        <v>112.47599999999998</v>
      </c>
      <c r="BN197" s="64">
        <f t="shared" si="47"/>
        <v>0.26709401709401709</v>
      </c>
      <c r="BO197" s="64">
        <f t="shared" si="48"/>
        <v>0.26923076923076922</v>
      </c>
    </row>
    <row r="198" spans="1:67" x14ac:dyDescent="0.2">
      <c r="A198" s="414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15"/>
      <c r="O198" s="400" t="s">
        <v>70</v>
      </c>
      <c r="P198" s="401"/>
      <c r="Q198" s="401"/>
      <c r="R198" s="401"/>
      <c r="S198" s="401"/>
      <c r="T198" s="401"/>
      <c r="U198" s="402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345.97701149425291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348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3.2745600000000001</v>
      </c>
      <c r="Z198" s="391"/>
      <c r="AA198" s="391"/>
    </row>
    <row r="199" spans="1:67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15"/>
      <c r="O199" s="400" t="s">
        <v>70</v>
      </c>
      <c r="P199" s="401"/>
      <c r="Q199" s="401"/>
      <c r="R199" s="401"/>
      <c r="S199" s="401"/>
      <c r="T199" s="401"/>
      <c r="U199" s="402"/>
      <c r="V199" s="37" t="s">
        <v>66</v>
      </c>
      <c r="W199" s="390">
        <f>IFERROR(SUM(W183:W197),"0")</f>
        <v>1120</v>
      </c>
      <c r="X199" s="390">
        <f>IFERROR(SUM(X183:X197),"0")</f>
        <v>1125</v>
      </c>
      <c r="Y199" s="37"/>
      <c r="Z199" s="391"/>
      <c r="AA199" s="391"/>
    </row>
    <row r="200" spans="1:67" ht="14.25" customHeight="1" x14ac:dyDescent="0.25">
      <c r="A200" s="407" t="s">
        <v>204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4">
        <v>4680115882874</v>
      </c>
      <c r="E201" s="395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6"/>
      <c r="Q201" s="406"/>
      <c r="R201" s="406"/>
      <c r="S201" s="395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4">
        <v>4680115884434</v>
      </c>
      <c r="E202" s="395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6"/>
      <c r="Q202" s="406"/>
      <c r="R202" s="406"/>
      <c r="S202" s="395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4">
        <v>4680115880818</v>
      </c>
      <c r="E203" s="395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576" t="s">
        <v>332</v>
      </c>
      <c r="P203" s="406"/>
      <c r="Q203" s="406"/>
      <c r="R203" s="406"/>
      <c r="S203" s="395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4">
        <v>4680115880801</v>
      </c>
      <c r="E204" s="395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568" t="s">
        <v>335</v>
      </c>
      <c r="P204" s="406"/>
      <c r="Q204" s="406"/>
      <c r="R204" s="406"/>
      <c r="S204" s="395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15"/>
      <c r="O205" s="400" t="s">
        <v>70</v>
      </c>
      <c r="P205" s="401"/>
      <c r="Q205" s="401"/>
      <c r="R205" s="401"/>
      <c r="S205" s="401"/>
      <c r="T205" s="401"/>
      <c r="U205" s="402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x14ac:dyDescent="0.2">
      <c r="A206" s="408"/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15"/>
      <c r="O206" s="400" t="s">
        <v>70</v>
      </c>
      <c r="P206" s="401"/>
      <c r="Q206" s="401"/>
      <c r="R206" s="401"/>
      <c r="S206" s="401"/>
      <c r="T206" s="401"/>
      <c r="U206" s="402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customHeight="1" x14ac:dyDescent="0.25">
      <c r="A207" s="411" t="s">
        <v>336</v>
      </c>
      <c r="B207" s="408"/>
      <c r="C207" s="408"/>
      <c r="D207" s="408"/>
      <c r="E207" s="408"/>
      <c r="F207" s="408"/>
      <c r="G207" s="408"/>
      <c r="H207" s="408"/>
      <c r="I207" s="408"/>
      <c r="J207" s="408"/>
      <c r="K207" s="408"/>
      <c r="L207" s="408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383"/>
      <c r="AA207" s="383"/>
    </row>
    <row r="208" spans="1:67" ht="14.25" customHeight="1" x14ac:dyDescent="0.25">
      <c r="A208" s="407" t="s">
        <v>105</v>
      </c>
      <c r="B208" s="408"/>
      <c r="C208" s="408"/>
      <c r="D208" s="408"/>
      <c r="E208" s="408"/>
      <c r="F208" s="408"/>
      <c r="G208" s="408"/>
      <c r="H208" s="408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  <c r="V208" s="408"/>
      <c r="W208" s="408"/>
      <c r="X208" s="408"/>
      <c r="Y208" s="408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4">
        <v>4680115884274</v>
      </c>
      <c r="E209" s="395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6"/>
      <c r="Q209" s="406"/>
      <c r="R209" s="406"/>
      <c r="S209" s="395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4">
        <v>4680115884298</v>
      </c>
      <c r="E210" s="395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6"/>
      <c r="Q210" s="406"/>
      <c r="R210" s="406"/>
      <c r="S210" s="395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4">
        <v>4680115884250</v>
      </c>
      <c r="E211" s="395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6"/>
      <c r="Q211" s="406"/>
      <c r="R211" s="406"/>
      <c r="S211" s="395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4">
        <v>4680115884281</v>
      </c>
      <c r="E212" s="395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5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6"/>
      <c r="Q212" s="406"/>
      <c r="R212" s="406"/>
      <c r="S212" s="395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4">
        <v>4680115884199</v>
      </c>
      <c r="E213" s="395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6"/>
      <c r="Q213" s="406"/>
      <c r="R213" s="406"/>
      <c r="S213" s="395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4">
        <v>4680115884267</v>
      </c>
      <c r="E214" s="395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6"/>
      <c r="Q214" s="406"/>
      <c r="R214" s="406"/>
      <c r="S214" s="395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4">
        <v>4680115882973</v>
      </c>
      <c r="E215" s="395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76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06"/>
      <c r="Q215" s="406"/>
      <c r="R215" s="406"/>
      <c r="S215" s="395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14"/>
      <c r="B216" s="408"/>
      <c r="C216" s="408"/>
      <c r="D216" s="408"/>
      <c r="E216" s="408"/>
      <c r="F216" s="408"/>
      <c r="G216" s="408"/>
      <c r="H216" s="408"/>
      <c r="I216" s="408"/>
      <c r="J216" s="408"/>
      <c r="K216" s="408"/>
      <c r="L216" s="408"/>
      <c r="M216" s="408"/>
      <c r="N216" s="415"/>
      <c r="O216" s="400" t="s">
        <v>70</v>
      </c>
      <c r="P216" s="401"/>
      <c r="Q216" s="401"/>
      <c r="R216" s="401"/>
      <c r="S216" s="401"/>
      <c r="T216" s="401"/>
      <c r="U216" s="402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8"/>
      <c r="B217" s="408"/>
      <c r="C217" s="408"/>
      <c r="D217" s="408"/>
      <c r="E217" s="408"/>
      <c r="F217" s="408"/>
      <c r="G217" s="408"/>
      <c r="H217" s="408"/>
      <c r="I217" s="408"/>
      <c r="J217" s="408"/>
      <c r="K217" s="408"/>
      <c r="L217" s="408"/>
      <c r="M217" s="408"/>
      <c r="N217" s="415"/>
      <c r="O217" s="400" t="s">
        <v>70</v>
      </c>
      <c r="P217" s="401"/>
      <c r="Q217" s="401"/>
      <c r="R217" s="401"/>
      <c r="S217" s="401"/>
      <c r="T217" s="401"/>
      <c r="U217" s="402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7" t="s">
        <v>61</v>
      </c>
      <c r="B218" s="408"/>
      <c r="C218" s="408"/>
      <c r="D218" s="408"/>
      <c r="E218" s="408"/>
      <c r="F218" s="408"/>
      <c r="G218" s="408"/>
      <c r="H218" s="408"/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  <c r="V218" s="408"/>
      <c r="W218" s="408"/>
      <c r="X218" s="408"/>
      <c r="Y218" s="408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4">
        <v>4607091389845</v>
      </c>
      <c r="E219" s="395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67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6"/>
      <c r="Q219" s="406"/>
      <c r="R219" s="406"/>
      <c r="S219" s="395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4">
        <v>4607091389845</v>
      </c>
      <c r="E220" s="395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2" t="s">
        <v>354</v>
      </c>
      <c r="P220" s="406"/>
      <c r="Q220" s="406"/>
      <c r="R220" s="406"/>
      <c r="S220" s="395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4">
        <v>4680115882881</v>
      </c>
      <c r="E221" s="395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3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06"/>
      <c r="Q221" s="406"/>
      <c r="R221" s="406"/>
      <c r="S221" s="395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15"/>
      <c r="O222" s="400" t="s">
        <v>70</v>
      </c>
      <c r="P222" s="401"/>
      <c r="Q222" s="401"/>
      <c r="R222" s="401"/>
      <c r="S222" s="401"/>
      <c r="T222" s="401"/>
      <c r="U222" s="402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8"/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15"/>
      <c r="O223" s="400" t="s">
        <v>70</v>
      </c>
      <c r="P223" s="401"/>
      <c r="Q223" s="401"/>
      <c r="R223" s="401"/>
      <c r="S223" s="401"/>
      <c r="T223" s="401"/>
      <c r="U223" s="402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1" t="s">
        <v>357</v>
      </c>
      <c r="B224" s="408"/>
      <c r="C224" s="408"/>
      <c r="D224" s="408"/>
      <c r="E224" s="408"/>
      <c r="F224" s="408"/>
      <c r="G224" s="408"/>
      <c r="H224" s="408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  <c r="V224" s="408"/>
      <c r="W224" s="408"/>
      <c r="X224" s="408"/>
      <c r="Y224" s="408"/>
      <c r="Z224" s="383"/>
      <c r="AA224" s="383"/>
    </row>
    <row r="225" spans="1:67" ht="14.25" customHeight="1" x14ac:dyDescent="0.25">
      <c r="A225" s="407" t="s">
        <v>105</v>
      </c>
      <c r="B225" s="408"/>
      <c r="C225" s="408"/>
      <c r="D225" s="408"/>
      <c r="E225" s="408"/>
      <c r="F225" s="408"/>
      <c r="G225" s="408"/>
      <c r="H225" s="408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  <c r="V225" s="408"/>
      <c r="W225" s="408"/>
      <c r="X225" s="408"/>
      <c r="Y225" s="408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4">
        <v>4680115884137</v>
      </c>
      <c r="E226" s="395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06"/>
      <c r="Q226" s="406"/>
      <c r="R226" s="406"/>
      <c r="S226" s="395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4">
        <v>4680115884236</v>
      </c>
      <c r="E227" s="395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06"/>
      <c r="Q227" s="406"/>
      <c r="R227" s="406"/>
      <c r="S227" s="395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4">
        <v>4680115884175</v>
      </c>
      <c r="E228" s="395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06"/>
      <c r="Q228" s="406"/>
      <c r="R228" s="406"/>
      <c r="S228" s="395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4">
        <v>4680115884144</v>
      </c>
      <c r="E229" s="395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6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06"/>
      <c r="Q229" s="406"/>
      <c r="R229" s="406"/>
      <c r="S229" s="395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4">
        <v>4680115884182</v>
      </c>
      <c r="E230" s="395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06"/>
      <c r="Q230" s="406"/>
      <c r="R230" s="406"/>
      <c r="S230" s="395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4">
        <v>4680115884205</v>
      </c>
      <c r="E231" s="395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06"/>
      <c r="Q231" s="406"/>
      <c r="R231" s="406"/>
      <c r="S231" s="395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14"/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8"/>
      <c r="M232" s="408"/>
      <c r="N232" s="415"/>
      <c r="O232" s="400" t="s">
        <v>70</v>
      </c>
      <c r="P232" s="401"/>
      <c r="Q232" s="401"/>
      <c r="R232" s="401"/>
      <c r="S232" s="401"/>
      <c r="T232" s="401"/>
      <c r="U232" s="402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8"/>
      <c r="B233" s="408"/>
      <c r="C233" s="408"/>
      <c r="D233" s="408"/>
      <c r="E233" s="408"/>
      <c r="F233" s="408"/>
      <c r="G233" s="408"/>
      <c r="H233" s="408"/>
      <c r="I233" s="408"/>
      <c r="J233" s="408"/>
      <c r="K233" s="408"/>
      <c r="L233" s="408"/>
      <c r="M233" s="408"/>
      <c r="N233" s="415"/>
      <c r="O233" s="400" t="s">
        <v>70</v>
      </c>
      <c r="P233" s="401"/>
      <c r="Q233" s="401"/>
      <c r="R233" s="401"/>
      <c r="S233" s="401"/>
      <c r="T233" s="401"/>
      <c r="U233" s="402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1" t="s">
        <v>370</v>
      </c>
      <c r="B234" s="408"/>
      <c r="C234" s="408"/>
      <c r="D234" s="408"/>
      <c r="E234" s="408"/>
      <c r="F234" s="408"/>
      <c r="G234" s="408"/>
      <c r="H234" s="408"/>
      <c r="I234" s="408"/>
      <c r="J234" s="408"/>
      <c r="K234" s="408"/>
      <c r="L234" s="408"/>
      <c r="M234" s="408"/>
      <c r="N234" s="408"/>
      <c r="O234" s="408"/>
      <c r="P234" s="408"/>
      <c r="Q234" s="408"/>
      <c r="R234" s="408"/>
      <c r="S234" s="408"/>
      <c r="T234" s="408"/>
      <c r="U234" s="408"/>
      <c r="V234" s="408"/>
      <c r="W234" s="408"/>
      <c r="X234" s="408"/>
      <c r="Y234" s="408"/>
      <c r="Z234" s="383"/>
      <c r="AA234" s="383"/>
    </row>
    <row r="235" spans="1:67" ht="14.25" customHeight="1" x14ac:dyDescent="0.25">
      <c r="A235" s="407" t="s">
        <v>105</v>
      </c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  <c r="V235" s="408"/>
      <c r="W235" s="408"/>
      <c r="X235" s="408"/>
      <c r="Y235" s="408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4">
        <v>4680115885554</v>
      </c>
      <c r="E236" s="395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734" t="s">
        <v>373</v>
      </c>
      <c r="P236" s="406"/>
      <c r="Q236" s="406"/>
      <c r="R236" s="406"/>
      <c r="S236" s="395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4">
        <v>4680115885615</v>
      </c>
      <c r="E237" s="395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5" t="s">
        <v>377</v>
      </c>
      <c r="P237" s="406"/>
      <c r="Q237" s="406"/>
      <c r="R237" s="406"/>
      <c r="S237" s="395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4">
        <v>4680115885646</v>
      </c>
      <c r="E238" s="395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515" t="s">
        <v>381</v>
      </c>
      <c r="P238" s="406"/>
      <c r="Q238" s="406"/>
      <c r="R238" s="406"/>
      <c r="S238" s="395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4">
        <v>4607091386004</v>
      </c>
      <c r="E239" s="395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6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406"/>
      <c r="Q239" s="406"/>
      <c r="R239" s="406"/>
      <c r="S239" s="395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4">
        <v>4607091386073</v>
      </c>
      <c r="E240" s="395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7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406"/>
      <c r="Q240" s="406"/>
      <c r="R240" s="406"/>
      <c r="S240" s="395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4">
        <v>4607091387322</v>
      </c>
      <c r="E241" s="395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5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406"/>
      <c r="Q241" s="406"/>
      <c r="R241" s="406"/>
      <c r="S241" s="395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4">
        <v>4607091387353</v>
      </c>
      <c r="E242" s="395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6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06"/>
      <c r="Q242" s="406"/>
      <c r="R242" s="406"/>
      <c r="S242" s="395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4">
        <v>4607091386011</v>
      </c>
      <c r="E243" s="395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06"/>
      <c r="Q243" s="406"/>
      <c r="R243" s="406"/>
      <c r="S243" s="395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4">
        <v>4607091387308</v>
      </c>
      <c r="E244" s="395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06"/>
      <c r="Q244" s="406"/>
      <c r="R244" s="406"/>
      <c r="S244" s="395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4">
        <v>4607091387339</v>
      </c>
      <c r="E245" s="395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6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06"/>
      <c r="Q245" s="406"/>
      <c r="R245" s="406"/>
      <c r="S245" s="395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4">
        <v>4680115881938</v>
      </c>
      <c r="E246" s="395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4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406"/>
      <c r="Q246" s="406"/>
      <c r="R246" s="406"/>
      <c r="S246" s="395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4">
        <v>4607091387346</v>
      </c>
      <c r="E247" s="395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406"/>
      <c r="Q247" s="406"/>
      <c r="R247" s="406"/>
      <c r="S247" s="395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4">
        <v>4607091389807</v>
      </c>
      <c r="E248" s="395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406"/>
      <c r="Q248" s="406"/>
      <c r="R248" s="406"/>
      <c r="S248" s="395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14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15"/>
      <c r="O249" s="400" t="s">
        <v>70</v>
      </c>
      <c r="P249" s="401"/>
      <c r="Q249" s="401"/>
      <c r="R249" s="401"/>
      <c r="S249" s="401"/>
      <c r="T249" s="401"/>
      <c r="U249" s="402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8"/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15"/>
      <c r="O250" s="400" t="s">
        <v>70</v>
      </c>
      <c r="P250" s="401"/>
      <c r="Q250" s="401"/>
      <c r="R250" s="401"/>
      <c r="S250" s="401"/>
      <c r="T250" s="401"/>
      <c r="U250" s="402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7" t="s">
        <v>61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4">
        <v>4607091387193</v>
      </c>
      <c r="E252" s="395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4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06"/>
      <c r="Q252" s="406"/>
      <c r="R252" s="406"/>
      <c r="S252" s="395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4">
        <v>4607091387230</v>
      </c>
      <c r="E253" s="395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5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06"/>
      <c r="Q253" s="406"/>
      <c r="R253" s="406"/>
      <c r="S253" s="395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4">
        <v>4607091387285</v>
      </c>
      <c r="E254" s="395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06"/>
      <c r="Q254" s="406"/>
      <c r="R254" s="406"/>
      <c r="S254" s="395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4">
        <v>4680115880481</v>
      </c>
      <c r="E255" s="395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406"/>
      <c r="Q255" s="406"/>
      <c r="R255" s="406"/>
      <c r="S255" s="395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14"/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15"/>
      <c r="O256" s="400" t="s">
        <v>70</v>
      </c>
      <c r="P256" s="401"/>
      <c r="Q256" s="401"/>
      <c r="R256" s="401"/>
      <c r="S256" s="401"/>
      <c r="T256" s="401"/>
      <c r="U256" s="402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8"/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15"/>
      <c r="O257" s="400" t="s">
        <v>70</v>
      </c>
      <c r="P257" s="401"/>
      <c r="Q257" s="401"/>
      <c r="R257" s="401"/>
      <c r="S257" s="401"/>
      <c r="T257" s="401"/>
      <c r="U257" s="402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7" t="s">
        <v>72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4">
        <v>4607091387766</v>
      </c>
      <c r="E259" s="395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06"/>
      <c r="Q259" s="406"/>
      <c r="R259" s="406"/>
      <c r="S259" s="395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4">
        <v>4607091387957</v>
      </c>
      <c r="E260" s="395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6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06"/>
      <c r="Q260" s="406"/>
      <c r="R260" s="406"/>
      <c r="S260" s="395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4">
        <v>4607091387964</v>
      </c>
      <c r="E261" s="395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06"/>
      <c r="Q261" s="406"/>
      <c r="R261" s="406"/>
      <c r="S261" s="395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4">
        <v>4680115884618</v>
      </c>
      <c r="E262" s="395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06"/>
      <c r="Q262" s="406"/>
      <c r="R262" s="406"/>
      <c r="S262" s="395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4">
        <v>4607091381672</v>
      </c>
      <c r="E263" s="395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7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406"/>
      <c r="Q263" s="406"/>
      <c r="R263" s="406"/>
      <c r="S263" s="395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6"/>
      <c r="Q264" s="406"/>
      <c r="R264" s="406"/>
      <c r="S264" s="395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4">
        <v>4607091387537</v>
      </c>
      <c r="E265" s="395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406"/>
      <c r="Q265" s="406"/>
      <c r="R265" s="406"/>
      <c r="S265" s="395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4">
        <v>4607091387513</v>
      </c>
      <c r="E266" s="395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7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406"/>
      <c r="Q266" s="406"/>
      <c r="R266" s="406"/>
      <c r="S266" s="395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4">
        <v>4680115880511</v>
      </c>
      <c r="E267" s="395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5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406"/>
      <c r="Q267" s="406"/>
      <c r="R267" s="406"/>
      <c r="S267" s="395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4">
        <v>4680115880412</v>
      </c>
      <c r="E268" s="395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7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406"/>
      <c r="Q268" s="406"/>
      <c r="R268" s="406"/>
      <c r="S268" s="395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14"/>
      <c r="B269" s="408"/>
      <c r="C269" s="408"/>
      <c r="D269" s="408"/>
      <c r="E269" s="408"/>
      <c r="F269" s="408"/>
      <c r="G269" s="408"/>
      <c r="H269" s="408"/>
      <c r="I269" s="408"/>
      <c r="J269" s="408"/>
      <c r="K269" s="408"/>
      <c r="L269" s="408"/>
      <c r="M269" s="408"/>
      <c r="N269" s="415"/>
      <c r="O269" s="400" t="s">
        <v>70</v>
      </c>
      <c r="P269" s="401"/>
      <c r="Q269" s="401"/>
      <c r="R269" s="401"/>
      <c r="S269" s="401"/>
      <c r="T269" s="401"/>
      <c r="U269" s="402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15"/>
      <c r="O270" s="400" t="s">
        <v>70</v>
      </c>
      <c r="P270" s="401"/>
      <c r="Q270" s="401"/>
      <c r="R270" s="401"/>
      <c r="S270" s="401"/>
      <c r="T270" s="401"/>
      <c r="U270" s="402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7" t="s">
        <v>204</v>
      </c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08"/>
      <c r="P271" s="408"/>
      <c r="Q271" s="408"/>
      <c r="R271" s="408"/>
      <c r="S271" s="408"/>
      <c r="T271" s="408"/>
      <c r="U271" s="408"/>
      <c r="V271" s="408"/>
      <c r="W271" s="408"/>
      <c r="X271" s="408"/>
      <c r="Y271" s="408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4">
        <v>4607091380880</v>
      </c>
      <c r="E272" s="395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406"/>
      <c r="Q272" s="406"/>
      <c r="R272" s="406"/>
      <c r="S272" s="395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4">
        <v>4607091380880</v>
      </c>
      <c r="E273" s="395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5" t="s">
        <v>434</v>
      </c>
      <c r="P273" s="406"/>
      <c r="Q273" s="406"/>
      <c r="R273" s="406"/>
      <c r="S273" s="395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4">
        <v>4607091384482</v>
      </c>
      <c r="E274" s="395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406"/>
      <c r="Q274" s="406"/>
      <c r="R274" s="406"/>
      <c r="S274" s="395"/>
      <c r="T274" s="34"/>
      <c r="U274" s="34"/>
      <c r="V274" s="35" t="s">
        <v>66</v>
      </c>
      <c r="W274" s="388">
        <v>210</v>
      </c>
      <c r="X274" s="389">
        <f>IFERROR(IF(W274="",0,CEILING((W274/$H274),1)*$H274),"")</f>
        <v>210.6</v>
      </c>
      <c r="Y274" s="36">
        <f>IFERROR(IF(X274=0,"",ROUNDUP(X274/H274,0)*0.02175),"")</f>
        <v>0.58724999999999994</v>
      </c>
      <c r="Z274" s="56"/>
      <c r="AA274" s="57"/>
      <c r="AE274" s="64"/>
      <c r="BB274" s="230" t="s">
        <v>1</v>
      </c>
      <c r="BL274" s="64">
        <f>IFERROR(W274*I274/H274,"0")</f>
        <v>225.1846153846154</v>
      </c>
      <c r="BM274" s="64">
        <f>IFERROR(X274*I274/H274,"0")</f>
        <v>225.82800000000003</v>
      </c>
      <c r="BN274" s="64">
        <f>IFERROR(1/J274*(W274/H274),"0")</f>
        <v>0.48076923076923073</v>
      </c>
      <c r="BO274" s="64">
        <f>IFERROR(1/J274*(X274/H274),"0")</f>
        <v>0.4821428571428571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4">
        <v>4607091380897</v>
      </c>
      <c r="E275" s="395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406"/>
      <c r="Q275" s="406"/>
      <c r="R275" s="406"/>
      <c r="S275" s="395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14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15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90">
        <f>IFERROR(W272/H272,"0")+IFERROR(W273/H273,"0")+IFERROR(W274/H274,"0")+IFERROR(W275/H275,"0")</f>
        <v>26.923076923076923</v>
      </c>
      <c r="X276" s="390">
        <f>IFERROR(X272/H272,"0")+IFERROR(X273/H273,"0")+IFERROR(X274/H274,"0")+IFERROR(X275/H275,"0")</f>
        <v>27</v>
      </c>
      <c r="Y276" s="390">
        <f>IFERROR(IF(Y272="",0,Y272),"0")+IFERROR(IF(Y273="",0,Y273),"0")+IFERROR(IF(Y274="",0,Y274),"0")+IFERROR(IF(Y275="",0,Y275),"0")</f>
        <v>0.58724999999999994</v>
      </c>
      <c r="Z276" s="391"/>
      <c r="AA276" s="391"/>
    </row>
    <row r="277" spans="1:67" x14ac:dyDescent="0.2">
      <c r="A277" s="408"/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15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90">
        <f>IFERROR(SUM(W272:W275),"0")</f>
        <v>210</v>
      </c>
      <c r="X277" s="390">
        <f>IFERROR(SUM(X272:X275),"0")</f>
        <v>210.6</v>
      </c>
      <c r="Y277" s="37"/>
      <c r="Z277" s="391"/>
      <c r="AA277" s="391"/>
    </row>
    <row r="278" spans="1:67" ht="14.25" customHeight="1" x14ac:dyDescent="0.25">
      <c r="A278" s="407" t="s">
        <v>86</v>
      </c>
      <c r="B278" s="408"/>
      <c r="C278" s="408"/>
      <c r="D278" s="408"/>
      <c r="E278" s="408"/>
      <c r="F278" s="408"/>
      <c r="G278" s="408"/>
      <c r="H278" s="408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  <c r="V278" s="408"/>
      <c r="W278" s="408"/>
      <c r="X278" s="408"/>
      <c r="Y278" s="408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4">
        <v>4607091388374</v>
      </c>
      <c r="E279" s="395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599" t="s">
        <v>441</v>
      </c>
      <c r="P279" s="406"/>
      <c r="Q279" s="406"/>
      <c r="R279" s="406"/>
      <c r="S279" s="395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4">
        <v>4607091388381</v>
      </c>
      <c r="E280" s="395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77" t="s">
        <v>444</v>
      </c>
      <c r="P280" s="406"/>
      <c r="Q280" s="406"/>
      <c r="R280" s="406"/>
      <c r="S280" s="395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4">
        <v>4607091388404</v>
      </c>
      <c r="E281" s="395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406"/>
      <c r="Q281" s="406"/>
      <c r="R281" s="406"/>
      <c r="S281" s="395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14"/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15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8"/>
      <c r="B283" s="408"/>
      <c r="C283" s="408"/>
      <c r="D283" s="408"/>
      <c r="E283" s="408"/>
      <c r="F283" s="408"/>
      <c r="G283" s="408"/>
      <c r="H283" s="408"/>
      <c r="I283" s="408"/>
      <c r="J283" s="408"/>
      <c r="K283" s="408"/>
      <c r="L283" s="408"/>
      <c r="M283" s="408"/>
      <c r="N283" s="415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7" t="s">
        <v>447</v>
      </c>
      <c r="B284" s="408"/>
      <c r="C284" s="408"/>
      <c r="D284" s="408"/>
      <c r="E284" s="408"/>
      <c r="F284" s="408"/>
      <c r="G284" s="408"/>
      <c r="H284" s="408"/>
      <c r="I284" s="408"/>
      <c r="J284" s="408"/>
      <c r="K284" s="408"/>
      <c r="L284" s="408"/>
      <c r="M284" s="408"/>
      <c r="N284" s="408"/>
      <c r="O284" s="408"/>
      <c r="P284" s="408"/>
      <c r="Q284" s="408"/>
      <c r="R284" s="408"/>
      <c r="S284" s="408"/>
      <c r="T284" s="408"/>
      <c r="U284" s="408"/>
      <c r="V284" s="408"/>
      <c r="W284" s="408"/>
      <c r="X284" s="408"/>
      <c r="Y284" s="408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4">
        <v>4680115881808</v>
      </c>
      <c r="E285" s="395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406"/>
      <c r="Q285" s="406"/>
      <c r="R285" s="406"/>
      <c r="S285" s="395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4">
        <v>4680115881822</v>
      </c>
      <c r="E286" s="395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7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06"/>
      <c r="Q286" s="406"/>
      <c r="R286" s="406"/>
      <c r="S286" s="395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4">
        <v>4680115880016</v>
      </c>
      <c r="E287" s="395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06"/>
      <c r="Q287" s="406"/>
      <c r="R287" s="406"/>
      <c r="S287" s="395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14"/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15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8"/>
      <c r="B289" s="408"/>
      <c r="C289" s="408"/>
      <c r="D289" s="408"/>
      <c r="E289" s="408"/>
      <c r="F289" s="408"/>
      <c r="G289" s="408"/>
      <c r="H289" s="408"/>
      <c r="I289" s="408"/>
      <c r="J289" s="408"/>
      <c r="K289" s="408"/>
      <c r="L289" s="408"/>
      <c r="M289" s="408"/>
      <c r="N289" s="415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1" t="s">
        <v>456</v>
      </c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  <c r="V290" s="408"/>
      <c r="W290" s="408"/>
      <c r="X290" s="408"/>
      <c r="Y290" s="408"/>
      <c r="Z290" s="383"/>
      <c r="AA290" s="383"/>
    </row>
    <row r="291" spans="1:67" ht="14.25" customHeight="1" x14ac:dyDescent="0.25">
      <c r="A291" s="407" t="s">
        <v>105</v>
      </c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4">
        <v>4607091387421</v>
      </c>
      <c r="E292" s="395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7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06"/>
      <c r="Q292" s="406"/>
      <c r="R292" s="406"/>
      <c r="S292" s="395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4">
        <v>4607091387421</v>
      </c>
      <c r="E293" s="395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7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6"/>
      <c r="Q293" s="406"/>
      <c r="R293" s="406"/>
      <c r="S293" s="395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4">
        <v>4607091387452</v>
      </c>
      <c r="E294" s="395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06"/>
      <c r="Q294" s="406"/>
      <c r="R294" s="406"/>
      <c r="S294" s="395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4">
        <v>4607091387452</v>
      </c>
      <c r="E295" s="395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6"/>
      <c r="Q295" s="406"/>
      <c r="R295" s="406"/>
      <c r="S295" s="395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4">
        <v>4607091385984</v>
      </c>
      <c r="E296" s="395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06"/>
      <c r="Q296" s="406"/>
      <c r="R296" s="406"/>
      <c r="S296" s="395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4">
        <v>4607091387438</v>
      </c>
      <c r="E297" s="395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06"/>
      <c r="Q297" s="406"/>
      <c r="R297" s="406"/>
      <c r="S297" s="395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4">
        <v>4607091387469</v>
      </c>
      <c r="E298" s="395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06"/>
      <c r="Q298" s="406"/>
      <c r="R298" s="406"/>
      <c r="S298" s="395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14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15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15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7" t="s">
        <v>61</v>
      </c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4">
        <v>4607091387292</v>
      </c>
      <c r="E302" s="395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7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06"/>
      <c r="Q302" s="406"/>
      <c r="R302" s="406"/>
      <c r="S302" s="395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4">
        <v>4607091387315</v>
      </c>
      <c r="E303" s="395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06"/>
      <c r="Q303" s="406"/>
      <c r="R303" s="406"/>
      <c r="S303" s="395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14"/>
      <c r="B304" s="408"/>
      <c r="C304" s="408"/>
      <c r="D304" s="408"/>
      <c r="E304" s="408"/>
      <c r="F304" s="408"/>
      <c r="G304" s="408"/>
      <c r="H304" s="408"/>
      <c r="I304" s="408"/>
      <c r="J304" s="408"/>
      <c r="K304" s="408"/>
      <c r="L304" s="408"/>
      <c r="M304" s="408"/>
      <c r="N304" s="415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8"/>
      <c r="B305" s="408"/>
      <c r="C305" s="408"/>
      <c r="D305" s="408"/>
      <c r="E305" s="408"/>
      <c r="F305" s="408"/>
      <c r="G305" s="408"/>
      <c r="H305" s="408"/>
      <c r="I305" s="408"/>
      <c r="J305" s="408"/>
      <c r="K305" s="408"/>
      <c r="L305" s="408"/>
      <c r="M305" s="408"/>
      <c r="N305" s="415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1" t="s">
        <v>473</v>
      </c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383"/>
      <c r="AA306" s="383"/>
    </row>
    <row r="307" spans="1:67" ht="14.25" customHeight="1" x14ac:dyDescent="0.25">
      <c r="A307" s="407" t="s">
        <v>61</v>
      </c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  <c r="V307" s="408"/>
      <c r="W307" s="408"/>
      <c r="X307" s="408"/>
      <c r="Y307" s="408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4">
        <v>4607091383836</v>
      </c>
      <c r="E308" s="395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06"/>
      <c r="Q308" s="406"/>
      <c r="R308" s="406"/>
      <c r="S308" s="395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14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15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8"/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15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7" t="s">
        <v>72</v>
      </c>
      <c r="B311" s="408"/>
      <c r="C311" s="408"/>
      <c r="D311" s="408"/>
      <c r="E311" s="408"/>
      <c r="F311" s="408"/>
      <c r="G311" s="408"/>
      <c r="H311" s="408"/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  <c r="V311" s="408"/>
      <c r="W311" s="408"/>
      <c r="X311" s="408"/>
      <c r="Y311" s="408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4">
        <v>4607091387919</v>
      </c>
      <c r="E312" s="395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7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06"/>
      <c r="Q312" s="406"/>
      <c r="R312" s="406"/>
      <c r="S312" s="395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4">
        <v>4680115883604</v>
      </c>
      <c r="E313" s="395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4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06"/>
      <c r="Q313" s="406"/>
      <c r="R313" s="406"/>
      <c r="S313" s="395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4">
        <v>4680115883567</v>
      </c>
      <c r="E314" s="395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06"/>
      <c r="Q314" s="406"/>
      <c r="R314" s="406"/>
      <c r="S314" s="395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14"/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15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8"/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15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7" t="s">
        <v>204</v>
      </c>
      <c r="B317" s="408"/>
      <c r="C317" s="408"/>
      <c r="D317" s="408"/>
      <c r="E317" s="408"/>
      <c r="F317" s="408"/>
      <c r="G317" s="408"/>
      <c r="H317" s="408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4">
        <v>4607091388831</v>
      </c>
      <c r="E318" s="395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06"/>
      <c r="Q318" s="406"/>
      <c r="R318" s="406"/>
      <c r="S318" s="395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14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15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8"/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15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7" t="s">
        <v>86</v>
      </c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408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4">
        <v>4607091383102</v>
      </c>
      <c r="E322" s="395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06"/>
      <c r="Q322" s="406"/>
      <c r="R322" s="406"/>
      <c r="S322" s="395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4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15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8"/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15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46" t="s">
        <v>486</v>
      </c>
      <c r="B325" s="447"/>
      <c r="C325" s="447"/>
      <c r="D325" s="447"/>
      <c r="E325" s="447"/>
      <c r="F325" s="447"/>
      <c r="G325" s="447"/>
      <c r="H325" s="447"/>
      <c r="I325" s="447"/>
      <c r="J325" s="447"/>
      <c r="K325" s="447"/>
      <c r="L325" s="447"/>
      <c r="M325" s="447"/>
      <c r="N325" s="447"/>
      <c r="O325" s="447"/>
      <c r="P325" s="447"/>
      <c r="Q325" s="447"/>
      <c r="R325" s="447"/>
      <c r="S325" s="447"/>
      <c r="T325" s="447"/>
      <c r="U325" s="447"/>
      <c r="V325" s="447"/>
      <c r="W325" s="447"/>
      <c r="X325" s="447"/>
      <c r="Y325" s="447"/>
      <c r="Z325" s="48"/>
      <c r="AA325" s="48"/>
    </row>
    <row r="326" spans="1:67" ht="16.5" customHeight="1" x14ac:dyDescent="0.25">
      <c r="A326" s="411" t="s">
        <v>487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383"/>
      <c r="AA326" s="383"/>
    </row>
    <row r="327" spans="1:67" ht="14.25" customHeight="1" x14ac:dyDescent="0.25">
      <c r="A327" s="407" t="s">
        <v>105</v>
      </c>
      <c r="B327" s="408"/>
      <c r="C327" s="408"/>
      <c r="D327" s="408"/>
      <c r="E327" s="408"/>
      <c r="F327" s="408"/>
      <c r="G327" s="408"/>
      <c r="H327" s="408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  <c r="V327" s="408"/>
      <c r="W327" s="408"/>
      <c r="X327" s="408"/>
      <c r="Y327" s="408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4">
        <v>4680115884885</v>
      </c>
      <c r="E328" s="395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478" t="s">
        <v>490</v>
      </c>
      <c r="P328" s="406"/>
      <c r="Q328" s="406"/>
      <c r="R328" s="406"/>
      <c r="S328" s="395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4">
        <v>4680115884830</v>
      </c>
      <c r="E329" s="395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3" t="s">
        <v>493</v>
      </c>
      <c r="P329" s="406"/>
      <c r="Q329" s="406"/>
      <c r="R329" s="406"/>
      <c r="S329" s="395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4">
        <v>4680115884830</v>
      </c>
      <c r="E330" s="395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493</v>
      </c>
      <c r="P330" s="406"/>
      <c r="Q330" s="406"/>
      <c r="R330" s="406"/>
      <c r="S330" s="395"/>
      <c r="T330" s="34"/>
      <c r="U330" s="34"/>
      <c r="V330" s="35" t="s">
        <v>66</v>
      </c>
      <c r="W330" s="388">
        <v>1800</v>
      </c>
      <c r="X330" s="389">
        <f t="shared" si="75"/>
        <v>1800</v>
      </c>
      <c r="Y330" s="36">
        <f>IFERROR(IF(X330=0,"",ROUNDUP(X330/H330,0)*0.02175),"")</f>
        <v>2.61</v>
      </c>
      <c r="Z330" s="56"/>
      <c r="AA330" s="57"/>
      <c r="AE330" s="64"/>
      <c r="BB330" s="255" t="s">
        <v>1</v>
      </c>
      <c r="BL330" s="64">
        <f t="shared" si="76"/>
        <v>1857.6</v>
      </c>
      <c r="BM330" s="64">
        <f t="shared" si="77"/>
        <v>1857.6</v>
      </c>
      <c r="BN330" s="64">
        <f t="shared" si="78"/>
        <v>2.5</v>
      </c>
      <c r="BO330" s="64">
        <f t="shared" si="79"/>
        <v>2.5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4">
        <v>4680115884847</v>
      </c>
      <c r="E331" s="395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45" t="s">
        <v>497</v>
      </c>
      <c r="P331" s="406"/>
      <c r="Q331" s="406"/>
      <c r="R331" s="406"/>
      <c r="S331" s="395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4">
        <v>4680115884847</v>
      </c>
      <c r="E332" s="395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72" t="s">
        <v>497</v>
      </c>
      <c r="P332" s="406"/>
      <c r="Q332" s="406"/>
      <c r="R332" s="406"/>
      <c r="S332" s="395"/>
      <c r="T332" s="34"/>
      <c r="U332" s="34"/>
      <c r="V332" s="35" t="s">
        <v>66</v>
      </c>
      <c r="W332" s="388">
        <v>1400</v>
      </c>
      <c r="X332" s="389">
        <f t="shared" si="75"/>
        <v>1410</v>
      </c>
      <c r="Y332" s="36">
        <f>IFERROR(IF(X332=0,"",ROUNDUP(X332/H332,0)*0.02175),"")</f>
        <v>2.0444999999999998</v>
      </c>
      <c r="Z332" s="56"/>
      <c r="AA332" s="57"/>
      <c r="AE332" s="64"/>
      <c r="BB332" s="257" t="s">
        <v>1</v>
      </c>
      <c r="BL332" s="64">
        <f t="shared" si="76"/>
        <v>1444.8</v>
      </c>
      <c r="BM332" s="64">
        <f t="shared" si="77"/>
        <v>1455.12</v>
      </c>
      <c r="BN332" s="64">
        <f t="shared" si="78"/>
        <v>1.9444444444444442</v>
      </c>
      <c r="BO332" s="64">
        <f t="shared" si="79"/>
        <v>1.9583333333333333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4">
        <v>4680115884854</v>
      </c>
      <c r="E333" s="395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6"/>
      <c r="Q333" s="406"/>
      <c r="R333" s="406"/>
      <c r="S333" s="395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4">
        <v>4680115884854</v>
      </c>
      <c r="E334" s="395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1" t="s">
        <v>502</v>
      </c>
      <c r="P334" s="406"/>
      <c r="Q334" s="406"/>
      <c r="R334" s="406"/>
      <c r="S334" s="395"/>
      <c r="T334" s="34"/>
      <c r="U334" s="34"/>
      <c r="V334" s="35" t="s">
        <v>66</v>
      </c>
      <c r="W334" s="388">
        <v>500</v>
      </c>
      <c r="X334" s="389">
        <f t="shared" si="75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9" t="s">
        <v>1</v>
      </c>
      <c r="BL334" s="64">
        <f t="shared" si="76"/>
        <v>516</v>
      </c>
      <c r="BM334" s="64">
        <f t="shared" si="77"/>
        <v>526.32000000000005</v>
      </c>
      <c r="BN334" s="64">
        <f t="shared" si="78"/>
        <v>0.69444444444444442</v>
      </c>
      <c r="BO334" s="64">
        <f t="shared" si="79"/>
        <v>0.70833333333333326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4">
        <v>4680115884908</v>
      </c>
      <c r="E335" s="395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05" t="s">
        <v>505</v>
      </c>
      <c r="P335" s="406"/>
      <c r="Q335" s="406"/>
      <c r="R335" s="406"/>
      <c r="S335" s="395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4">
        <v>4680115884878</v>
      </c>
      <c r="E336" s="395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43" t="s">
        <v>508</v>
      </c>
      <c r="P336" s="406"/>
      <c r="Q336" s="406"/>
      <c r="R336" s="406"/>
      <c r="S336" s="395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4">
        <v>4680115884922</v>
      </c>
      <c r="E337" s="395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44" t="s">
        <v>511</v>
      </c>
      <c r="P337" s="406"/>
      <c r="Q337" s="406"/>
      <c r="R337" s="406"/>
      <c r="S337" s="395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4">
        <v>4680115882638</v>
      </c>
      <c r="E338" s="395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6"/>
      <c r="Q338" s="406"/>
      <c r="R338" s="406"/>
      <c r="S338" s="395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4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15"/>
      <c r="O339" s="400" t="s">
        <v>70</v>
      </c>
      <c r="P339" s="401"/>
      <c r="Q339" s="401"/>
      <c r="R339" s="401"/>
      <c r="S339" s="401"/>
      <c r="T339" s="401"/>
      <c r="U339" s="402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246.66666666666666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248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5.3939999999999992</v>
      </c>
      <c r="Z339" s="391"/>
      <c r="AA339" s="391"/>
    </row>
    <row r="340" spans="1:67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15"/>
      <c r="O340" s="400" t="s">
        <v>70</v>
      </c>
      <c r="P340" s="401"/>
      <c r="Q340" s="401"/>
      <c r="R340" s="401"/>
      <c r="S340" s="401"/>
      <c r="T340" s="401"/>
      <c r="U340" s="402"/>
      <c r="V340" s="37" t="s">
        <v>66</v>
      </c>
      <c r="W340" s="390">
        <f>IFERROR(SUM(W328:W338),"0")</f>
        <v>3700</v>
      </c>
      <c r="X340" s="390">
        <f>IFERROR(SUM(X328:X338),"0")</f>
        <v>3720</v>
      </c>
      <c r="Y340" s="37"/>
      <c r="Z340" s="391"/>
      <c r="AA340" s="391"/>
    </row>
    <row r="341" spans="1:67" ht="14.25" customHeight="1" x14ac:dyDescent="0.25">
      <c r="A341" s="407" t="s">
        <v>97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4">
        <v>4607091383980</v>
      </c>
      <c r="E342" s="395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6"/>
      <c r="Q342" s="406"/>
      <c r="R342" s="406"/>
      <c r="S342" s="395"/>
      <c r="T342" s="34"/>
      <c r="U342" s="34"/>
      <c r="V342" s="35" t="s">
        <v>66</v>
      </c>
      <c r="W342" s="388">
        <v>1600</v>
      </c>
      <c r="X342" s="389">
        <f>IFERROR(IF(W342="",0,CEILING((W342/$H342),1)*$H342),"")</f>
        <v>1605</v>
      </c>
      <c r="Y342" s="36">
        <f>IFERROR(IF(X342=0,"",ROUNDUP(X342/H342,0)*0.02175),"")</f>
        <v>2.3272499999999998</v>
      </c>
      <c r="Z342" s="56"/>
      <c r="AA342" s="57"/>
      <c r="AE342" s="64"/>
      <c r="BB342" s="264" t="s">
        <v>1</v>
      </c>
      <c r="BL342" s="64">
        <f>IFERROR(W342*I342/H342,"0")</f>
        <v>1651.2</v>
      </c>
      <c r="BM342" s="64">
        <f>IFERROR(X342*I342/H342,"0")</f>
        <v>1656.3600000000001</v>
      </c>
      <c r="BN342" s="64">
        <f>IFERROR(1/J342*(W342/H342),"0")</f>
        <v>2.2222222222222223</v>
      </c>
      <c r="BO342" s="64">
        <f>IFERROR(1/J342*(X342/H342),"0")</f>
        <v>2.2291666666666665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4">
        <v>4680115883314</v>
      </c>
      <c r="E343" s="395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6"/>
      <c r="Q343" s="406"/>
      <c r="R343" s="406"/>
      <c r="S343" s="395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4">
        <v>4607091384178</v>
      </c>
      <c r="E344" s="395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6"/>
      <c r="Q344" s="406"/>
      <c r="R344" s="406"/>
      <c r="S344" s="395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4">
        <v>4680115881914</v>
      </c>
      <c r="E345" s="395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6"/>
      <c r="Q345" s="406"/>
      <c r="R345" s="406"/>
      <c r="S345" s="395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408"/>
      <c r="C346" s="408"/>
      <c r="D346" s="408"/>
      <c r="E346" s="408"/>
      <c r="F346" s="408"/>
      <c r="G346" s="408"/>
      <c r="H346" s="408"/>
      <c r="I346" s="408"/>
      <c r="J346" s="408"/>
      <c r="K346" s="408"/>
      <c r="L346" s="408"/>
      <c r="M346" s="408"/>
      <c r="N346" s="415"/>
      <c r="O346" s="400" t="s">
        <v>70</v>
      </c>
      <c r="P346" s="401"/>
      <c r="Q346" s="401"/>
      <c r="R346" s="401"/>
      <c r="S346" s="401"/>
      <c r="T346" s="401"/>
      <c r="U346" s="402"/>
      <c r="V346" s="37" t="s">
        <v>71</v>
      </c>
      <c r="W346" s="390">
        <f>IFERROR(W342/H342,"0")+IFERROR(W343/H343,"0")+IFERROR(W344/H344,"0")+IFERROR(W345/H345,"0")</f>
        <v>106.66666666666667</v>
      </c>
      <c r="X346" s="390">
        <f>IFERROR(X342/H342,"0")+IFERROR(X343/H343,"0")+IFERROR(X344/H344,"0")+IFERROR(X345/H345,"0")</f>
        <v>107</v>
      </c>
      <c r="Y346" s="390">
        <f>IFERROR(IF(Y342="",0,Y342),"0")+IFERROR(IF(Y343="",0,Y343),"0")+IFERROR(IF(Y344="",0,Y344),"0")+IFERROR(IF(Y345="",0,Y345),"0")</f>
        <v>2.3272499999999998</v>
      </c>
      <c r="Z346" s="391"/>
      <c r="AA346" s="391"/>
    </row>
    <row r="347" spans="1:67" x14ac:dyDescent="0.2">
      <c r="A347" s="408"/>
      <c r="B347" s="408"/>
      <c r="C347" s="408"/>
      <c r="D347" s="408"/>
      <c r="E347" s="408"/>
      <c r="F347" s="408"/>
      <c r="G347" s="408"/>
      <c r="H347" s="408"/>
      <c r="I347" s="408"/>
      <c r="J347" s="408"/>
      <c r="K347" s="408"/>
      <c r="L347" s="408"/>
      <c r="M347" s="408"/>
      <c r="N347" s="415"/>
      <c r="O347" s="400" t="s">
        <v>70</v>
      </c>
      <c r="P347" s="401"/>
      <c r="Q347" s="401"/>
      <c r="R347" s="401"/>
      <c r="S347" s="401"/>
      <c r="T347" s="401"/>
      <c r="U347" s="402"/>
      <c r="V347" s="37" t="s">
        <v>66</v>
      </c>
      <c r="W347" s="390">
        <f>IFERROR(SUM(W342:W345),"0")</f>
        <v>1600</v>
      </c>
      <c r="X347" s="390">
        <f>IFERROR(SUM(X342:X345),"0")</f>
        <v>1605</v>
      </c>
      <c r="Y347" s="37"/>
      <c r="Z347" s="391"/>
      <c r="AA347" s="391"/>
    </row>
    <row r="348" spans="1:67" ht="14.25" customHeight="1" x14ac:dyDescent="0.25">
      <c r="A348" s="407" t="s">
        <v>72</v>
      </c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08"/>
      <c r="P348" s="408"/>
      <c r="Q348" s="408"/>
      <c r="R348" s="408"/>
      <c r="S348" s="408"/>
      <c r="T348" s="408"/>
      <c r="U348" s="408"/>
      <c r="V348" s="408"/>
      <c r="W348" s="408"/>
      <c r="X348" s="408"/>
      <c r="Y348" s="408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4">
        <v>4607091383928</v>
      </c>
      <c r="E349" s="395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73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6"/>
      <c r="Q349" s="406"/>
      <c r="R349" s="406"/>
      <c r="S349" s="395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4">
        <v>4607091383928</v>
      </c>
      <c r="E350" s="395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739" t="s">
        <v>525</v>
      </c>
      <c r="P350" s="406"/>
      <c r="Q350" s="406"/>
      <c r="R350" s="406"/>
      <c r="S350" s="395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4">
        <v>4607091384260</v>
      </c>
      <c r="E351" s="395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5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6"/>
      <c r="Q351" s="406"/>
      <c r="R351" s="406"/>
      <c r="S351" s="395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4">
        <v>4607091384260</v>
      </c>
      <c r="E352" s="395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597" t="s">
        <v>529</v>
      </c>
      <c r="P352" s="406"/>
      <c r="Q352" s="406"/>
      <c r="R352" s="406"/>
      <c r="S352" s="395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4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15"/>
      <c r="O353" s="400" t="s">
        <v>70</v>
      </c>
      <c r="P353" s="401"/>
      <c r="Q353" s="401"/>
      <c r="R353" s="401"/>
      <c r="S353" s="401"/>
      <c r="T353" s="401"/>
      <c r="U353" s="402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15"/>
      <c r="O354" s="400" t="s">
        <v>70</v>
      </c>
      <c r="P354" s="401"/>
      <c r="Q354" s="401"/>
      <c r="R354" s="401"/>
      <c r="S354" s="401"/>
      <c r="T354" s="401"/>
      <c r="U354" s="402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7" t="s">
        <v>204</v>
      </c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  <c r="V355" s="408"/>
      <c r="W355" s="408"/>
      <c r="X355" s="408"/>
      <c r="Y355" s="408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4">
        <v>4607091384673</v>
      </c>
      <c r="E356" s="395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54" t="s">
        <v>532</v>
      </c>
      <c r="P356" s="406"/>
      <c r="Q356" s="406"/>
      <c r="R356" s="406"/>
      <c r="S356" s="395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4">
        <v>4607091384673</v>
      </c>
      <c r="E357" s="395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6"/>
      <c r="Q357" s="406"/>
      <c r="R357" s="406"/>
      <c r="S357" s="395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4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15"/>
      <c r="O358" s="400" t="s">
        <v>70</v>
      </c>
      <c r="P358" s="401"/>
      <c r="Q358" s="401"/>
      <c r="R358" s="401"/>
      <c r="S358" s="401"/>
      <c r="T358" s="401"/>
      <c r="U358" s="402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15"/>
      <c r="O359" s="400" t="s">
        <v>70</v>
      </c>
      <c r="P359" s="401"/>
      <c r="Q359" s="401"/>
      <c r="R359" s="401"/>
      <c r="S359" s="401"/>
      <c r="T359" s="401"/>
      <c r="U359" s="402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1" t="s">
        <v>534</v>
      </c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  <c r="V360" s="408"/>
      <c r="W360" s="408"/>
      <c r="X360" s="408"/>
      <c r="Y360" s="408"/>
      <c r="Z360" s="383"/>
      <c r="AA360" s="383"/>
    </row>
    <row r="361" spans="1:67" ht="14.25" customHeight="1" x14ac:dyDescent="0.25">
      <c r="A361" s="407" t="s">
        <v>105</v>
      </c>
      <c r="B361" s="408"/>
      <c r="C361" s="408"/>
      <c r="D361" s="408"/>
      <c r="E361" s="408"/>
      <c r="F361" s="408"/>
      <c r="G361" s="408"/>
      <c r="H361" s="408"/>
      <c r="I361" s="408"/>
      <c r="J361" s="408"/>
      <c r="K361" s="408"/>
      <c r="L361" s="408"/>
      <c r="M361" s="408"/>
      <c r="N361" s="408"/>
      <c r="O361" s="408"/>
      <c r="P361" s="408"/>
      <c r="Q361" s="408"/>
      <c r="R361" s="408"/>
      <c r="S361" s="408"/>
      <c r="T361" s="408"/>
      <c r="U361" s="408"/>
      <c r="V361" s="408"/>
      <c r="W361" s="408"/>
      <c r="X361" s="408"/>
      <c r="Y361" s="408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4">
        <v>4607091384192</v>
      </c>
      <c r="E362" s="395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7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406"/>
      <c r="Q362" s="406"/>
      <c r="R362" s="406"/>
      <c r="S362" s="395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4">
        <v>4680115881907</v>
      </c>
      <c r="E363" s="395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406"/>
      <c r="Q363" s="406"/>
      <c r="R363" s="406"/>
      <c r="S363" s="395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4">
        <v>4680115883925</v>
      </c>
      <c r="E364" s="395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7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406"/>
      <c r="Q364" s="406"/>
      <c r="R364" s="406"/>
      <c r="S364" s="395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15"/>
      <c r="O365" s="400" t="s">
        <v>70</v>
      </c>
      <c r="P365" s="401"/>
      <c r="Q365" s="401"/>
      <c r="R365" s="401"/>
      <c r="S365" s="401"/>
      <c r="T365" s="401"/>
      <c r="U365" s="402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8"/>
      <c r="B366" s="408"/>
      <c r="C366" s="408"/>
      <c r="D366" s="408"/>
      <c r="E366" s="408"/>
      <c r="F366" s="408"/>
      <c r="G366" s="408"/>
      <c r="H366" s="408"/>
      <c r="I366" s="408"/>
      <c r="J366" s="408"/>
      <c r="K366" s="408"/>
      <c r="L366" s="408"/>
      <c r="M366" s="408"/>
      <c r="N366" s="415"/>
      <c r="O366" s="400" t="s">
        <v>70</v>
      </c>
      <c r="P366" s="401"/>
      <c r="Q366" s="401"/>
      <c r="R366" s="401"/>
      <c r="S366" s="401"/>
      <c r="T366" s="401"/>
      <c r="U366" s="402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7" t="s">
        <v>61</v>
      </c>
      <c r="B367" s="408"/>
      <c r="C367" s="408"/>
      <c r="D367" s="408"/>
      <c r="E367" s="408"/>
      <c r="F367" s="408"/>
      <c r="G367" s="408"/>
      <c r="H367" s="408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  <c r="V367" s="408"/>
      <c r="W367" s="408"/>
      <c r="X367" s="408"/>
      <c r="Y367" s="408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4">
        <v>4607091384802</v>
      </c>
      <c r="E368" s="395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4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6"/>
      <c r="Q368" s="406"/>
      <c r="R368" s="406"/>
      <c r="S368" s="395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4">
        <v>4607091384802</v>
      </c>
      <c r="E369" s="395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50" t="s">
        <v>544</v>
      </c>
      <c r="P369" s="406"/>
      <c r="Q369" s="406"/>
      <c r="R369" s="406"/>
      <c r="S369" s="395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4">
        <v>4607091384826</v>
      </c>
      <c r="E370" s="395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4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406"/>
      <c r="Q370" s="406"/>
      <c r="R370" s="406"/>
      <c r="S370" s="395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4">
        <v>4607091384826</v>
      </c>
      <c r="E371" s="395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1" t="s">
        <v>549</v>
      </c>
      <c r="P371" s="406"/>
      <c r="Q371" s="406"/>
      <c r="R371" s="406"/>
      <c r="S371" s="395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14"/>
      <c r="B372" s="408"/>
      <c r="C372" s="408"/>
      <c r="D372" s="408"/>
      <c r="E372" s="408"/>
      <c r="F372" s="408"/>
      <c r="G372" s="408"/>
      <c r="H372" s="408"/>
      <c r="I372" s="408"/>
      <c r="J372" s="408"/>
      <c r="K372" s="408"/>
      <c r="L372" s="408"/>
      <c r="M372" s="408"/>
      <c r="N372" s="415"/>
      <c r="O372" s="400" t="s">
        <v>70</v>
      </c>
      <c r="P372" s="401"/>
      <c r="Q372" s="401"/>
      <c r="R372" s="401"/>
      <c r="S372" s="401"/>
      <c r="T372" s="401"/>
      <c r="U372" s="402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8"/>
      <c r="B373" s="408"/>
      <c r="C373" s="408"/>
      <c r="D373" s="408"/>
      <c r="E373" s="408"/>
      <c r="F373" s="408"/>
      <c r="G373" s="408"/>
      <c r="H373" s="408"/>
      <c r="I373" s="408"/>
      <c r="J373" s="408"/>
      <c r="K373" s="408"/>
      <c r="L373" s="408"/>
      <c r="M373" s="408"/>
      <c r="N373" s="415"/>
      <c r="O373" s="400" t="s">
        <v>70</v>
      </c>
      <c r="P373" s="401"/>
      <c r="Q373" s="401"/>
      <c r="R373" s="401"/>
      <c r="S373" s="401"/>
      <c r="T373" s="401"/>
      <c r="U373" s="402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7" t="s">
        <v>72</v>
      </c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408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4">
        <v>4607091384246</v>
      </c>
      <c r="E375" s="395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5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406"/>
      <c r="Q375" s="406"/>
      <c r="R375" s="406"/>
      <c r="S375" s="395"/>
      <c r="T375" s="34"/>
      <c r="U375" s="34"/>
      <c r="V375" s="35" t="s">
        <v>66</v>
      </c>
      <c r="W375" s="388">
        <v>650</v>
      </c>
      <c r="X375" s="389">
        <f>IFERROR(IF(W375="",0,CEILING((W375/$H375),1)*$H375),"")</f>
        <v>655.19999999999993</v>
      </c>
      <c r="Y375" s="36">
        <f>IFERROR(IF(X375=0,"",ROUNDUP(X375/H375,0)*0.02175),"")</f>
        <v>1.827</v>
      </c>
      <c r="Z375" s="56"/>
      <c r="AA375" s="57"/>
      <c r="AE375" s="64"/>
      <c r="BB375" s="281" t="s">
        <v>1</v>
      </c>
      <c r="BL375" s="64">
        <f>IFERROR(W375*I375/H375,"0")</f>
        <v>697.00000000000011</v>
      </c>
      <c r="BM375" s="64">
        <f>IFERROR(X375*I375/H375,"0")</f>
        <v>702.57600000000002</v>
      </c>
      <c r="BN375" s="64">
        <f>IFERROR(1/J375*(W375/H375),"0")</f>
        <v>1.4880952380952379</v>
      </c>
      <c r="BO375" s="64">
        <f>IFERROR(1/J375*(X375/H375),"0")</f>
        <v>1.5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4">
        <v>4607091384246</v>
      </c>
      <c r="E376" s="395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8" t="s">
        <v>554</v>
      </c>
      <c r="P376" s="406"/>
      <c r="Q376" s="406"/>
      <c r="R376" s="406"/>
      <c r="S376" s="395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4">
        <v>4680115881976</v>
      </c>
      <c r="E377" s="395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6"/>
      <c r="Q377" s="406"/>
      <c r="R377" s="406"/>
      <c r="S377" s="395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4">
        <v>4607091384253</v>
      </c>
      <c r="E378" s="395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6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6"/>
      <c r="Q378" s="406"/>
      <c r="R378" s="406"/>
      <c r="S378" s="395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4">
        <v>4680115881969</v>
      </c>
      <c r="E379" s="395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6"/>
      <c r="Q379" s="406"/>
      <c r="R379" s="406"/>
      <c r="S379" s="395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4"/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15"/>
      <c r="O380" s="400" t="s">
        <v>70</v>
      </c>
      <c r="P380" s="401"/>
      <c r="Q380" s="401"/>
      <c r="R380" s="401"/>
      <c r="S380" s="401"/>
      <c r="T380" s="401"/>
      <c r="U380" s="402"/>
      <c r="V380" s="37" t="s">
        <v>71</v>
      </c>
      <c r="W380" s="390">
        <f>IFERROR(W375/H375,"0")+IFERROR(W376/H376,"0")+IFERROR(W377/H377,"0")+IFERROR(W378/H378,"0")+IFERROR(W379/H379,"0")</f>
        <v>83.333333333333329</v>
      </c>
      <c r="X380" s="390">
        <f>IFERROR(X375/H375,"0")+IFERROR(X376/H376,"0")+IFERROR(X377/H377,"0")+IFERROR(X378/H378,"0")+IFERROR(X379/H379,"0")</f>
        <v>84</v>
      </c>
      <c r="Y380" s="390">
        <f>IFERROR(IF(Y375="",0,Y375),"0")+IFERROR(IF(Y376="",0,Y376),"0")+IFERROR(IF(Y377="",0,Y377),"0")+IFERROR(IF(Y378="",0,Y378),"0")+IFERROR(IF(Y379="",0,Y379),"0")</f>
        <v>1.827</v>
      </c>
      <c r="Z380" s="391"/>
      <c r="AA380" s="391"/>
    </row>
    <row r="381" spans="1:67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15"/>
      <c r="O381" s="400" t="s">
        <v>70</v>
      </c>
      <c r="P381" s="401"/>
      <c r="Q381" s="401"/>
      <c r="R381" s="401"/>
      <c r="S381" s="401"/>
      <c r="T381" s="401"/>
      <c r="U381" s="402"/>
      <c r="V381" s="37" t="s">
        <v>66</v>
      </c>
      <c r="W381" s="390">
        <f>IFERROR(SUM(W375:W379),"0")</f>
        <v>650</v>
      </c>
      <c r="X381" s="390">
        <f>IFERROR(SUM(X375:X379),"0")</f>
        <v>655.19999999999993</v>
      </c>
      <c r="Y381" s="37"/>
      <c r="Z381" s="391"/>
      <c r="AA381" s="391"/>
    </row>
    <row r="382" spans="1:67" ht="14.25" customHeight="1" x14ac:dyDescent="0.25">
      <c r="A382" s="407" t="s">
        <v>204</v>
      </c>
      <c r="B382" s="408"/>
      <c r="C382" s="408"/>
      <c r="D382" s="408"/>
      <c r="E382" s="408"/>
      <c r="F382" s="408"/>
      <c r="G382" s="408"/>
      <c r="H382" s="408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  <c r="V382" s="408"/>
      <c r="W382" s="408"/>
      <c r="X382" s="408"/>
      <c r="Y382" s="408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4">
        <v>4607091389357</v>
      </c>
      <c r="E383" s="395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6"/>
      <c r="Q383" s="406"/>
      <c r="R383" s="406"/>
      <c r="S383" s="395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4">
        <v>4607091389357</v>
      </c>
      <c r="E384" s="395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3" t="s">
        <v>564</v>
      </c>
      <c r="P384" s="406"/>
      <c r="Q384" s="406"/>
      <c r="R384" s="406"/>
      <c r="S384" s="395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4"/>
      <c r="B385" s="408"/>
      <c r="C385" s="408"/>
      <c r="D385" s="408"/>
      <c r="E385" s="408"/>
      <c r="F385" s="408"/>
      <c r="G385" s="408"/>
      <c r="H385" s="408"/>
      <c r="I385" s="408"/>
      <c r="J385" s="408"/>
      <c r="K385" s="408"/>
      <c r="L385" s="408"/>
      <c r="M385" s="408"/>
      <c r="N385" s="415"/>
      <c r="O385" s="400" t="s">
        <v>70</v>
      </c>
      <c r="P385" s="401"/>
      <c r="Q385" s="401"/>
      <c r="R385" s="401"/>
      <c r="S385" s="401"/>
      <c r="T385" s="401"/>
      <c r="U385" s="402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8"/>
      <c r="B386" s="408"/>
      <c r="C386" s="408"/>
      <c r="D386" s="408"/>
      <c r="E386" s="408"/>
      <c r="F386" s="408"/>
      <c r="G386" s="408"/>
      <c r="H386" s="408"/>
      <c r="I386" s="408"/>
      <c r="J386" s="408"/>
      <c r="K386" s="408"/>
      <c r="L386" s="408"/>
      <c r="M386" s="408"/>
      <c r="N386" s="415"/>
      <c r="O386" s="400" t="s">
        <v>70</v>
      </c>
      <c r="P386" s="401"/>
      <c r="Q386" s="401"/>
      <c r="R386" s="401"/>
      <c r="S386" s="401"/>
      <c r="T386" s="401"/>
      <c r="U386" s="402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46" t="s">
        <v>565</v>
      </c>
      <c r="B387" s="447"/>
      <c r="C387" s="447"/>
      <c r="D387" s="447"/>
      <c r="E387" s="447"/>
      <c r="F387" s="447"/>
      <c r="G387" s="447"/>
      <c r="H387" s="447"/>
      <c r="I387" s="447"/>
      <c r="J387" s="447"/>
      <c r="K387" s="447"/>
      <c r="L387" s="447"/>
      <c r="M387" s="447"/>
      <c r="N387" s="447"/>
      <c r="O387" s="447"/>
      <c r="P387" s="447"/>
      <c r="Q387" s="447"/>
      <c r="R387" s="447"/>
      <c r="S387" s="447"/>
      <c r="T387" s="447"/>
      <c r="U387" s="447"/>
      <c r="V387" s="447"/>
      <c r="W387" s="447"/>
      <c r="X387" s="447"/>
      <c r="Y387" s="447"/>
      <c r="Z387" s="48"/>
      <c r="AA387" s="48"/>
    </row>
    <row r="388" spans="1:67" ht="16.5" customHeight="1" x14ac:dyDescent="0.25">
      <c r="A388" s="411" t="s">
        <v>566</v>
      </c>
      <c r="B388" s="408"/>
      <c r="C388" s="408"/>
      <c r="D388" s="408"/>
      <c r="E388" s="408"/>
      <c r="F388" s="408"/>
      <c r="G388" s="408"/>
      <c r="H388" s="408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  <c r="V388" s="408"/>
      <c r="W388" s="408"/>
      <c r="X388" s="408"/>
      <c r="Y388" s="408"/>
      <c r="Z388" s="383"/>
      <c r="AA388" s="383"/>
    </row>
    <row r="389" spans="1:67" ht="14.25" customHeight="1" x14ac:dyDescent="0.25">
      <c r="A389" s="407" t="s">
        <v>105</v>
      </c>
      <c r="B389" s="408"/>
      <c r="C389" s="408"/>
      <c r="D389" s="408"/>
      <c r="E389" s="408"/>
      <c r="F389" s="408"/>
      <c r="G389" s="408"/>
      <c r="H389" s="408"/>
      <c r="I389" s="408"/>
      <c r="J389" s="408"/>
      <c r="K389" s="408"/>
      <c r="L389" s="408"/>
      <c r="M389" s="408"/>
      <c r="N389" s="408"/>
      <c r="O389" s="408"/>
      <c r="P389" s="408"/>
      <c r="Q389" s="408"/>
      <c r="R389" s="408"/>
      <c r="S389" s="408"/>
      <c r="T389" s="408"/>
      <c r="U389" s="408"/>
      <c r="V389" s="408"/>
      <c r="W389" s="408"/>
      <c r="X389" s="408"/>
      <c r="Y389" s="408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4">
        <v>4607091389708</v>
      </c>
      <c r="E390" s="395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53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406"/>
      <c r="Q390" s="406"/>
      <c r="R390" s="406"/>
      <c r="S390" s="395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4">
        <v>4607091389692</v>
      </c>
      <c r="E391" s="395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406"/>
      <c r="Q391" s="406"/>
      <c r="R391" s="406"/>
      <c r="S391" s="395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14"/>
      <c r="B392" s="408"/>
      <c r="C392" s="408"/>
      <c r="D392" s="408"/>
      <c r="E392" s="408"/>
      <c r="F392" s="408"/>
      <c r="G392" s="408"/>
      <c r="H392" s="408"/>
      <c r="I392" s="408"/>
      <c r="J392" s="408"/>
      <c r="K392" s="408"/>
      <c r="L392" s="408"/>
      <c r="M392" s="408"/>
      <c r="N392" s="415"/>
      <c r="O392" s="400" t="s">
        <v>70</v>
      </c>
      <c r="P392" s="401"/>
      <c r="Q392" s="401"/>
      <c r="R392" s="401"/>
      <c r="S392" s="401"/>
      <c r="T392" s="401"/>
      <c r="U392" s="402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8"/>
      <c r="B393" s="408"/>
      <c r="C393" s="408"/>
      <c r="D393" s="408"/>
      <c r="E393" s="408"/>
      <c r="F393" s="408"/>
      <c r="G393" s="408"/>
      <c r="H393" s="408"/>
      <c r="I393" s="408"/>
      <c r="J393" s="408"/>
      <c r="K393" s="408"/>
      <c r="L393" s="408"/>
      <c r="M393" s="408"/>
      <c r="N393" s="415"/>
      <c r="O393" s="400" t="s">
        <v>70</v>
      </c>
      <c r="P393" s="401"/>
      <c r="Q393" s="401"/>
      <c r="R393" s="401"/>
      <c r="S393" s="401"/>
      <c r="T393" s="401"/>
      <c r="U393" s="402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7" t="s">
        <v>61</v>
      </c>
      <c r="B394" s="408"/>
      <c r="C394" s="408"/>
      <c r="D394" s="408"/>
      <c r="E394" s="408"/>
      <c r="F394" s="408"/>
      <c r="G394" s="408"/>
      <c r="H394" s="408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  <c r="V394" s="408"/>
      <c r="W394" s="408"/>
      <c r="X394" s="408"/>
      <c r="Y394" s="408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4">
        <v>4607091389753</v>
      </c>
      <c r="E395" s="395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406"/>
      <c r="Q395" s="406"/>
      <c r="R395" s="406"/>
      <c r="S395" s="395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4">
        <v>4607091389760</v>
      </c>
      <c r="E396" s="395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406"/>
      <c r="Q396" s="406"/>
      <c r="R396" s="406"/>
      <c r="S396" s="395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4">
        <v>4607091389746</v>
      </c>
      <c r="E397" s="395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406"/>
      <c r="Q397" s="406"/>
      <c r="R397" s="406"/>
      <c r="S397" s="395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4">
        <v>4680115882928</v>
      </c>
      <c r="E398" s="395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5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406"/>
      <c r="Q398" s="406"/>
      <c r="R398" s="406"/>
      <c r="S398" s="395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4">
        <v>4680115883147</v>
      </c>
      <c r="E399" s="395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406"/>
      <c r="Q399" s="406"/>
      <c r="R399" s="406"/>
      <c r="S399" s="395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4">
        <v>4607091384338</v>
      </c>
      <c r="E400" s="395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406"/>
      <c r="Q400" s="406"/>
      <c r="R400" s="406"/>
      <c r="S400" s="395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4">
        <v>4680115883154</v>
      </c>
      <c r="E401" s="395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06"/>
      <c r="Q401" s="406"/>
      <c r="R401" s="406"/>
      <c r="S401" s="395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4">
        <v>4607091389524</v>
      </c>
      <c r="E402" s="395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06"/>
      <c r="Q402" s="406"/>
      <c r="R402" s="406"/>
      <c r="S402" s="395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4">
        <v>4680115883161</v>
      </c>
      <c r="E403" s="395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06"/>
      <c r="Q403" s="406"/>
      <c r="R403" s="406"/>
      <c r="S403" s="395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4">
        <v>4607091384345</v>
      </c>
      <c r="E404" s="395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406"/>
      <c r="Q404" s="406"/>
      <c r="R404" s="406"/>
      <c r="S404" s="395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4">
        <v>4680115883178</v>
      </c>
      <c r="E405" s="395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06"/>
      <c r="Q405" s="406"/>
      <c r="R405" s="406"/>
      <c r="S405" s="395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4">
        <v>4607091389531</v>
      </c>
      <c r="E406" s="395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06"/>
      <c r="Q406" s="406"/>
      <c r="R406" s="406"/>
      <c r="S406" s="395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4">
        <v>4680115883185</v>
      </c>
      <c r="E407" s="395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06"/>
      <c r="Q407" s="406"/>
      <c r="R407" s="406"/>
      <c r="S407" s="395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14"/>
      <c r="B408" s="408"/>
      <c r="C408" s="408"/>
      <c r="D408" s="408"/>
      <c r="E408" s="408"/>
      <c r="F408" s="408"/>
      <c r="G408" s="408"/>
      <c r="H408" s="408"/>
      <c r="I408" s="408"/>
      <c r="J408" s="408"/>
      <c r="K408" s="408"/>
      <c r="L408" s="408"/>
      <c r="M408" s="408"/>
      <c r="N408" s="415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x14ac:dyDescent="0.2">
      <c r="A409" s="408"/>
      <c r="B409" s="408"/>
      <c r="C409" s="408"/>
      <c r="D409" s="408"/>
      <c r="E409" s="408"/>
      <c r="F409" s="408"/>
      <c r="G409" s="408"/>
      <c r="H409" s="408"/>
      <c r="I409" s="408"/>
      <c r="J409" s="408"/>
      <c r="K409" s="408"/>
      <c r="L409" s="408"/>
      <c r="M409" s="408"/>
      <c r="N409" s="415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customHeight="1" x14ac:dyDescent="0.25">
      <c r="A410" s="407" t="s">
        <v>72</v>
      </c>
      <c r="B410" s="408"/>
      <c r="C410" s="408"/>
      <c r="D410" s="408"/>
      <c r="E410" s="408"/>
      <c r="F410" s="408"/>
      <c r="G410" s="408"/>
      <c r="H410" s="408"/>
      <c r="I410" s="408"/>
      <c r="J410" s="408"/>
      <c r="K410" s="408"/>
      <c r="L410" s="408"/>
      <c r="M410" s="408"/>
      <c r="N410" s="408"/>
      <c r="O410" s="408"/>
      <c r="P410" s="408"/>
      <c r="Q410" s="408"/>
      <c r="R410" s="408"/>
      <c r="S410" s="408"/>
      <c r="T410" s="408"/>
      <c r="U410" s="408"/>
      <c r="V410" s="408"/>
      <c r="W410" s="408"/>
      <c r="X410" s="408"/>
      <c r="Y410" s="408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4">
        <v>4607091389685</v>
      </c>
      <c r="E411" s="395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7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406"/>
      <c r="Q411" s="406"/>
      <c r="R411" s="406"/>
      <c r="S411" s="395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4">
        <v>4607091389654</v>
      </c>
      <c r="E412" s="395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406"/>
      <c r="Q412" s="406"/>
      <c r="R412" s="406"/>
      <c r="S412" s="395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4">
        <v>4607091384352</v>
      </c>
      <c r="E413" s="395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6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406"/>
      <c r="Q413" s="406"/>
      <c r="R413" s="406"/>
      <c r="S413" s="395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408"/>
      <c r="C414" s="408"/>
      <c r="D414" s="408"/>
      <c r="E414" s="408"/>
      <c r="F414" s="408"/>
      <c r="G414" s="408"/>
      <c r="H414" s="408"/>
      <c r="I414" s="408"/>
      <c r="J414" s="408"/>
      <c r="K414" s="408"/>
      <c r="L414" s="408"/>
      <c r="M414" s="408"/>
      <c r="N414" s="415"/>
      <c r="O414" s="400" t="s">
        <v>70</v>
      </c>
      <c r="P414" s="401"/>
      <c r="Q414" s="401"/>
      <c r="R414" s="401"/>
      <c r="S414" s="401"/>
      <c r="T414" s="401"/>
      <c r="U414" s="402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8"/>
      <c r="B415" s="408"/>
      <c r="C415" s="408"/>
      <c r="D415" s="408"/>
      <c r="E415" s="408"/>
      <c r="F415" s="408"/>
      <c r="G415" s="408"/>
      <c r="H415" s="408"/>
      <c r="I415" s="408"/>
      <c r="J415" s="408"/>
      <c r="K415" s="408"/>
      <c r="L415" s="408"/>
      <c r="M415" s="408"/>
      <c r="N415" s="415"/>
      <c r="O415" s="400" t="s">
        <v>70</v>
      </c>
      <c r="P415" s="401"/>
      <c r="Q415" s="401"/>
      <c r="R415" s="401"/>
      <c r="S415" s="401"/>
      <c r="T415" s="401"/>
      <c r="U415" s="402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7" t="s">
        <v>204</v>
      </c>
      <c r="B416" s="408"/>
      <c r="C416" s="408"/>
      <c r="D416" s="408"/>
      <c r="E416" s="408"/>
      <c r="F416" s="408"/>
      <c r="G416" s="408"/>
      <c r="H416" s="408"/>
      <c r="I416" s="408"/>
      <c r="J416" s="408"/>
      <c r="K416" s="408"/>
      <c r="L416" s="408"/>
      <c r="M416" s="408"/>
      <c r="N416" s="408"/>
      <c r="O416" s="408"/>
      <c r="P416" s="408"/>
      <c r="Q416" s="408"/>
      <c r="R416" s="408"/>
      <c r="S416" s="408"/>
      <c r="T416" s="408"/>
      <c r="U416" s="408"/>
      <c r="V416" s="408"/>
      <c r="W416" s="408"/>
      <c r="X416" s="408"/>
      <c r="Y416" s="408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4">
        <v>4680115881648</v>
      </c>
      <c r="E417" s="395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406"/>
      <c r="Q417" s="406"/>
      <c r="R417" s="406"/>
      <c r="S417" s="395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14"/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15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8"/>
      <c r="B419" s="408"/>
      <c r="C419" s="408"/>
      <c r="D419" s="408"/>
      <c r="E419" s="408"/>
      <c r="F419" s="408"/>
      <c r="G419" s="408"/>
      <c r="H419" s="408"/>
      <c r="I419" s="408"/>
      <c r="J419" s="408"/>
      <c r="K419" s="408"/>
      <c r="L419" s="408"/>
      <c r="M419" s="408"/>
      <c r="N419" s="415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7" t="s">
        <v>86</v>
      </c>
      <c r="B420" s="408"/>
      <c r="C420" s="408"/>
      <c r="D420" s="408"/>
      <c r="E420" s="408"/>
      <c r="F420" s="408"/>
      <c r="G420" s="408"/>
      <c r="H420" s="408"/>
      <c r="I420" s="408"/>
      <c r="J420" s="408"/>
      <c r="K420" s="408"/>
      <c r="L420" s="408"/>
      <c r="M420" s="408"/>
      <c r="N420" s="408"/>
      <c r="O420" s="408"/>
      <c r="P420" s="408"/>
      <c r="Q420" s="408"/>
      <c r="R420" s="408"/>
      <c r="S420" s="408"/>
      <c r="T420" s="408"/>
      <c r="U420" s="408"/>
      <c r="V420" s="408"/>
      <c r="W420" s="408"/>
      <c r="X420" s="408"/>
      <c r="Y420" s="408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4">
        <v>4680115884335</v>
      </c>
      <c r="E421" s="395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406"/>
      <c r="Q421" s="406"/>
      <c r="R421" s="406"/>
      <c r="S421" s="395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4">
        <v>4680115884342</v>
      </c>
      <c r="E422" s="395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406"/>
      <c r="Q422" s="406"/>
      <c r="R422" s="406"/>
      <c r="S422" s="395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4">
        <v>4680115884113</v>
      </c>
      <c r="E423" s="395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406"/>
      <c r="Q423" s="406"/>
      <c r="R423" s="406"/>
      <c r="S423" s="395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14"/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15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8"/>
      <c r="B425" s="408"/>
      <c r="C425" s="408"/>
      <c r="D425" s="408"/>
      <c r="E425" s="408"/>
      <c r="F425" s="408"/>
      <c r="G425" s="408"/>
      <c r="H425" s="408"/>
      <c r="I425" s="408"/>
      <c r="J425" s="408"/>
      <c r="K425" s="408"/>
      <c r="L425" s="408"/>
      <c r="M425" s="408"/>
      <c r="N425" s="415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1" t="s">
        <v>613</v>
      </c>
      <c r="B426" s="408"/>
      <c r="C426" s="408"/>
      <c r="D426" s="408"/>
      <c r="E426" s="408"/>
      <c r="F426" s="408"/>
      <c r="G426" s="408"/>
      <c r="H426" s="408"/>
      <c r="I426" s="408"/>
      <c r="J426" s="408"/>
      <c r="K426" s="408"/>
      <c r="L426" s="408"/>
      <c r="M426" s="408"/>
      <c r="N426" s="408"/>
      <c r="O426" s="408"/>
      <c r="P426" s="408"/>
      <c r="Q426" s="408"/>
      <c r="R426" s="408"/>
      <c r="S426" s="408"/>
      <c r="T426" s="408"/>
      <c r="U426" s="408"/>
      <c r="V426" s="408"/>
      <c r="W426" s="408"/>
      <c r="X426" s="408"/>
      <c r="Y426" s="408"/>
      <c r="Z426" s="383"/>
      <c r="AA426" s="383"/>
    </row>
    <row r="427" spans="1:67" ht="14.25" customHeight="1" x14ac:dyDescent="0.25">
      <c r="A427" s="407" t="s">
        <v>97</v>
      </c>
      <c r="B427" s="408"/>
      <c r="C427" s="408"/>
      <c r="D427" s="408"/>
      <c r="E427" s="408"/>
      <c r="F427" s="408"/>
      <c r="G427" s="408"/>
      <c r="H427" s="408"/>
      <c r="I427" s="408"/>
      <c r="J427" s="408"/>
      <c r="K427" s="408"/>
      <c r="L427" s="408"/>
      <c r="M427" s="408"/>
      <c r="N427" s="408"/>
      <c r="O427" s="408"/>
      <c r="P427" s="408"/>
      <c r="Q427" s="408"/>
      <c r="R427" s="408"/>
      <c r="S427" s="408"/>
      <c r="T427" s="408"/>
      <c r="U427" s="408"/>
      <c r="V427" s="408"/>
      <c r="W427" s="408"/>
      <c r="X427" s="408"/>
      <c r="Y427" s="408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4">
        <v>4607091389388</v>
      </c>
      <c r="E428" s="395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6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406"/>
      <c r="Q428" s="406"/>
      <c r="R428" s="406"/>
      <c r="S428" s="395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4">
        <v>4607091389364</v>
      </c>
      <c r="E429" s="395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406"/>
      <c r="Q429" s="406"/>
      <c r="R429" s="406"/>
      <c r="S429" s="395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4"/>
      <c r="B430" s="408"/>
      <c r="C430" s="408"/>
      <c r="D430" s="408"/>
      <c r="E430" s="408"/>
      <c r="F430" s="408"/>
      <c r="G430" s="408"/>
      <c r="H430" s="408"/>
      <c r="I430" s="408"/>
      <c r="J430" s="408"/>
      <c r="K430" s="408"/>
      <c r="L430" s="408"/>
      <c r="M430" s="408"/>
      <c r="N430" s="415"/>
      <c r="O430" s="400" t="s">
        <v>70</v>
      </c>
      <c r="P430" s="401"/>
      <c r="Q430" s="401"/>
      <c r="R430" s="401"/>
      <c r="S430" s="401"/>
      <c r="T430" s="401"/>
      <c r="U430" s="402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8"/>
      <c r="B431" s="408"/>
      <c r="C431" s="408"/>
      <c r="D431" s="408"/>
      <c r="E431" s="408"/>
      <c r="F431" s="408"/>
      <c r="G431" s="408"/>
      <c r="H431" s="408"/>
      <c r="I431" s="408"/>
      <c r="J431" s="408"/>
      <c r="K431" s="408"/>
      <c r="L431" s="408"/>
      <c r="M431" s="408"/>
      <c r="N431" s="415"/>
      <c r="O431" s="400" t="s">
        <v>70</v>
      </c>
      <c r="P431" s="401"/>
      <c r="Q431" s="401"/>
      <c r="R431" s="401"/>
      <c r="S431" s="401"/>
      <c r="T431" s="401"/>
      <c r="U431" s="402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7" t="s">
        <v>61</v>
      </c>
      <c r="B432" s="408"/>
      <c r="C432" s="408"/>
      <c r="D432" s="408"/>
      <c r="E432" s="408"/>
      <c r="F432" s="408"/>
      <c r="G432" s="408"/>
      <c r="H432" s="408"/>
      <c r="I432" s="408"/>
      <c r="J432" s="408"/>
      <c r="K432" s="408"/>
      <c r="L432" s="408"/>
      <c r="M432" s="408"/>
      <c r="N432" s="408"/>
      <c r="O432" s="408"/>
      <c r="P432" s="408"/>
      <c r="Q432" s="408"/>
      <c r="R432" s="408"/>
      <c r="S432" s="408"/>
      <c r="T432" s="408"/>
      <c r="U432" s="408"/>
      <c r="V432" s="408"/>
      <c r="W432" s="408"/>
      <c r="X432" s="408"/>
      <c r="Y432" s="408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4">
        <v>4607091389739</v>
      </c>
      <c r="E433" s="395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45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406"/>
      <c r="Q433" s="406"/>
      <c r="R433" s="406"/>
      <c r="S433" s="395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4">
        <v>4607091389425</v>
      </c>
      <c r="E434" s="395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406"/>
      <c r="Q434" s="406"/>
      <c r="R434" s="406"/>
      <c r="S434" s="395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4">
        <v>4680115882911</v>
      </c>
      <c r="E435" s="395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43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406"/>
      <c r="Q435" s="406"/>
      <c r="R435" s="406"/>
      <c r="S435" s="395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4">
        <v>4680115880771</v>
      </c>
      <c r="E436" s="395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06"/>
      <c r="Q436" s="406"/>
      <c r="R436" s="406"/>
      <c r="S436" s="395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4">
        <v>4607091389500</v>
      </c>
      <c r="E437" s="395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06"/>
      <c r="Q437" s="406"/>
      <c r="R437" s="406"/>
      <c r="S437" s="395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4">
        <v>4680115881983</v>
      </c>
      <c r="E438" s="395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5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406"/>
      <c r="Q438" s="406"/>
      <c r="R438" s="406"/>
      <c r="S438" s="395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14"/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15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8"/>
      <c r="B440" s="408"/>
      <c r="C440" s="408"/>
      <c r="D440" s="408"/>
      <c r="E440" s="408"/>
      <c r="F440" s="408"/>
      <c r="G440" s="408"/>
      <c r="H440" s="408"/>
      <c r="I440" s="408"/>
      <c r="J440" s="408"/>
      <c r="K440" s="408"/>
      <c r="L440" s="408"/>
      <c r="M440" s="408"/>
      <c r="N440" s="415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7" t="s">
        <v>86</v>
      </c>
      <c r="B441" s="408"/>
      <c r="C441" s="408"/>
      <c r="D441" s="408"/>
      <c r="E441" s="408"/>
      <c r="F441" s="408"/>
      <c r="G441" s="408"/>
      <c r="H441" s="408"/>
      <c r="I441" s="408"/>
      <c r="J441" s="408"/>
      <c r="K441" s="408"/>
      <c r="L441" s="408"/>
      <c r="M441" s="408"/>
      <c r="N441" s="408"/>
      <c r="O441" s="408"/>
      <c r="P441" s="408"/>
      <c r="Q441" s="408"/>
      <c r="R441" s="408"/>
      <c r="S441" s="408"/>
      <c r="T441" s="408"/>
      <c r="U441" s="408"/>
      <c r="V441" s="408"/>
      <c r="W441" s="408"/>
      <c r="X441" s="408"/>
      <c r="Y441" s="408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4">
        <v>4680115884359</v>
      </c>
      <c r="E442" s="395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7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406"/>
      <c r="Q442" s="406"/>
      <c r="R442" s="406"/>
      <c r="S442" s="395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4">
        <v>4680115884571</v>
      </c>
      <c r="E443" s="395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57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406"/>
      <c r="Q443" s="406"/>
      <c r="R443" s="406"/>
      <c r="S443" s="395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14"/>
      <c r="B444" s="408"/>
      <c r="C444" s="408"/>
      <c r="D444" s="408"/>
      <c r="E444" s="408"/>
      <c r="F444" s="408"/>
      <c r="G444" s="408"/>
      <c r="H444" s="408"/>
      <c r="I444" s="408"/>
      <c r="J444" s="408"/>
      <c r="K444" s="408"/>
      <c r="L444" s="408"/>
      <c r="M444" s="408"/>
      <c r="N444" s="415"/>
      <c r="O444" s="400" t="s">
        <v>70</v>
      </c>
      <c r="P444" s="401"/>
      <c r="Q444" s="401"/>
      <c r="R444" s="401"/>
      <c r="S444" s="401"/>
      <c r="T444" s="401"/>
      <c r="U444" s="402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8"/>
      <c r="B445" s="408"/>
      <c r="C445" s="408"/>
      <c r="D445" s="408"/>
      <c r="E445" s="408"/>
      <c r="F445" s="408"/>
      <c r="G445" s="408"/>
      <c r="H445" s="408"/>
      <c r="I445" s="408"/>
      <c r="J445" s="408"/>
      <c r="K445" s="408"/>
      <c r="L445" s="408"/>
      <c r="M445" s="408"/>
      <c r="N445" s="415"/>
      <c r="O445" s="400" t="s">
        <v>70</v>
      </c>
      <c r="P445" s="401"/>
      <c r="Q445" s="401"/>
      <c r="R445" s="401"/>
      <c r="S445" s="401"/>
      <c r="T445" s="401"/>
      <c r="U445" s="402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7" t="s">
        <v>634</v>
      </c>
      <c r="B446" s="408"/>
      <c r="C446" s="408"/>
      <c r="D446" s="408"/>
      <c r="E446" s="408"/>
      <c r="F446" s="408"/>
      <c r="G446" s="408"/>
      <c r="H446" s="408"/>
      <c r="I446" s="408"/>
      <c r="J446" s="408"/>
      <c r="K446" s="408"/>
      <c r="L446" s="408"/>
      <c r="M446" s="408"/>
      <c r="N446" s="408"/>
      <c r="O446" s="408"/>
      <c r="P446" s="408"/>
      <c r="Q446" s="408"/>
      <c r="R446" s="408"/>
      <c r="S446" s="408"/>
      <c r="T446" s="408"/>
      <c r="U446" s="408"/>
      <c r="V446" s="408"/>
      <c r="W446" s="408"/>
      <c r="X446" s="408"/>
      <c r="Y446" s="408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4">
        <v>4680115884090</v>
      </c>
      <c r="E447" s="395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6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406"/>
      <c r="Q447" s="406"/>
      <c r="R447" s="406"/>
      <c r="S447" s="395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14"/>
      <c r="B448" s="408"/>
      <c r="C448" s="408"/>
      <c r="D448" s="408"/>
      <c r="E448" s="408"/>
      <c r="F448" s="408"/>
      <c r="G448" s="408"/>
      <c r="H448" s="408"/>
      <c r="I448" s="408"/>
      <c r="J448" s="408"/>
      <c r="K448" s="408"/>
      <c r="L448" s="408"/>
      <c r="M448" s="408"/>
      <c r="N448" s="415"/>
      <c r="O448" s="400" t="s">
        <v>70</v>
      </c>
      <c r="P448" s="401"/>
      <c r="Q448" s="401"/>
      <c r="R448" s="401"/>
      <c r="S448" s="401"/>
      <c r="T448" s="401"/>
      <c r="U448" s="402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8"/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15"/>
      <c r="O449" s="400" t="s">
        <v>70</v>
      </c>
      <c r="P449" s="401"/>
      <c r="Q449" s="401"/>
      <c r="R449" s="401"/>
      <c r="S449" s="401"/>
      <c r="T449" s="401"/>
      <c r="U449" s="402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7" t="s">
        <v>637</v>
      </c>
      <c r="B450" s="408"/>
      <c r="C450" s="408"/>
      <c r="D450" s="408"/>
      <c r="E450" s="408"/>
      <c r="F450" s="408"/>
      <c r="G450" s="408"/>
      <c r="H450" s="408"/>
      <c r="I450" s="408"/>
      <c r="J450" s="408"/>
      <c r="K450" s="408"/>
      <c r="L450" s="408"/>
      <c r="M450" s="408"/>
      <c r="N450" s="408"/>
      <c r="O450" s="408"/>
      <c r="P450" s="408"/>
      <c r="Q450" s="408"/>
      <c r="R450" s="408"/>
      <c r="S450" s="408"/>
      <c r="T450" s="408"/>
      <c r="U450" s="408"/>
      <c r="V450" s="408"/>
      <c r="W450" s="408"/>
      <c r="X450" s="408"/>
      <c r="Y450" s="408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4">
        <v>4680115884564</v>
      </c>
      <c r="E451" s="395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6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406"/>
      <c r="Q451" s="406"/>
      <c r="R451" s="406"/>
      <c r="S451" s="395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14"/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15"/>
      <c r="O452" s="400" t="s">
        <v>70</v>
      </c>
      <c r="P452" s="401"/>
      <c r="Q452" s="401"/>
      <c r="R452" s="401"/>
      <c r="S452" s="401"/>
      <c r="T452" s="401"/>
      <c r="U452" s="402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8"/>
      <c r="B453" s="408"/>
      <c r="C453" s="408"/>
      <c r="D453" s="408"/>
      <c r="E453" s="408"/>
      <c r="F453" s="408"/>
      <c r="G453" s="408"/>
      <c r="H453" s="408"/>
      <c r="I453" s="408"/>
      <c r="J453" s="408"/>
      <c r="K453" s="408"/>
      <c r="L453" s="408"/>
      <c r="M453" s="408"/>
      <c r="N453" s="415"/>
      <c r="O453" s="400" t="s">
        <v>70</v>
      </c>
      <c r="P453" s="401"/>
      <c r="Q453" s="401"/>
      <c r="R453" s="401"/>
      <c r="S453" s="401"/>
      <c r="T453" s="401"/>
      <c r="U453" s="402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1" t="s">
        <v>640</v>
      </c>
      <c r="B454" s="408"/>
      <c r="C454" s="408"/>
      <c r="D454" s="408"/>
      <c r="E454" s="408"/>
      <c r="F454" s="408"/>
      <c r="G454" s="408"/>
      <c r="H454" s="408"/>
      <c r="I454" s="408"/>
      <c r="J454" s="408"/>
      <c r="K454" s="408"/>
      <c r="L454" s="408"/>
      <c r="M454" s="408"/>
      <c r="N454" s="408"/>
      <c r="O454" s="408"/>
      <c r="P454" s="408"/>
      <c r="Q454" s="408"/>
      <c r="R454" s="408"/>
      <c r="S454" s="408"/>
      <c r="T454" s="408"/>
      <c r="U454" s="408"/>
      <c r="V454" s="408"/>
      <c r="W454" s="408"/>
      <c r="X454" s="408"/>
      <c r="Y454" s="408"/>
      <c r="Z454" s="383"/>
      <c r="AA454" s="383"/>
    </row>
    <row r="455" spans="1:67" ht="14.25" customHeight="1" x14ac:dyDescent="0.25">
      <c r="A455" s="407" t="s">
        <v>61</v>
      </c>
      <c r="B455" s="408"/>
      <c r="C455" s="408"/>
      <c r="D455" s="408"/>
      <c r="E455" s="408"/>
      <c r="F455" s="408"/>
      <c r="G455" s="408"/>
      <c r="H455" s="408"/>
      <c r="I455" s="408"/>
      <c r="J455" s="408"/>
      <c r="K455" s="408"/>
      <c r="L455" s="408"/>
      <c r="M455" s="408"/>
      <c r="N455" s="408"/>
      <c r="O455" s="408"/>
      <c r="P455" s="408"/>
      <c r="Q455" s="408"/>
      <c r="R455" s="408"/>
      <c r="S455" s="408"/>
      <c r="T455" s="408"/>
      <c r="U455" s="408"/>
      <c r="V455" s="408"/>
      <c r="W455" s="408"/>
      <c r="X455" s="408"/>
      <c r="Y455" s="408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4">
        <v>4680115885189</v>
      </c>
      <c r="E456" s="395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406"/>
      <c r="Q456" s="406"/>
      <c r="R456" s="406"/>
      <c r="S456" s="395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4">
        <v>4680115885172</v>
      </c>
      <c r="E457" s="395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406"/>
      <c r="Q457" s="406"/>
      <c r="R457" s="406"/>
      <c r="S457" s="395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4">
        <v>4680115885110</v>
      </c>
      <c r="E458" s="395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6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406"/>
      <c r="Q458" s="406"/>
      <c r="R458" s="406"/>
      <c r="S458" s="395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14"/>
      <c r="B459" s="408"/>
      <c r="C459" s="408"/>
      <c r="D459" s="408"/>
      <c r="E459" s="408"/>
      <c r="F459" s="408"/>
      <c r="G459" s="408"/>
      <c r="H459" s="408"/>
      <c r="I459" s="408"/>
      <c r="J459" s="408"/>
      <c r="K459" s="408"/>
      <c r="L459" s="408"/>
      <c r="M459" s="408"/>
      <c r="N459" s="415"/>
      <c r="O459" s="400" t="s">
        <v>70</v>
      </c>
      <c r="P459" s="401"/>
      <c r="Q459" s="401"/>
      <c r="R459" s="401"/>
      <c r="S459" s="401"/>
      <c r="T459" s="401"/>
      <c r="U459" s="402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8"/>
      <c r="B460" s="408"/>
      <c r="C460" s="408"/>
      <c r="D460" s="408"/>
      <c r="E460" s="408"/>
      <c r="F460" s="408"/>
      <c r="G460" s="408"/>
      <c r="H460" s="408"/>
      <c r="I460" s="408"/>
      <c r="J460" s="408"/>
      <c r="K460" s="408"/>
      <c r="L460" s="408"/>
      <c r="M460" s="408"/>
      <c r="N460" s="415"/>
      <c r="O460" s="400" t="s">
        <v>70</v>
      </c>
      <c r="P460" s="401"/>
      <c r="Q460" s="401"/>
      <c r="R460" s="401"/>
      <c r="S460" s="401"/>
      <c r="T460" s="401"/>
      <c r="U460" s="402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1" t="s">
        <v>647</v>
      </c>
      <c r="B461" s="408"/>
      <c r="C461" s="408"/>
      <c r="D461" s="408"/>
      <c r="E461" s="408"/>
      <c r="F461" s="408"/>
      <c r="G461" s="408"/>
      <c r="H461" s="408"/>
      <c r="I461" s="408"/>
      <c r="J461" s="408"/>
      <c r="K461" s="408"/>
      <c r="L461" s="408"/>
      <c r="M461" s="408"/>
      <c r="N461" s="408"/>
      <c r="O461" s="408"/>
      <c r="P461" s="408"/>
      <c r="Q461" s="408"/>
      <c r="R461" s="408"/>
      <c r="S461" s="408"/>
      <c r="T461" s="408"/>
      <c r="U461" s="408"/>
      <c r="V461" s="408"/>
      <c r="W461" s="408"/>
      <c r="X461" s="408"/>
      <c r="Y461" s="408"/>
      <c r="Z461" s="383"/>
      <c r="AA461" s="383"/>
    </row>
    <row r="462" spans="1:67" ht="14.25" customHeight="1" x14ac:dyDescent="0.25">
      <c r="A462" s="407" t="s">
        <v>61</v>
      </c>
      <c r="B462" s="408"/>
      <c r="C462" s="408"/>
      <c r="D462" s="408"/>
      <c r="E462" s="408"/>
      <c r="F462" s="408"/>
      <c r="G462" s="408"/>
      <c r="H462" s="408"/>
      <c r="I462" s="408"/>
      <c r="J462" s="408"/>
      <c r="K462" s="408"/>
      <c r="L462" s="408"/>
      <c r="M462" s="408"/>
      <c r="N462" s="408"/>
      <c r="O462" s="408"/>
      <c r="P462" s="408"/>
      <c r="Q462" s="408"/>
      <c r="R462" s="408"/>
      <c r="S462" s="408"/>
      <c r="T462" s="408"/>
      <c r="U462" s="408"/>
      <c r="V462" s="408"/>
      <c r="W462" s="408"/>
      <c r="X462" s="408"/>
      <c r="Y462" s="408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4">
        <v>4680115885103</v>
      </c>
      <c r="E463" s="395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06"/>
      <c r="Q463" s="406"/>
      <c r="R463" s="406"/>
      <c r="S463" s="395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14"/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15"/>
      <c r="O464" s="400" t="s">
        <v>70</v>
      </c>
      <c r="P464" s="401"/>
      <c r="Q464" s="401"/>
      <c r="R464" s="401"/>
      <c r="S464" s="401"/>
      <c r="T464" s="401"/>
      <c r="U464" s="402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8"/>
      <c r="B465" s="408"/>
      <c r="C465" s="408"/>
      <c r="D465" s="408"/>
      <c r="E465" s="408"/>
      <c r="F465" s="408"/>
      <c r="G465" s="408"/>
      <c r="H465" s="408"/>
      <c r="I465" s="408"/>
      <c r="J465" s="408"/>
      <c r="K465" s="408"/>
      <c r="L465" s="408"/>
      <c r="M465" s="408"/>
      <c r="N465" s="415"/>
      <c r="O465" s="400" t="s">
        <v>70</v>
      </c>
      <c r="P465" s="401"/>
      <c r="Q465" s="401"/>
      <c r="R465" s="401"/>
      <c r="S465" s="401"/>
      <c r="T465" s="401"/>
      <c r="U465" s="402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7" t="s">
        <v>204</v>
      </c>
      <c r="B466" s="408"/>
      <c r="C466" s="408"/>
      <c r="D466" s="408"/>
      <c r="E466" s="408"/>
      <c r="F466" s="408"/>
      <c r="G466" s="408"/>
      <c r="H466" s="408"/>
      <c r="I466" s="408"/>
      <c r="J466" s="408"/>
      <c r="K466" s="408"/>
      <c r="L466" s="408"/>
      <c r="M466" s="408"/>
      <c r="N466" s="408"/>
      <c r="O466" s="408"/>
      <c r="P466" s="408"/>
      <c r="Q466" s="408"/>
      <c r="R466" s="408"/>
      <c r="S466" s="408"/>
      <c r="T466" s="408"/>
      <c r="U466" s="408"/>
      <c r="V466" s="408"/>
      <c r="W466" s="408"/>
      <c r="X466" s="408"/>
      <c r="Y466" s="408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4">
        <v>4680115885509</v>
      </c>
      <c r="E467" s="395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96" t="s">
        <v>652</v>
      </c>
      <c r="P467" s="406"/>
      <c r="Q467" s="406"/>
      <c r="R467" s="406"/>
      <c r="S467" s="395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14"/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15"/>
      <c r="O468" s="400" t="s">
        <v>70</v>
      </c>
      <c r="P468" s="401"/>
      <c r="Q468" s="401"/>
      <c r="R468" s="401"/>
      <c r="S468" s="401"/>
      <c r="T468" s="401"/>
      <c r="U468" s="402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8"/>
      <c r="B469" s="408"/>
      <c r="C469" s="408"/>
      <c r="D469" s="408"/>
      <c r="E469" s="408"/>
      <c r="F469" s="408"/>
      <c r="G469" s="408"/>
      <c r="H469" s="408"/>
      <c r="I469" s="408"/>
      <c r="J469" s="408"/>
      <c r="K469" s="408"/>
      <c r="L469" s="408"/>
      <c r="M469" s="408"/>
      <c r="N469" s="415"/>
      <c r="O469" s="400" t="s">
        <v>70</v>
      </c>
      <c r="P469" s="401"/>
      <c r="Q469" s="401"/>
      <c r="R469" s="401"/>
      <c r="S469" s="401"/>
      <c r="T469" s="401"/>
      <c r="U469" s="402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46" t="s">
        <v>653</v>
      </c>
      <c r="B470" s="447"/>
      <c r="C470" s="447"/>
      <c r="D470" s="447"/>
      <c r="E470" s="447"/>
      <c r="F470" s="447"/>
      <c r="G470" s="447"/>
      <c r="H470" s="447"/>
      <c r="I470" s="447"/>
      <c r="J470" s="447"/>
      <c r="K470" s="447"/>
      <c r="L470" s="447"/>
      <c r="M470" s="447"/>
      <c r="N470" s="447"/>
      <c r="O470" s="447"/>
      <c r="P470" s="447"/>
      <c r="Q470" s="447"/>
      <c r="R470" s="447"/>
      <c r="S470" s="447"/>
      <c r="T470" s="447"/>
      <c r="U470" s="447"/>
      <c r="V470" s="447"/>
      <c r="W470" s="447"/>
      <c r="X470" s="447"/>
      <c r="Y470" s="447"/>
      <c r="Z470" s="48"/>
      <c r="AA470" s="48"/>
    </row>
    <row r="471" spans="1:67" ht="16.5" customHeight="1" x14ac:dyDescent="0.25">
      <c r="A471" s="411" t="s">
        <v>653</v>
      </c>
      <c r="B471" s="408"/>
      <c r="C471" s="408"/>
      <c r="D471" s="408"/>
      <c r="E471" s="408"/>
      <c r="F471" s="408"/>
      <c r="G471" s="408"/>
      <c r="H471" s="408"/>
      <c r="I471" s="408"/>
      <c r="J471" s="408"/>
      <c r="K471" s="408"/>
      <c r="L471" s="408"/>
      <c r="M471" s="408"/>
      <c r="N471" s="408"/>
      <c r="O471" s="408"/>
      <c r="P471" s="408"/>
      <c r="Q471" s="408"/>
      <c r="R471" s="408"/>
      <c r="S471" s="408"/>
      <c r="T471" s="408"/>
      <c r="U471" s="408"/>
      <c r="V471" s="408"/>
      <c r="W471" s="408"/>
      <c r="X471" s="408"/>
      <c r="Y471" s="408"/>
      <c r="Z471" s="383"/>
      <c r="AA471" s="383"/>
    </row>
    <row r="472" spans="1:67" ht="14.25" customHeight="1" x14ac:dyDescent="0.25">
      <c r="A472" s="407" t="s">
        <v>105</v>
      </c>
      <c r="B472" s="408"/>
      <c r="C472" s="408"/>
      <c r="D472" s="408"/>
      <c r="E472" s="408"/>
      <c r="F472" s="408"/>
      <c r="G472" s="408"/>
      <c r="H472" s="408"/>
      <c r="I472" s="408"/>
      <c r="J472" s="408"/>
      <c r="K472" s="408"/>
      <c r="L472" s="408"/>
      <c r="M472" s="408"/>
      <c r="N472" s="408"/>
      <c r="O472" s="408"/>
      <c r="P472" s="408"/>
      <c r="Q472" s="408"/>
      <c r="R472" s="408"/>
      <c r="S472" s="408"/>
      <c r="T472" s="408"/>
      <c r="U472" s="408"/>
      <c r="V472" s="408"/>
      <c r="W472" s="408"/>
      <c r="X472" s="408"/>
      <c r="Y472" s="408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4">
        <v>4607091389067</v>
      </c>
      <c r="E473" s="395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06"/>
      <c r="Q473" s="406"/>
      <c r="R473" s="406"/>
      <c r="S473" s="395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4">
        <v>4680115885226</v>
      </c>
      <c r="E474" s="395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5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06"/>
      <c r="Q474" s="406"/>
      <c r="R474" s="406"/>
      <c r="S474" s="395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4">
        <v>4607091383522</v>
      </c>
      <c r="E475" s="395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0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406"/>
      <c r="Q475" s="406"/>
      <c r="R475" s="406"/>
      <c r="S475" s="395"/>
      <c r="T475" s="34"/>
      <c r="U475" s="34"/>
      <c r="V475" s="35" t="s">
        <v>66</v>
      </c>
      <c r="W475" s="388">
        <v>800</v>
      </c>
      <c r="X475" s="389">
        <f t="shared" si="91"/>
        <v>802.56000000000006</v>
      </c>
      <c r="Y475" s="36">
        <f t="shared" si="92"/>
        <v>1.81792</v>
      </c>
      <c r="Z475" s="56"/>
      <c r="AA475" s="57"/>
      <c r="AE475" s="64"/>
      <c r="BB475" s="329" t="s">
        <v>1</v>
      </c>
      <c r="BL475" s="64">
        <f t="shared" si="93"/>
        <v>854.5454545454545</v>
      </c>
      <c r="BM475" s="64">
        <f t="shared" si="94"/>
        <v>857.28</v>
      </c>
      <c r="BN475" s="64">
        <f t="shared" si="95"/>
        <v>1.4568764568764567</v>
      </c>
      <c r="BO475" s="64">
        <f t="shared" si="96"/>
        <v>1.4615384615384617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4">
        <v>4607091384437</v>
      </c>
      <c r="E476" s="395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66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406"/>
      <c r="Q476" s="406"/>
      <c r="R476" s="406"/>
      <c r="S476" s="395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4">
        <v>4680115884502</v>
      </c>
      <c r="E477" s="395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406"/>
      <c r="Q477" s="406"/>
      <c r="R477" s="406"/>
      <c r="S477" s="395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4">
        <v>4607091389104</v>
      </c>
      <c r="E478" s="395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406"/>
      <c r="Q478" s="406"/>
      <c r="R478" s="406"/>
      <c r="S478" s="395"/>
      <c r="T478" s="34"/>
      <c r="U478" s="34"/>
      <c r="V478" s="35" t="s">
        <v>66</v>
      </c>
      <c r="W478" s="388">
        <v>400</v>
      </c>
      <c r="X478" s="389">
        <f t="shared" si="91"/>
        <v>401.28000000000003</v>
      </c>
      <c r="Y478" s="36">
        <f t="shared" si="92"/>
        <v>0.90895999999999999</v>
      </c>
      <c r="Z478" s="56"/>
      <c r="AA478" s="57"/>
      <c r="AE478" s="64"/>
      <c r="BB478" s="332" t="s">
        <v>1</v>
      </c>
      <c r="BL478" s="64">
        <f t="shared" si="93"/>
        <v>427.27272727272725</v>
      </c>
      <c r="BM478" s="64">
        <f t="shared" si="94"/>
        <v>428.64</v>
      </c>
      <c r="BN478" s="64">
        <f t="shared" si="95"/>
        <v>0.72843822843822836</v>
      </c>
      <c r="BO478" s="64">
        <f t="shared" si="96"/>
        <v>0.73076923076923084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4">
        <v>4680115884519</v>
      </c>
      <c r="E479" s="395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6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406"/>
      <c r="Q479" s="406"/>
      <c r="R479" s="406"/>
      <c r="S479" s="395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4">
        <v>4680115880603</v>
      </c>
      <c r="E480" s="395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406"/>
      <c r="Q480" s="406"/>
      <c r="R480" s="406"/>
      <c r="S480" s="395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4">
        <v>4607091389999</v>
      </c>
      <c r="E481" s="395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406"/>
      <c r="Q481" s="406"/>
      <c r="R481" s="406"/>
      <c r="S481" s="395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4">
        <v>4680115882782</v>
      </c>
      <c r="E482" s="395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7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406"/>
      <c r="Q482" s="406"/>
      <c r="R482" s="406"/>
      <c r="S482" s="395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4">
        <v>4607091389098</v>
      </c>
      <c r="E483" s="395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4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406"/>
      <c r="Q483" s="406"/>
      <c r="R483" s="406"/>
      <c r="S483" s="395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4">
        <v>4607091389982</v>
      </c>
      <c r="E484" s="395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406"/>
      <c r="Q484" s="406"/>
      <c r="R484" s="406"/>
      <c r="S484" s="395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14"/>
      <c r="B485" s="408"/>
      <c r="C485" s="408"/>
      <c r="D485" s="408"/>
      <c r="E485" s="408"/>
      <c r="F485" s="408"/>
      <c r="G485" s="408"/>
      <c r="H485" s="408"/>
      <c r="I485" s="408"/>
      <c r="J485" s="408"/>
      <c r="K485" s="408"/>
      <c r="L485" s="408"/>
      <c r="M485" s="408"/>
      <c r="N485" s="415"/>
      <c r="O485" s="400" t="s">
        <v>70</v>
      </c>
      <c r="P485" s="401"/>
      <c r="Q485" s="401"/>
      <c r="R485" s="401"/>
      <c r="S485" s="401"/>
      <c r="T485" s="401"/>
      <c r="U485" s="402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227.27272727272725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228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2.72688</v>
      </c>
      <c r="Z485" s="391"/>
      <c r="AA485" s="391"/>
    </row>
    <row r="486" spans="1:67" x14ac:dyDescent="0.2">
      <c r="A486" s="408"/>
      <c r="B486" s="408"/>
      <c r="C486" s="408"/>
      <c r="D486" s="408"/>
      <c r="E486" s="408"/>
      <c r="F486" s="408"/>
      <c r="G486" s="408"/>
      <c r="H486" s="408"/>
      <c r="I486" s="408"/>
      <c r="J486" s="408"/>
      <c r="K486" s="408"/>
      <c r="L486" s="408"/>
      <c r="M486" s="408"/>
      <c r="N486" s="415"/>
      <c r="O486" s="400" t="s">
        <v>70</v>
      </c>
      <c r="P486" s="401"/>
      <c r="Q486" s="401"/>
      <c r="R486" s="401"/>
      <c r="S486" s="401"/>
      <c r="T486" s="401"/>
      <c r="U486" s="402"/>
      <c r="V486" s="37" t="s">
        <v>66</v>
      </c>
      <c r="W486" s="390">
        <f>IFERROR(SUM(W473:W484),"0")</f>
        <v>1200</v>
      </c>
      <c r="X486" s="390">
        <f>IFERROR(SUM(X473:X484),"0")</f>
        <v>1203.8400000000001</v>
      </c>
      <c r="Y486" s="37"/>
      <c r="Z486" s="391"/>
      <c r="AA486" s="391"/>
    </row>
    <row r="487" spans="1:67" ht="14.25" customHeight="1" x14ac:dyDescent="0.25">
      <c r="A487" s="407" t="s">
        <v>97</v>
      </c>
      <c r="B487" s="408"/>
      <c r="C487" s="408"/>
      <c r="D487" s="408"/>
      <c r="E487" s="408"/>
      <c r="F487" s="408"/>
      <c r="G487" s="408"/>
      <c r="H487" s="408"/>
      <c r="I487" s="408"/>
      <c r="J487" s="408"/>
      <c r="K487" s="408"/>
      <c r="L487" s="408"/>
      <c r="M487" s="408"/>
      <c r="N487" s="408"/>
      <c r="O487" s="408"/>
      <c r="P487" s="408"/>
      <c r="Q487" s="408"/>
      <c r="R487" s="408"/>
      <c r="S487" s="408"/>
      <c r="T487" s="408"/>
      <c r="U487" s="408"/>
      <c r="V487" s="408"/>
      <c r="W487" s="408"/>
      <c r="X487" s="408"/>
      <c r="Y487" s="408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4">
        <v>4607091388930</v>
      </c>
      <c r="E488" s="395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4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406"/>
      <c r="Q488" s="406"/>
      <c r="R488" s="406"/>
      <c r="S488" s="395"/>
      <c r="T488" s="34"/>
      <c r="U488" s="34"/>
      <c r="V488" s="35" t="s">
        <v>66</v>
      </c>
      <c r="W488" s="388">
        <v>450</v>
      </c>
      <c r="X488" s="389">
        <f>IFERROR(IF(W488="",0,CEILING((W488/$H488),1)*$H488),"")</f>
        <v>454.08000000000004</v>
      </c>
      <c r="Y488" s="36">
        <f>IFERROR(IF(X488=0,"",ROUNDUP(X488/H488,0)*0.01196),"")</f>
        <v>1.0285599999999999</v>
      </c>
      <c r="Z488" s="56"/>
      <c r="AA488" s="57"/>
      <c r="AE488" s="64"/>
      <c r="BB488" s="339" t="s">
        <v>1</v>
      </c>
      <c r="BL488" s="64">
        <f>IFERROR(W488*I488/H488,"0")</f>
        <v>480.68181818181819</v>
      </c>
      <c r="BM488" s="64">
        <f>IFERROR(X488*I488/H488,"0")</f>
        <v>485.03999999999996</v>
      </c>
      <c r="BN488" s="64">
        <f>IFERROR(1/J488*(W488/H488),"0")</f>
        <v>0.81949300699300698</v>
      </c>
      <c r="BO488" s="64">
        <f>IFERROR(1/J488*(X488/H488),"0")</f>
        <v>0.82692307692307698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4">
        <v>4680115880054</v>
      </c>
      <c r="E489" s="395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4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406"/>
      <c r="Q489" s="406"/>
      <c r="R489" s="406"/>
      <c r="S489" s="395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14"/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15"/>
      <c r="O490" s="400" t="s">
        <v>70</v>
      </c>
      <c r="P490" s="401"/>
      <c r="Q490" s="401"/>
      <c r="R490" s="401"/>
      <c r="S490" s="401"/>
      <c r="T490" s="401"/>
      <c r="U490" s="402"/>
      <c r="V490" s="37" t="s">
        <v>71</v>
      </c>
      <c r="W490" s="390">
        <f>IFERROR(W488/H488,"0")+IFERROR(W489/H489,"0")</f>
        <v>85.22727272727272</v>
      </c>
      <c r="X490" s="390">
        <f>IFERROR(X488/H488,"0")+IFERROR(X489/H489,"0")</f>
        <v>86</v>
      </c>
      <c r="Y490" s="390">
        <f>IFERROR(IF(Y488="",0,Y488),"0")+IFERROR(IF(Y489="",0,Y489),"0")</f>
        <v>1.0285599999999999</v>
      </c>
      <c r="Z490" s="391"/>
      <c r="AA490" s="391"/>
    </row>
    <row r="491" spans="1:67" x14ac:dyDescent="0.2">
      <c r="A491" s="408"/>
      <c r="B491" s="408"/>
      <c r="C491" s="408"/>
      <c r="D491" s="408"/>
      <c r="E491" s="408"/>
      <c r="F491" s="408"/>
      <c r="G491" s="408"/>
      <c r="H491" s="408"/>
      <c r="I491" s="408"/>
      <c r="J491" s="408"/>
      <c r="K491" s="408"/>
      <c r="L491" s="408"/>
      <c r="M491" s="408"/>
      <c r="N491" s="415"/>
      <c r="O491" s="400" t="s">
        <v>70</v>
      </c>
      <c r="P491" s="401"/>
      <c r="Q491" s="401"/>
      <c r="R491" s="401"/>
      <c r="S491" s="401"/>
      <c r="T491" s="401"/>
      <c r="U491" s="402"/>
      <c r="V491" s="37" t="s">
        <v>66</v>
      </c>
      <c r="W491" s="390">
        <f>IFERROR(SUM(W488:W489),"0")</f>
        <v>450</v>
      </c>
      <c r="X491" s="390">
        <f>IFERROR(SUM(X488:X489),"0")</f>
        <v>454.08000000000004</v>
      </c>
      <c r="Y491" s="37"/>
      <c r="Z491" s="391"/>
      <c r="AA491" s="391"/>
    </row>
    <row r="492" spans="1:67" ht="14.25" customHeight="1" x14ac:dyDescent="0.25">
      <c r="A492" s="407" t="s">
        <v>61</v>
      </c>
      <c r="B492" s="408"/>
      <c r="C492" s="408"/>
      <c r="D492" s="408"/>
      <c r="E492" s="408"/>
      <c r="F492" s="408"/>
      <c r="G492" s="408"/>
      <c r="H492" s="408"/>
      <c r="I492" s="408"/>
      <c r="J492" s="408"/>
      <c r="K492" s="408"/>
      <c r="L492" s="408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4">
        <v>4680115883116</v>
      </c>
      <c r="E493" s="395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4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406"/>
      <c r="Q493" s="406"/>
      <c r="R493" s="406"/>
      <c r="S493" s="395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4">
        <v>4680115883093</v>
      </c>
      <c r="E494" s="395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406"/>
      <c r="Q494" s="406"/>
      <c r="R494" s="406"/>
      <c r="S494" s="395"/>
      <c r="T494" s="34"/>
      <c r="U494" s="34"/>
      <c r="V494" s="35" t="s">
        <v>66</v>
      </c>
      <c r="W494" s="388">
        <v>230</v>
      </c>
      <c r="X494" s="389">
        <f t="shared" si="97"/>
        <v>232.32000000000002</v>
      </c>
      <c r="Y494" s="36">
        <f>IFERROR(IF(X494=0,"",ROUNDUP(X494/H494,0)*0.01196),"")</f>
        <v>0.52624000000000004</v>
      </c>
      <c r="Z494" s="56"/>
      <c r="AA494" s="57"/>
      <c r="AE494" s="64"/>
      <c r="BB494" s="342" t="s">
        <v>1</v>
      </c>
      <c r="BL494" s="64">
        <f t="shared" si="98"/>
        <v>245.68181818181813</v>
      </c>
      <c r="BM494" s="64">
        <f t="shared" si="99"/>
        <v>248.16000000000003</v>
      </c>
      <c r="BN494" s="64">
        <f t="shared" si="100"/>
        <v>0.41885198135198132</v>
      </c>
      <c r="BO494" s="64">
        <f t="shared" si="101"/>
        <v>0.42307692307692313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4">
        <v>4680115883109</v>
      </c>
      <c r="E495" s="395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406"/>
      <c r="Q495" s="406"/>
      <c r="R495" s="406"/>
      <c r="S495" s="395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4">
        <v>4680115882072</v>
      </c>
      <c r="E496" s="395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5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406"/>
      <c r="Q496" s="406"/>
      <c r="R496" s="406"/>
      <c r="S496" s="395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4">
        <v>4680115882102</v>
      </c>
      <c r="E497" s="395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406"/>
      <c r="Q497" s="406"/>
      <c r="R497" s="406"/>
      <c r="S497" s="395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4">
        <v>4680115882096</v>
      </c>
      <c r="E498" s="395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406"/>
      <c r="Q498" s="406"/>
      <c r="R498" s="406"/>
      <c r="S498" s="395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14"/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15"/>
      <c r="O499" s="400" t="s">
        <v>70</v>
      </c>
      <c r="P499" s="401"/>
      <c r="Q499" s="401"/>
      <c r="R499" s="401"/>
      <c r="S499" s="401"/>
      <c r="T499" s="401"/>
      <c r="U499" s="402"/>
      <c r="V499" s="37" t="s">
        <v>71</v>
      </c>
      <c r="W499" s="390">
        <f>IFERROR(W493/H493,"0")+IFERROR(W494/H494,"0")+IFERROR(W495/H495,"0")+IFERROR(W496/H496,"0")+IFERROR(W497/H497,"0")+IFERROR(W498/H498,"0")</f>
        <v>43.560606060606055</v>
      </c>
      <c r="X499" s="390">
        <f>IFERROR(X493/H493,"0")+IFERROR(X494/H494,"0")+IFERROR(X495/H495,"0")+IFERROR(X496/H496,"0")+IFERROR(X497/H497,"0")+IFERROR(X498/H498,"0")</f>
        <v>44</v>
      </c>
      <c r="Y499" s="390">
        <f>IFERROR(IF(Y493="",0,Y493),"0")+IFERROR(IF(Y494="",0,Y494),"0")+IFERROR(IF(Y495="",0,Y495),"0")+IFERROR(IF(Y496="",0,Y496),"0")+IFERROR(IF(Y497="",0,Y497),"0")+IFERROR(IF(Y498="",0,Y498),"0")</f>
        <v>0.52624000000000004</v>
      </c>
      <c r="Z499" s="391"/>
      <c r="AA499" s="391"/>
    </row>
    <row r="500" spans="1:67" x14ac:dyDescent="0.2">
      <c r="A500" s="408"/>
      <c r="B500" s="408"/>
      <c r="C500" s="408"/>
      <c r="D500" s="408"/>
      <c r="E500" s="408"/>
      <c r="F500" s="408"/>
      <c r="G500" s="408"/>
      <c r="H500" s="408"/>
      <c r="I500" s="408"/>
      <c r="J500" s="408"/>
      <c r="K500" s="408"/>
      <c r="L500" s="408"/>
      <c r="M500" s="408"/>
      <c r="N500" s="415"/>
      <c r="O500" s="400" t="s">
        <v>70</v>
      </c>
      <c r="P500" s="401"/>
      <c r="Q500" s="401"/>
      <c r="R500" s="401"/>
      <c r="S500" s="401"/>
      <c r="T500" s="401"/>
      <c r="U500" s="402"/>
      <c r="V500" s="37" t="s">
        <v>66</v>
      </c>
      <c r="W500" s="390">
        <f>IFERROR(SUM(W493:W498),"0")</f>
        <v>230</v>
      </c>
      <c r="X500" s="390">
        <f>IFERROR(SUM(X493:X498),"0")</f>
        <v>232.32000000000002</v>
      </c>
      <c r="Y500" s="37"/>
      <c r="Z500" s="391"/>
      <c r="AA500" s="391"/>
    </row>
    <row r="501" spans="1:67" ht="14.25" customHeight="1" x14ac:dyDescent="0.25">
      <c r="A501" s="407" t="s">
        <v>72</v>
      </c>
      <c r="B501" s="408"/>
      <c r="C501" s="408"/>
      <c r="D501" s="408"/>
      <c r="E501" s="408"/>
      <c r="F501" s="408"/>
      <c r="G501" s="408"/>
      <c r="H501" s="408"/>
      <c r="I501" s="408"/>
      <c r="J501" s="408"/>
      <c r="K501" s="408"/>
      <c r="L501" s="408"/>
      <c r="M501" s="408"/>
      <c r="N501" s="408"/>
      <c r="O501" s="408"/>
      <c r="P501" s="408"/>
      <c r="Q501" s="408"/>
      <c r="R501" s="408"/>
      <c r="S501" s="408"/>
      <c r="T501" s="408"/>
      <c r="U501" s="408"/>
      <c r="V501" s="408"/>
      <c r="W501" s="408"/>
      <c r="X501" s="408"/>
      <c r="Y501" s="408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4">
        <v>4607091383409</v>
      </c>
      <c r="E502" s="395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406"/>
      <c r="Q502" s="406"/>
      <c r="R502" s="406"/>
      <c r="S502" s="395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4">
        <v>4607091383416</v>
      </c>
      <c r="E503" s="395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406"/>
      <c r="Q503" s="406"/>
      <c r="R503" s="406"/>
      <c r="S503" s="395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4">
        <v>4680115883536</v>
      </c>
      <c r="E504" s="395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4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406"/>
      <c r="Q504" s="406"/>
      <c r="R504" s="406"/>
      <c r="S504" s="395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14"/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15"/>
      <c r="O505" s="400" t="s">
        <v>70</v>
      </c>
      <c r="P505" s="401"/>
      <c r="Q505" s="401"/>
      <c r="R505" s="401"/>
      <c r="S505" s="401"/>
      <c r="T505" s="401"/>
      <c r="U505" s="402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8"/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15"/>
      <c r="O506" s="400" t="s">
        <v>70</v>
      </c>
      <c r="P506" s="401"/>
      <c r="Q506" s="401"/>
      <c r="R506" s="401"/>
      <c r="S506" s="401"/>
      <c r="T506" s="401"/>
      <c r="U506" s="402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7" t="s">
        <v>204</v>
      </c>
      <c r="B507" s="408"/>
      <c r="C507" s="408"/>
      <c r="D507" s="408"/>
      <c r="E507" s="408"/>
      <c r="F507" s="408"/>
      <c r="G507" s="408"/>
      <c r="H507" s="408"/>
      <c r="I507" s="408"/>
      <c r="J507" s="408"/>
      <c r="K507" s="408"/>
      <c r="L507" s="408"/>
      <c r="M507" s="408"/>
      <c r="N507" s="408"/>
      <c r="O507" s="408"/>
      <c r="P507" s="408"/>
      <c r="Q507" s="408"/>
      <c r="R507" s="408"/>
      <c r="S507" s="408"/>
      <c r="T507" s="408"/>
      <c r="U507" s="408"/>
      <c r="V507" s="408"/>
      <c r="W507" s="408"/>
      <c r="X507" s="408"/>
      <c r="Y507" s="408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4">
        <v>4680115885035</v>
      </c>
      <c r="E508" s="395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406"/>
      <c r="Q508" s="406"/>
      <c r="R508" s="406"/>
      <c r="S508" s="395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4"/>
      <c r="B509" s="408"/>
      <c r="C509" s="408"/>
      <c r="D509" s="408"/>
      <c r="E509" s="408"/>
      <c r="F509" s="408"/>
      <c r="G509" s="408"/>
      <c r="H509" s="408"/>
      <c r="I509" s="408"/>
      <c r="J509" s="408"/>
      <c r="K509" s="408"/>
      <c r="L509" s="408"/>
      <c r="M509" s="408"/>
      <c r="N509" s="415"/>
      <c r="O509" s="400" t="s">
        <v>70</v>
      </c>
      <c r="P509" s="401"/>
      <c r="Q509" s="401"/>
      <c r="R509" s="401"/>
      <c r="S509" s="401"/>
      <c r="T509" s="401"/>
      <c r="U509" s="402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8"/>
      <c r="B510" s="408"/>
      <c r="C510" s="408"/>
      <c r="D510" s="408"/>
      <c r="E510" s="408"/>
      <c r="F510" s="408"/>
      <c r="G510" s="408"/>
      <c r="H510" s="408"/>
      <c r="I510" s="408"/>
      <c r="J510" s="408"/>
      <c r="K510" s="408"/>
      <c r="L510" s="408"/>
      <c r="M510" s="408"/>
      <c r="N510" s="415"/>
      <c r="O510" s="400" t="s">
        <v>70</v>
      </c>
      <c r="P510" s="401"/>
      <c r="Q510" s="401"/>
      <c r="R510" s="401"/>
      <c r="S510" s="401"/>
      <c r="T510" s="401"/>
      <c r="U510" s="402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46" t="s">
        <v>702</v>
      </c>
      <c r="B511" s="447"/>
      <c r="C511" s="447"/>
      <c r="D511" s="447"/>
      <c r="E511" s="447"/>
      <c r="F511" s="447"/>
      <c r="G511" s="447"/>
      <c r="H511" s="447"/>
      <c r="I511" s="447"/>
      <c r="J511" s="447"/>
      <c r="K511" s="447"/>
      <c r="L511" s="447"/>
      <c r="M511" s="447"/>
      <c r="N511" s="447"/>
      <c r="O511" s="447"/>
      <c r="P511" s="447"/>
      <c r="Q511" s="447"/>
      <c r="R511" s="447"/>
      <c r="S511" s="447"/>
      <c r="T511" s="447"/>
      <c r="U511" s="447"/>
      <c r="V511" s="447"/>
      <c r="W511" s="447"/>
      <c r="X511" s="447"/>
      <c r="Y511" s="447"/>
      <c r="Z511" s="48"/>
      <c r="AA511" s="48"/>
    </row>
    <row r="512" spans="1:67" ht="16.5" customHeight="1" x14ac:dyDescent="0.25">
      <c r="A512" s="411" t="s">
        <v>703</v>
      </c>
      <c r="B512" s="408"/>
      <c r="C512" s="408"/>
      <c r="D512" s="408"/>
      <c r="E512" s="408"/>
      <c r="F512" s="408"/>
      <c r="G512" s="408"/>
      <c r="H512" s="408"/>
      <c r="I512" s="408"/>
      <c r="J512" s="408"/>
      <c r="K512" s="408"/>
      <c r="L512" s="408"/>
      <c r="M512" s="408"/>
      <c r="N512" s="408"/>
      <c r="O512" s="408"/>
      <c r="P512" s="408"/>
      <c r="Q512" s="408"/>
      <c r="R512" s="408"/>
      <c r="S512" s="408"/>
      <c r="T512" s="408"/>
      <c r="U512" s="408"/>
      <c r="V512" s="408"/>
      <c r="W512" s="408"/>
      <c r="X512" s="408"/>
      <c r="Y512" s="408"/>
      <c r="Z512" s="383"/>
      <c r="AA512" s="383"/>
    </row>
    <row r="513" spans="1:67" ht="14.25" customHeight="1" x14ac:dyDescent="0.25">
      <c r="A513" s="407" t="s">
        <v>105</v>
      </c>
      <c r="B513" s="408"/>
      <c r="C513" s="408"/>
      <c r="D513" s="408"/>
      <c r="E513" s="408"/>
      <c r="F513" s="408"/>
      <c r="G513" s="408"/>
      <c r="H513" s="408"/>
      <c r="I513" s="408"/>
      <c r="J513" s="408"/>
      <c r="K513" s="408"/>
      <c r="L513" s="408"/>
      <c r="M513" s="408"/>
      <c r="N513" s="408"/>
      <c r="O513" s="408"/>
      <c r="P513" s="408"/>
      <c r="Q513" s="408"/>
      <c r="R513" s="408"/>
      <c r="S513" s="408"/>
      <c r="T513" s="408"/>
      <c r="U513" s="408"/>
      <c r="V513" s="408"/>
      <c r="W513" s="408"/>
      <c r="X513" s="408"/>
      <c r="Y513" s="408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4">
        <v>4640242181011</v>
      </c>
      <c r="E514" s="395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586" t="s">
        <v>706</v>
      </c>
      <c r="P514" s="406"/>
      <c r="Q514" s="406"/>
      <c r="R514" s="406"/>
      <c r="S514" s="395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4">
        <v>4640242180045</v>
      </c>
      <c r="E515" s="395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530" t="s">
        <v>709</v>
      </c>
      <c r="P515" s="406"/>
      <c r="Q515" s="406"/>
      <c r="R515" s="406"/>
      <c r="S515" s="395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4">
        <v>4640242180441</v>
      </c>
      <c r="E516" s="395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580" t="s">
        <v>712</v>
      </c>
      <c r="P516" s="406"/>
      <c r="Q516" s="406"/>
      <c r="R516" s="406"/>
      <c r="S516" s="395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4">
        <v>4640242180601</v>
      </c>
      <c r="E517" s="395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8" t="s">
        <v>715</v>
      </c>
      <c r="P517" s="406"/>
      <c r="Q517" s="406"/>
      <c r="R517" s="406"/>
      <c r="S517" s="395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4">
        <v>4640242180564</v>
      </c>
      <c r="E518" s="395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3" t="s">
        <v>718</v>
      </c>
      <c r="P518" s="406"/>
      <c r="Q518" s="406"/>
      <c r="R518" s="406"/>
      <c r="S518" s="395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4">
        <v>4640242180922</v>
      </c>
      <c r="E519" s="395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55" t="s">
        <v>721</v>
      </c>
      <c r="P519" s="406"/>
      <c r="Q519" s="406"/>
      <c r="R519" s="406"/>
      <c r="S519" s="395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4">
        <v>4640242181189</v>
      </c>
      <c r="E520" s="395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728" t="s">
        <v>724</v>
      </c>
      <c r="P520" s="406"/>
      <c r="Q520" s="406"/>
      <c r="R520" s="406"/>
      <c r="S520" s="395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4">
        <v>4640242180038</v>
      </c>
      <c r="E521" s="395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735" t="s">
        <v>727</v>
      </c>
      <c r="P521" s="406"/>
      <c r="Q521" s="406"/>
      <c r="R521" s="406"/>
      <c r="S521" s="395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4">
        <v>4640242181172</v>
      </c>
      <c r="E522" s="395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578" t="s">
        <v>730</v>
      </c>
      <c r="P522" s="406"/>
      <c r="Q522" s="406"/>
      <c r="R522" s="406"/>
      <c r="S522" s="395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14"/>
      <c r="B523" s="408"/>
      <c r="C523" s="408"/>
      <c r="D523" s="408"/>
      <c r="E523" s="408"/>
      <c r="F523" s="408"/>
      <c r="G523" s="408"/>
      <c r="H523" s="408"/>
      <c r="I523" s="408"/>
      <c r="J523" s="408"/>
      <c r="K523" s="408"/>
      <c r="L523" s="408"/>
      <c r="M523" s="408"/>
      <c r="N523" s="415"/>
      <c r="O523" s="400" t="s">
        <v>70</v>
      </c>
      <c r="P523" s="401"/>
      <c r="Q523" s="401"/>
      <c r="R523" s="401"/>
      <c r="S523" s="401"/>
      <c r="T523" s="401"/>
      <c r="U523" s="402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8"/>
      <c r="B524" s="408"/>
      <c r="C524" s="408"/>
      <c r="D524" s="408"/>
      <c r="E524" s="408"/>
      <c r="F524" s="408"/>
      <c r="G524" s="408"/>
      <c r="H524" s="408"/>
      <c r="I524" s="408"/>
      <c r="J524" s="408"/>
      <c r="K524" s="408"/>
      <c r="L524" s="408"/>
      <c r="M524" s="408"/>
      <c r="N524" s="415"/>
      <c r="O524" s="400" t="s">
        <v>70</v>
      </c>
      <c r="P524" s="401"/>
      <c r="Q524" s="401"/>
      <c r="R524" s="401"/>
      <c r="S524" s="401"/>
      <c r="T524" s="401"/>
      <c r="U524" s="402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7" t="s">
        <v>97</v>
      </c>
      <c r="B525" s="408"/>
      <c r="C525" s="408"/>
      <c r="D525" s="408"/>
      <c r="E525" s="408"/>
      <c r="F525" s="408"/>
      <c r="G525" s="408"/>
      <c r="H525" s="408"/>
      <c r="I525" s="408"/>
      <c r="J525" s="408"/>
      <c r="K525" s="408"/>
      <c r="L525" s="408"/>
      <c r="M525" s="408"/>
      <c r="N525" s="408"/>
      <c r="O525" s="408"/>
      <c r="P525" s="408"/>
      <c r="Q525" s="408"/>
      <c r="R525" s="408"/>
      <c r="S525" s="408"/>
      <c r="T525" s="408"/>
      <c r="U525" s="408"/>
      <c r="V525" s="408"/>
      <c r="W525" s="408"/>
      <c r="X525" s="408"/>
      <c r="Y525" s="408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4">
        <v>4640242180526</v>
      </c>
      <c r="E526" s="395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725" t="s">
        <v>733</v>
      </c>
      <c r="P526" s="406"/>
      <c r="Q526" s="406"/>
      <c r="R526" s="406"/>
      <c r="S526" s="395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4">
        <v>4640242180519</v>
      </c>
      <c r="E527" s="395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536" t="s">
        <v>736</v>
      </c>
      <c r="P527" s="406"/>
      <c r="Q527" s="406"/>
      <c r="R527" s="406"/>
      <c r="S527" s="395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4">
        <v>4640242180090</v>
      </c>
      <c r="E528" s="395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88" t="s">
        <v>739</v>
      </c>
      <c r="P528" s="406"/>
      <c r="Q528" s="406"/>
      <c r="R528" s="406"/>
      <c r="S528" s="395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4">
        <v>4640242180090</v>
      </c>
      <c r="E529" s="395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684" t="s">
        <v>742</v>
      </c>
      <c r="P529" s="406"/>
      <c r="Q529" s="406"/>
      <c r="R529" s="406"/>
      <c r="S529" s="395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4">
        <v>4640242181363</v>
      </c>
      <c r="E530" s="395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768" t="s">
        <v>745</v>
      </c>
      <c r="P530" s="406"/>
      <c r="Q530" s="406"/>
      <c r="R530" s="406"/>
      <c r="S530" s="395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14"/>
      <c r="B531" s="408"/>
      <c r="C531" s="408"/>
      <c r="D531" s="408"/>
      <c r="E531" s="408"/>
      <c r="F531" s="408"/>
      <c r="G531" s="408"/>
      <c r="H531" s="408"/>
      <c r="I531" s="408"/>
      <c r="J531" s="408"/>
      <c r="K531" s="408"/>
      <c r="L531" s="408"/>
      <c r="M531" s="408"/>
      <c r="N531" s="415"/>
      <c r="O531" s="400" t="s">
        <v>70</v>
      </c>
      <c r="P531" s="401"/>
      <c r="Q531" s="401"/>
      <c r="R531" s="401"/>
      <c r="S531" s="401"/>
      <c r="T531" s="401"/>
      <c r="U531" s="402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8"/>
      <c r="B532" s="408"/>
      <c r="C532" s="408"/>
      <c r="D532" s="408"/>
      <c r="E532" s="408"/>
      <c r="F532" s="408"/>
      <c r="G532" s="408"/>
      <c r="H532" s="408"/>
      <c r="I532" s="408"/>
      <c r="J532" s="408"/>
      <c r="K532" s="408"/>
      <c r="L532" s="408"/>
      <c r="M532" s="408"/>
      <c r="N532" s="415"/>
      <c r="O532" s="400" t="s">
        <v>70</v>
      </c>
      <c r="P532" s="401"/>
      <c r="Q532" s="401"/>
      <c r="R532" s="401"/>
      <c r="S532" s="401"/>
      <c r="T532" s="401"/>
      <c r="U532" s="402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7" t="s">
        <v>61</v>
      </c>
      <c r="B533" s="408"/>
      <c r="C533" s="408"/>
      <c r="D533" s="408"/>
      <c r="E533" s="408"/>
      <c r="F533" s="408"/>
      <c r="G533" s="408"/>
      <c r="H533" s="408"/>
      <c r="I533" s="408"/>
      <c r="J533" s="408"/>
      <c r="K533" s="408"/>
      <c r="L533" s="408"/>
      <c r="M533" s="408"/>
      <c r="N533" s="408"/>
      <c r="O533" s="408"/>
      <c r="P533" s="408"/>
      <c r="Q533" s="408"/>
      <c r="R533" s="408"/>
      <c r="S533" s="408"/>
      <c r="T533" s="408"/>
      <c r="U533" s="408"/>
      <c r="V533" s="408"/>
      <c r="W533" s="408"/>
      <c r="X533" s="408"/>
      <c r="Y533" s="408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4">
        <v>4640242180816</v>
      </c>
      <c r="E534" s="395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69" t="s">
        <v>748</v>
      </c>
      <c r="P534" s="406"/>
      <c r="Q534" s="406"/>
      <c r="R534" s="406"/>
      <c r="S534" s="395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4">
        <v>4640242180595</v>
      </c>
      <c r="E535" s="395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53" t="s">
        <v>751</v>
      </c>
      <c r="P535" s="406"/>
      <c r="Q535" s="406"/>
      <c r="R535" s="406"/>
      <c r="S535" s="395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4">
        <v>4640242180076</v>
      </c>
      <c r="E536" s="395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74" t="s">
        <v>754</v>
      </c>
      <c r="P536" s="406"/>
      <c r="Q536" s="406"/>
      <c r="R536" s="406"/>
      <c r="S536" s="395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4">
        <v>4640242180908</v>
      </c>
      <c r="E537" s="395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3" t="s">
        <v>757</v>
      </c>
      <c r="P537" s="406"/>
      <c r="Q537" s="406"/>
      <c r="R537" s="406"/>
      <c r="S537" s="395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4">
        <v>4640242180489</v>
      </c>
      <c r="E538" s="395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19" t="s">
        <v>760</v>
      </c>
      <c r="P538" s="406"/>
      <c r="Q538" s="406"/>
      <c r="R538" s="406"/>
      <c r="S538" s="395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14"/>
      <c r="B539" s="408"/>
      <c r="C539" s="408"/>
      <c r="D539" s="408"/>
      <c r="E539" s="408"/>
      <c r="F539" s="408"/>
      <c r="G539" s="408"/>
      <c r="H539" s="408"/>
      <c r="I539" s="408"/>
      <c r="J539" s="408"/>
      <c r="K539" s="408"/>
      <c r="L539" s="408"/>
      <c r="M539" s="408"/>
      <c r="N539" s="415"/>
      <c r="O539" s="400" t="s">
        <v>70</v>
      </c>
      <c r="P539" s="401"/>
      <c r="Q539" s="401"/>
      <c r="R539" s="401"/>
      <c r="S539" s="401"/>
      <c r="T539" s="401"/>
      <c r="U539" s="402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8"/>
      <c r="B540" s="408"/>
      <c r="C540" s="408"/>
      <c r="D540" s="408"/>
      <c r="E540" s="408"/>
      <c r="F540" s="408"/>
      <c r="G540" s="408"/>
      <c r="H540" s="408"/>
      <c r="I540" s="408"/>
      <c r="J540" s="408"/>
      <c r="K540" s="408"/>
      <c r="L540" s="408"/>
      <c r="M540" s="408"/>
      <c r="N540" s="415"/>
      <c r="O540" s="400" t="s">
        <v>70</v>
      </c>
      <c r="P540" s="401"/>
      <c r="Q540" s="401"/>
      <c r="R540" s="401"/>
      <c r="S540" s="401"/>
      <c r="T540" s="401"/>
      <c r="U540" s="402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7" t="s">
        <v>72</v>
      </c>
      <c r="B541" s="408"/>
      <c r="C541" s="408"/>
      <c r="D541" s="408"/>
      <c r="E541" s="408"/>
      <c r="F541" s="408"/>
      <c r="G541" s="408"/>
      <c r="H541" s="408"/>
      <c r="I541" s="408"/>
      <c r="J541" s="408"/>
      <c r="K541" s="408"/>
      <c r="L541" s="408"/>
      <c r="M541" s="408"/>
      <c r="N541" s="408"/>
      <c r="O541" s="408"/>
      <c r="P541" s="408"/>
      <c r="Q541" s="408"/>
      <c r="R541" s="408"/>
      <c r="S541" s="408"/>
      <c r="T541" s="408"/>
      <c r="U541" s="408"/>
      <c r="V541" s="408"/>
      <c r="W541" s="408"/>
      <c r="X541" s="408"/>
      <c r="Y541" s="408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4">
        <v>4640242180533</v>
      </c>
      <c r="E542" s="395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676" t="s">
        <v>763</v>
      </c>
      <c r="P542" s="406"/>
      <c r="Q542" s="406"/>
      <c r="R542" s="406"/>
      <c r="S542" s="395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4">
        <v>4640242180106</v>
      </c>
      <c r="E543" s="395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30" t="s">
        <v>766</v>
      </c>
      <c r="P543" s="406"/>
      <c r="Q543" s="406"/>
      <c r="R543" s="406"/>
      <c r="S543" s="395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4">
        <v>4640242180540</v>
      </c>
      <c r="E544" s="395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658" t="s">
        <v>769</v>
      </c>
      <c r="P544" s="406"/>
      <c r="Q544" s="406"/>
      <c r="R544" s="406"/>
      <c r="S544" s="395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4">
        <v>4640242181233</v>
      </c>
      <c r="E545" s="395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46" t="s">
        <v>772</v>
      </c>
      <c r="P545" s="406"/>
      <c r="Q545" s="406"/>
      <c r="R545" s="406"/>
      <c r="S545" s="395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4">
        <v>4640242181226</v>
      </c>
      <c r="E546" s="395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76" t="s">
        <v>775</v>
      </c>
      <c r="P546" s="406"/>
      <c r="Q546" s="406"/>
      <c r="R546" s="406"/>
      <c r="S546" s="395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14"/>
      <c r="B547" s="408"/>
      <c r="C547" s="408"/>
      <c r="D547" s="408"/>
      <c r="E547" s="408"/>
      <c r="F547" s="408"/>
      <c r="G547" s="408"/>
      <c r="H547" s="408"/>
      <c r="I547" s="408"/>
      <c r="J547" s="408"/>
      <c r="K547" s="408"/>
      <c r="L547" s="408"/>
      <c r="M547" s="408"/>
      <c r="N547" s="415"/>
      <c r="O547" s="400" t="s">
        <v>70</v>
      </c>
      <c r="P547" s="401"/>
      <c r="Q547" s="401"/>
      <c r="R547" s="401"/>
      <c r="S547" s="401"/>
      <c r="T547" s="401"/>
      <c r="U547" s="402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8"/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15"/>
      <c r="O548" s="400" t="s">
        <v>70</v>
      </c>
      <c r="P548" s="401"/>
      <c r="Q548" s="401"/>
      <c r="R548" s="401"/>
      <c r="S548" s="401"/>
      <c r="T548" s="401"/>
      <c r="U548" s="402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7" t="s">
        <v>204</v>
      </c>
      <c r="B549" s="408"/>
      <c r="C549" s="408"/>
      <c r="D549" s="408"/>
      <c r="E549" s="408"/>
      <c r="F549" s="408"/>
      <c r="G549" s="408"/>
      <c r="H549" s="408"/>
      <c r="I549" s="408"/>
      <c r="J549" s="408"/>
      <c r="K549" s="408"/>
      <c r="L549" s="408"/>
      <c r="M549" s="408"/>
      <c r="N549" s="408"/>
      <c r="O549" s="408"/>
      <c r="P549" s="408"/>
      <c r="Q549" s="408"/>
      <c r="R549" s="408"/>
      <c r="S549" s="408"/>
      <c r="T549" s="408"/>
      <c r="U549" s="408"/>
      <c r="V549" s="408"/>
      <c r="W549" s="408"/>
      <c r="X549" s="408"/>
      <c r="Y549" s="408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4">
        <v>4640242180120</v>
      </c>
      <c r="E550" s="395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13" t="s">
        <v>778</v>
      </c>
      <c r="P550" s="406"/>
      <c r="Q550" s="406"/>
      <c r="R550" s="406"/>
      <c r="S550" s="395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4">
        <v>4640242180120</v>
      </c>
      <c r="E551" s="395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24" t="s">
        <v>780</v>
      </c>
      <c r="P551" s="406"/>
      <c r="Q551" s="406"/>
      <c r="R551" s="406"/>
      <c r="S551" s="395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4">
        <v>4640242180137</v>
      </c>
      <c r="E552" s="395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19" t="s">
        <v>783</v>
      </c>
      <c r="P552" s="406"/>
      <c r="Q552" s="406"/>
      <c r="R552" s="406"/>
      <c r="S552" s="395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4">
        <v>4640242180137</v>
      </c>
      <c r="E553" s="395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9" t="s">
        <v>785</v>
      </c>
      <c r="P553" s="406"/>
      <c r="Q553" s="406"/>
      <c r="R553" s="406"/>
      <c r="S553" s="395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14"/>
      <c r="B554" s="408"/>
      <c r="C554" s="408"/>
      <c r="D554" s="408"/>
      <c r="E554" s="408"/>
      <c r="F554" s="408"/>
      <c r="G554" s="408"/>
      <c r="H554" s="408"/>
      <c r="I554" s="408"/>
      <c r="J554" s="408"/>
      <c r="K554" s="408"/>
      <c r="L554" s="408"/>
      <c r="M554" s="408"/>
      <c r="N554" s="415"/>
      <c r="O554" s="400" t="s">
        <v>70</v>
      </c>
      <c r="P554" s="401"/>
      <c r="Q554" s="401"/>
      <c r="R554" s="401"/>
      <c r="S554" s="401"/>
      <c r="T554" s="401"/>
      <c r="U554" s="402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8"/>
      <c r="B555" s="408"/>
      <c r="C555" s="408"/>
      <c r="D555" s="408"/>
      <c r="E555" s="408"/>
      <c r="F555" s="408"/>
      <c r="G555" s="408"/>
      <c r="H555" s="408"/>
      <c r="I555" s="408"/>
      <c r="J555" s="408"/>
      <c r="K555" s="408"/>
      <c r="L555" s="408"/>
      <c r="M555" s="408"/>
      <c r="N555" s="415"/>
      <c r="O555" s="400" t="s">
        <v>70</v>
      </c>
      <c r="P555" s="401"/>
      <c r="Q555" s="401"/>
      <c r="R555" s="401"/>
      <c r="S555" s="401"/>
      <c r="T555" s="401"/>
      <c r="U555" s="402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724"/>
      <c r="B556" s="408"/>
      <c r="C556" s="408"/>
      <c r="D556" s="408"/>
      <c r="E556" s="408"/>
      <c r="F556" s="408"/>
      <c r="G556" s="408"/>
      <c r="H556" s="408"/>
      <c r="I556" s="408"/>
      <c r="J556" s="408"/>
      <c r="K556" s="408"/>
      <c r="L556" s="408"/>
      <c r="M556" s="408"/>
      <c r="N556" s="558"/>
      <c r="O556" s="440" t="s">
        <v>786</v>
      </c>
      <c r="P556" s="441"/>
      <c r="Q556" s="441"/>
      <c r="R556" s="441"/>
      <c r="S556" s="441"/>
      <c r="T556" s="441"/>
      <c r="U556" s="442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11210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11290.84</v>
      </c>
      <c r="Y556" s="37"/>
      <c r="Z556" s="391"/>
      <c r="AA556" s="391"/>
    </row>
    <row r="557" spans="1:67" x14ac:dyDescent="0.2">
      <c r="A557" s="408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558"/>
      <c r="O557" s="440" t="s">
        <v>787</v>
      </c>
      <c r="P557" s="441"/>
      <c r="Q557" s="441"/>
      <c r="R557" s="441"/>
      <c r="S557" s="441"/>
      <c r="T557" s="441"/>
      <c r="U557" s="442"/>
      <c r="V557" s="37" t="s">
        <v>66</v>
      </c>
      <c r="W557" s="390">
        <f>IFERROR(SUM(BL22:BL553),"0")</f>
        <v>11764.313341065064</v>
      </c>
      <c r="X557" s="390">
        <f>IFERROR(SUM(BM22:BM553),"0")</f>
        <v>11849.126</v>
      </c>
      <c r="Y557" s="37"/>
      <c r="Z557" s="391"/>
      <c r="AA557" s="391"/>
    </row>
    <row r="558" spans="1:67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558"/>
      <c r="O558" s="440" t="s">
        <v>788</v>
      </c>
      <c r="P558" s="441"/>
      <c r="Q558" s="441"/>
      <c r="R558" s="441"/>
      <c r="S558" s="441"/>
      <c r="T558" s="441"/>
      <c r="U558" s="442"/>
      <c r="V558" s="37" t="s">
        <v>789</v>
      </c>
      <c r="W558" s="38">
        <f>ROUNDUP(SUM(BN22:BN553),0)</f>
        <v>19</v>
      </c>
      <c r="X558" s="38">
        <f>ROUNDUP(SUM(BO22:BO553),0)</f>
        <v>19</v>
      </c>
      <c r="Y558" s="37"/>
      <c r="Z558" s="391"/>
      <c r="AA558" s="391"/>
    </row>
    <row r="559" spans="1:67" x14ac:dyDescent="0.2">
      <c r="A559" s="408"/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558"/>
      <c r="O559" s="440" t="s">
        <v>790</v>
      </c>
      <c r="P559" s="441"/>
      <c r="Q559" s="441"/>
      <c r="R559" s="441"/>
      <c r="S559" s="441"/>
      <c r="T559" s="441"/>
      <c r="U559" s="442"/>
      <c r="V559" s="37" t="s">
        <v>66</v>
      </c>
      <c r="W559" s="390">
        <f>GrossWeightTotal+PalletQtyTotal*25</f>
        <v>12239.313341065064</v>
      </c>
      <c r="X559" s="390">
        <f>GrossWeightTotalR+PalletQtyTotalR*25</f>
        <v>12324.126</v>
      </c>
      <c r="Y559" s="37"/>
      <c r="Z559" s="391"/>
      <c r="AA559" s="391"/>
    </row>
    <row r="560" spans="1:67" x14ac:dyDescent="0.2">
      <c r="A560" s="408"/>
      <c r="B560" s="408"/>
      <c r="C560" s="408"/>
      <c r="D560" s="408"/>
      <c r="E560" s="408"/>
      <c r="F560" s="408"/>
      <c r="G560" s="408"/>
      <c r="H560" s="408"/>
      <c r="I560" s="408"/>
      <c r="J560" s="408"/>
      <c r="K560" s="408"/>
      <c r="L560" s="408"/>
      <c r="M560" s="408"/>
      <c r="N560" s="558"/>
      <c r="O560" s="440" t="s">
        <v>791</v>
      </c>
      <c r="P560" s="441"/>
      <c r="Q560" s="441"/>
      <c r="R560" s="441"/>
      <c r="S560" s="441"/>
      <c r="T560" s="441"/>
      <c r="U560" s="442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1421.9104299276712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1432</v>
      </c>
      <c r="Y560" s="37"/>
      <c r="Z560" s="391"/>
      <c r="AA560" s="391"/>
    </row>
    <row r="561" spans="1:30" ht="14.25" customHeight="1" x14ac:dyDescent="0.2">
      <c r="A561" s="408"/>
      <c r="B561" s="408"/>
      <c r="C561" s="408"/>
      <c r="D561" s="408"/>
      <c r="E561" s="408"/>
      <c r="F561" s="408"/>
      <c r="G561" s="408"/>
      <c r="H561" s="408"/>
      <c r="I561" s="408"/>
      <c r="J561" s="408"/>
      <c r="K561" s="408"/>
      <c r="L561" s="408"/>
      <c r="M561" s="408"/>
      <c r="N561" s="558"/>
      <c r="O561" s="440" t="s">
        <v>792</v>
      </c>
      <c r="P561" s="441"/>
      <c r="Q561" s="441"/>
      <c r="R561" s="441"/>
      <c r="S561" s="441"/>
      <c r="T561" s="441"/>
      <c r="U561" s="442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21.61354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392" t="s">
        <v>95</v>
      </c>
      <c r="D563" s="544"/>
      <c r="E563" s="544"/>
      <c r="F563" s="545"/>
      <c r="G563" s="392" t="s">
        <v>226</v>
      </c>
      <c r="H563" s="544"/>
      <c r="I563" s="544"/>
      <c r="J563" s="544"/>
      <c r="K563" s="544"/>
      <c r="L563" s="544"/>
      <c r="M563" s="544"/>
      <c r="N563" s="544"/>
      <c r="O563" s="544"/>
      <c r="P563" s="545"/>
      <c r="Q563" s="392" t="s">
        <v>486</v>
      </c>
      <c r="R563" s="545"/>
      <c r="S563" s="392" t="s">
        <v>565</v>
      </c>
      <c r="T563" s="544"/>
      <c r="U563" s="544"/>
      <c r="V563" s="545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398" t="s">
        <v>795</v>
      </c>
      <c r="B564" s="392" t="s">
        <v>60</v>
      </c>
      <c r="C564" s="392" t="s">
        <v>96</v>
      </c>
      <c r="D564" s="392" t="s">
        <v>104</v>
      </c>
      <c r="E564" s="392" t="s">
        <v>95</v>
      </c>
      <c r="F564" s="392" t="s">
        <v>216</v>
      </c>
      <c r="G564" s="392" t="s">
        <v>227</v>
      </c>
      <c r="H564" s="392" t="s">
        <v>244</v>
      </c>
      <c r="I564" s="392" t="s">
        <v>263</v>
      </c>
      <c r="J564" s="392" t="s">
        <v>336</v>
      </c>
      <c r="K564" s="386"/>
      <c r="L564" s="392" t="s">
        <v>370</v>
      </c>
      <c r="M564" s="386"/>
      <c r="N564" s="392" t="s">
        <v>370</v>
      </c>
      <c r="O564" s="392" t="s">
        <v>456</v>
      </c>
      <c r="P564" s="392" t="s">
        <v>473</v>
      </c>
      <c r="Q564" s="392" t="s">
        <v>487</v>
      </c>
      <c r="R564" s="392" t="s">
        <v>534</v>
      </c>
      <c r="S564" s="392" t="s">
        <v>566</v>
      </c>
      <c r="T564" s="392" t="s">
        <v>613</v>
      </c>
      <c r="U564" s="392" t="s">
        <v>640</v>
      </c>
      <c r="V564" s="392" t="s">
        <v>647</v>
      </c>
      <c r="W564" s="392" t="s">
        <v>653</v>
      </c>
      <c r="X564" s="392" t="s">
        <v>703</v>
      </c>
      <c r="AA564" s="52"/>
      <c r="AD564" s="386"/>
    </row>
    <row r="565" spans="1:30" ht="13.5" customHeight="1" thickBot="1" x14ac:dyDescent="0.25">
      <c r="A565" s="399"/>
      <c r="B565" s="393"/>
      <c r="C565" s="393"/>
      <c r="D565" s="393"/>
      <c r="E565" s="393"/>
      <c r="F565" s="393"/>
      <c r="G565" s="393"/>
      <c r="H565" s="393"/>
      <c r="I565" s="393"/>
      <c r="J565" s="393"/>
      <c r="K565" s="386"/>
      <c r="L565" s="393"/>
      <c r="M565" s="386"/>
      <c r="N565" s="393"/>
      <c r="O565" s="393"/>
      <c r="P565" s="393"/>
      <c r="Q565" s="393"/>
      <c r="R565" s="393"/>
      <c r="S565" s="393"/>
      <c r="T565" s="393"/>
      <c r="U565" s="393"/>
      <c r="V565" s="393"/>
      <c r="W565" s="393"/>
      <c r="X565" s="393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410.40000000000003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918.4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1880.9999999999998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210.6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210.6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5325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655.19999999999993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1890.24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2024-06-28T08:32:03Z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