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85673F3-5509-4A4B-9FD9-A650F4ECD5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X250" i="1" s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X205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M163" i="1"/>
  <c r="BL163" i="1"/>
  <c r="Y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BO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Y288" i="1"/>
  <c r="BO286" i="1"/>
  <c r="BM286" i="1"/>
  <c r="Y286" i="1"/>
  <c r="X288" i="1"/>
  <c r="H9" i="1"/>
  <c r="X24" i="1"/>
  <c r="X58" i="1"/>
  <c r="X81" i="1"/>
  <c r="X135" i="1"/>
  <c r="X146" i="1"/>
  <c r="X159" i="1"/>
  <c r="I566" i="1"/>
  <c r="X164" i="1"/>
  <c r="BO173" i="1"/>
  <c r="BM173" i="1"/>
  <c r="Y173" i="1"/>
  <c r="Y180" i="1" s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Y216" i="1" s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J566" i="1"/>
  <c r="X217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BO350" i="1"/>
  <c r="BM350" i="1"/>
  <c r="Y350" i="1"/>
  <c r="Y365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31" i="1" l="1"/>
  <c r="Y380" i="1"/>
  <c r="Y459" i="1"/>
  <c r="Y372" i="1"/>
  <c r="Y353" i="1"/>
  <c r="Y315" i="1"/>
  <c r="X560" i="1"/>
  <c r="Y276" i="1"/>
  <c r="Y256" i="1"/>
  <c r="Y116" i="1"/>
  <c r="Y98" i="1"/>
  <c r="X556" i="1"/>
  <c r="X558" i="1"/>
  <c r="Y547" i="1"/>
  <c r="Y505" i="1"/>
  <c r="Y414" i="1"/>
  <c r="Y408" i="1"/>
  <c r="Y249" i="1"/>
  <c r="Y282" i="1"/>
  <c r="Y232" i="1"/>
  <c r="Y561" i="1" s="1"/>
  <c r="X557" i="1"/>
  <c r="X559" i="1" s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<sst xmlns="http://schemas.openxmlformats.org/spreadsheetml/2006/main" count="2457" uniqueCount="829">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</sst>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2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2" t="s">
        <v>8</v>
      </c>
      <c r="B5" s="553"/>
      <c r="C5" s="554"/>
      <c r="D5" s="426"/>
      <c r="E5" s="428"/>
      <c r="F5" s="738" t="s">
        <v>9</v>
      </c>
      <c r="G5" s="554"/>
      <c r="H5" s="426"/>
      <c r="I5" s="427"/>
      <c r="J5" s="427"/>
      <c r="K5" s="427"/>
      <c r="L5" s="428"/>
      <c r="M5" s="58"/>
      <c r="O5" s="24" t="s">
        <v>10</v>
      </c>
      <c r="P5" s="777">
        <v>45466</v>
      </c>
      <c r="Q5" s="570"/>
      <c r="S5" s="648" t="s">
        <v>11</v>
      </c>
      <c r="T5" s="444"/>
      <c r="U5" s="649" t="s">
        <v>12</v>
      </c>
      <c r="V5" s="570"/>
      <c r="AA5" s="51"/>
      <c r="AB5" s="51"/>
      <c r="AC5" s="51"/>
    </row>
    <row r="6" spans="1:30" s="381" customFormat="1" ht="24" customHeight="1" x14ac:dyDescent="0.2">
      <c r="A6" s="552" t="s">
        <v>13</v>
      </c>
      <c r="B6" s="553"/>
      <c r="C6" s="554"/>
      <c r="D6" s="704" t="s">
        <v>14</v>
      </c>
      <c r="E6" s="705"/>
      <c r="F6" s="705"/>
      <c r="G6" s="705"/>
      <c r="H6" s="705"/>
      <c r="I6" s="705"/>
      <c r="J6" s="705"/>
      <c r="K6" s="705"/>
      <c r="L6" s="570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Воскресенье</v>
      </c>
      <c r="Q6" s="393"/>
      <c r="S6" s="443" t="s">
        <v>16</v>
      </c>
      <c r="T6" s="444"/>
      <c r="U6" s="697" t="s">
        <v>17</v>
      </c>
      <c r="V6" s="46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99"/>
      <c r="M7" s="60"/>
      <c r="O7" s="24"/>
      <c r="P7" s="42"/>
      <c r="Q7" s="42"/>
      <c r="S7" s="405"/>
      <c r="T7" s="444"/>
      <c r="U7" s="698"/>
      <c r="V7" s="699"/>
      <c r="AA7" s="51"/>
      <c r="AB7" s="51"/>
      <c r="AC7" s="51"/>
    </row>
    <row r="8" spans="1:30" s="381" customFormat="1" ht="25.5" customHeight="1" x14ac:dyDescent="0.2">
      <c r="A8" s="785" t="s">
        <v>18</v>
      </c>
      <c r="B8" s="408"/>
      <c r="C8" s="409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8">
        <v>0.41666666666666669</v>
      </c>
      <c r="Q8" s="599"/>
      <c r="S8" s="405"/>
      <c r="T8" s="444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75"/>
      <c r="E9" s="400"/>
      <c r="F9" s="5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9"/>
      <c r="O9" s="26" t="s">
        <v>20</v>
      </c>
      <c r="P9" s="561"/>
      <c r="Q9" s="562"/>
      <c r="S9" s="405"/>
      <c r="T9" s="444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75"/>
      <c r="E10" s="400"/>
      <c r="F10" s="5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82" t="str">
        <f>IFERROR(VLOOKUP($D$10,Proxy,2,FALSE),"")</f>
        <v/>
      </c>
      <c r="I10" s="405"/>
      <c r="J10" s="405"/>
      <c r="K10" s="405"/>
      <c r="L10" s="405"/>
      <c r="M10" s="380"/>
      <c r="O10" s="26" t="s">
        <v>21</v>
      </c>
      <c r="P10" s="655"/>
      <c r="Q10" s="656"/>
      <c r="T10" s="24" t="s">
        <v>22</v>
      </c>
      <c r="U10" s="467" t="s">
        <v>23</v>
      </c>
      <c r="V10" s="46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1" t="s">
        <v>27</v>
      </c>
      <c r="V11" s="562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53"/>
      <c r="C12" s="553"/>
      <c r="D12" s="553"/>
      <c r="E12" s="553"/>
      <c r="F12" s="553"/>
      <c r="G12" s="553"/>
      <c r="H12" s="553"/>
      <c r="I12" s="553"/>
      <c r="J12" s="553"/>
      <c r="K12" s="553"/>
      <c r="L12" s="554"/>
      <c r="M12" s="62"/>
      <c r="O12" s="24" t="s">
        <v>29</v>
      </c>
      <c r="P12" s="598"/>
      <c r="Q12" s="599"/>
      <c r="R12" s="23"/>
      <c r="T12" s="24"/>
      <c r="U12" s="517"/>
      <c r="V12" s="405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4"/>
      <c r="M13" s="62"/>
      <c r="N13" s="26"/>
      <c r="O13" s="26" t="s">
        <v>31</v>
      </c>
      <c r="P13" s="641"/>
      <c r="Q13" s="562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72" t="s">
        <v>33</v>
      </c>
      <c r="B15" s="553"/>
      <c r="C15" s="553"/>
      <c r="D15" s="553"/>
      <c r="E15" s="553"/>
      <c r="F15" s="553"/>
      <c r="G15" s="553"/>
      <c r="H15" s="553"/>
      <c r="I15" s="553"/>
      <c r="J15" s="553"/>
      <c r="K15" s="553"/>
      <c r="L15" s="554"/>
      <c r="M15" s="63"/>
      <c r="O15" s="546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74" t="s">
        <v>37</v>
      </c>
      <c r="D17" s="435" t="s">
        <v>38</v>
      </c>
      <c r="E17" s="47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76"/>
      <c r="Q17" s="476"/>
      <c r="R17" s="476"/>
      <c r="S17" s="477"/>
      <c r="T17" s="767" t="s">
        <v>49</v>
      </c>
      <c r="U17" s="554"/>
      <c r="V17" s="435" t="s">
        <v>50</v>
      </c>
      <c r="W17" s="435" t="s">
        <v>51</v>
      </c>
      <c r="X17" s="794" t="s">
        <v>52</v>
      </c>
      <c r="Y17" s="435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6"/>
      <c r="BB17" s="766" t="s">
        <v>57</v>
      </c>
    </row>
    <row r="18" spans="1:67" ht="14.25" customHeight="1" x14ac:dyDescent="0.2">
      <c r="A18" s="436"/>
      <c r="B18" s="436"/>
      <c r="C18" s="436"/>
      <c r="D18" s="478"/>
      <c r="E18" s="480"/>
      <c r="F18" s="436"/>
      <c r="G18" s="436"/>
      <c r="H18" s="436"/>
      <c r="I18" s="436"/>
      <c r="J18" s="436"/>
      <c r="K18" s="436"/>
      <c r="L18" s="436"/>
      <c r="M18" s="436"/>
      <c r="N18" s="436"/>
      <c r="O18" s="478"/>
      <c r="P18" s="479"/>
      <c r="Q18" s="479"/>
      <c r="R18" s="479"/>
      <c r="S18" s="480"/>
      <c r="T18" s="382" t="s">
        <v>58</v>
      </c>
      <c r="U18" s="382" t="s">
        <v>59</v>
      </c>
      <c r="V18" s="436"/>
      <c r="W18" s="436"/>
      <c r="X18" s="795"/>
      <c r="Y18" s="436"/>
      <c r="Z18" s="671"/>
      <c r="AA18" s="671"/>
      <c r="AB18" s="493"/>
      <c r="AC18" s="494"/>
      <c r="AD18" s="495"/>
      <c r="AE18" s="507"/>
      <c r="BB18" s="405"/>
    </row>
    <row r="19" spans="1:67" ht="27.75" customHeight="1" x14ac:dyDescent="0.2">
      <c r="A19" s="424" t="s">
        <v>60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8"/>
      <c r="AA19" s="48"/>
    </row>
    <row r="20" spans="1:67" ht="16.5" customHeight="1" x14ac:dyDescent="0.25">
      <c r="A20" s="416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3"/>
      <c r="AA20" s="383"/>
    </row>
    <row r="21" spans="1:67" ht="14.25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37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38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38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37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38"/>
      <c r="O34" s="407" t="s">
        <v>70</v>
      </c>
      <c r="P34" s="408"/>
      <c r="Q34" s="408"/>
      <c r="R34" s="408"/>
      <c r="S34" s="408"/>
      <c r="T34" s="408"/>
      <c r="U34" s="40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38"/>
      <c r="O35" s="407" t="s">
        <v>70</v>
      </c>
      <c r="P35" s="408"/>
      <c r="Q35" s="408"/>
      <c r="R35" s="408"/>
      <c r="S35" s="408"/>
      <c r="T35" s="408"/>
      <c r="U35" s="40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37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38"/>
      <c r="O38" s="407" t="s">
        <v>70</v>
      </c>
      <c r="P38" s="408"/>
      <c r="Q38" s="408"/>
      <c r="R38" s="408"/>
      <c r="S38" s="408"/>
      <c r="T38" s="408"/>
      <c r="U38" s="40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38"/>
      <c r="O39" s="407" t="s">
        <v>70</v>
      </c>
      <c r="P39" s="408"/>
      <c r="Q39" s="408"/>
      <c r="R39" s="408"/>
      <c r="S39" s="408"/>
      <c r="T39" s="408"/>
      <c r="U39" s="40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37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38"/>
      <c r="O42" s="407" t="s">
        <v>70</v>
      </c>
      <c r="P42" s="408"/>
      <c r="Q42" s="408"/>
      <c r="R42" s="408"/>
      <c r="S42" s="408"/>
      <c r="T42" s="408"/>
      <c r="U42" s="40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38"/>
      <c r="O43" s="407" t="s">
        <v>70</v>
      </c>
      <c r="P43" s="408"/>
      <c r="Q43" s="408"/>
      <c r="R43" s="408"/>
      <c r="S43" s="408"/>
      <c r="T43" s="408"/>
      <c r="U43" s="40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24" t="s">
        <v>95</v>
      </c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8"/>
      <c r="AA44" s="48"/>
    </row>
    <row r="45" spans="1:67" ht="16.5" customHeight="1" x14ac:dyDescent="0.25">
      <c r="A45" s="416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3"/>
      <c r="AA45" s="383"/>
    </row>
    <row r="46" spans="1:67" ht="14.25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15</v>
      </c>
      <c r="X47" s="389">
        <f>IFERROR(IF(W47="",0,CEILING((W47/$H47),1)*$H47),"")</f>
        <v>21.6</v>
      </c>
      <c r="Y47" s="36">
        <f>IFERROR(IF(X47=0,"",ROUNDUP(X47/H47,0)*0.02175),"")</f>
        <v>4.3499999999999997E-2</v>
      </c>
      <c r="Z47" s="56"/>
      <c r="AA47" s="57"/>
      <c r="AE47" s="64"/>
      <c r="BB47" s="76" t="s">
        <v>1</v>
      </c>
      <c r="BL47" s="64">
        <f>IFERROR(W47*I47/H47,"0")</f>
        <v>15.666666666666664</v>
      </c>
      <c r="BM47" s="64">
        <f>IFERROR(X47*I47/H47,"0")</f>
        <v>22.56</v>
      </c>
      <c r="BN47" s="64">
        <f>IFERROR(1/J47*(W47/H47),"0")</f>
        <v>2.48015873015873E-2</v>
      </c>
      <c r="BO47" s="64">
        <f>IFERROR(1/J47*(X47/H47),"0")</f>
        <v>3.5714285714285712E-2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37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38"/>
      <c r="O49" s="407" t="s">
        <v>70</v>
      </c>
      <c r="P49" s="408"/>
      <c r="Q49" s="408"/>
      <c r="R49" s="408"/>
      <c r="S49" s="408"/>
      <c r="T49" s="408"/>
      <c r="U49" s="409"/>
      <c r="V49" s="37" t="s">
        <v>71</v>
      </c>
      <c r="W49" s="390">
        <f>IFERROR(W47/H47,"0")+IFERROR(W48/H48,"0")</f>
        <v>1.3888888888888888</v>
      </c>
      <c r="X49" s="390">
        <f>IFERROR(X47/H47,"0")+IFERROR(X48/H48,"0")</f>
        <v>2</v>
      </c>
      <c r="Y49" s="390">
        <f>IFERROR(IF(Y47="",0,Y47),"0")+IFERROR(IF(Y48="",0,Y48),"0")</f>
        <v>4.3499999999999997E-2</v>
      </c>
      <c r="Z49" s="391"/>
      <c r="AA49" s="391"/>
    </row>
    <row r="50" spans="1:67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38"/>
      <c r="O50" s="407" t="s">
        <v>70</v>
      </c>
      <c r="P50" s="408"/>
      <c r="Q50" s="408"/>
      <c r="R50" s="408"/>
      <c r="S50" s="408"/>
      <c r="T50" s="408"/>
      <c r="U50" s="409"/>
      <c r="V50" s="37" t="s">
        <v>66</v>
      </c>
      <c r="W50" s="390">
        <f>IFERROR(SUM(W47:W48),"0")</f>
        <v>15</v>
      </c>
      <c r="X50" s="390">
        <f>IFERROR(SUM(X47:X48),"0")</f>
        <v>21.6</v>
      </c>
      <c r="Y50" s="37"/>
      <c r="Z50" s="391"/>
      <c r="AA50" s="391"/>
    </row>
    <row r="51" spans="1:67" ht="16.5" customHeight="1" x14ac:dyDescent="0.25">
      <c r="A51" s="416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3"/>
      <c r="AA51" s="383"/>
    </row>
    <row r="52" spans="1:67" ht="14.25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6</v>
      </c>
      <c r="X56" s="389">
        <f>IFERROR(IF(W56="",0,CEILING((W56/$H56),1)*$H56),"")</f>
        <v>8</v>
      </c>
      <c r="Y56" s="36">
        <f>IFERROR(IF(X56=0,"",ROUNDUP(X56/H56,0)*0.00937),"")</f>
        <v>1.874E-2</v>
      </c>
      <c r="Z56" s="56"/>
      <c r="AA56" s="57"/>
      <c r="AE56" s="64"/>
      <c r="BB56" s="81" t="s">
        <v>1</v>
      </c>
      <c r="BL56" s="64">
        <f>IFERROR(W56*I56/H56,"0")</f>
        <v>6.36</v>
      </c>
      <c r="BM56" s="64">
        <f>IFERROR(X56*I56/H56,"0")</f>
        <v>8.48</v>
      </c>
      <c r="BN56" s="64">
        <f>IFERROR(1/J56*(W56/H56),"0")</f>
        <v>1.2500000000000001E-2</v>
      </c>
      <c r="BO56" s="64">
        <f>IFERROR(1/J56*(X56/H56),"0")</f>
        <v>1.6666666666666666E-2</v>
      </c>
    </row>
    <row r="57" spans="1:67" x14ac:dyDescent="0.2">
      <c r="A57" s="437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38"/>
      <c r="O57" s="407" t="s">
        <v>70</v>
      </c>
      <c r="P57" s="408"/>
      <c r="Q57" s="408"/>
      <c r="R57" s="408"/>
      <c r="S57" s="408"/>
      <c r="T57" s="408"/>
      <c r="U57" s="409"/>
      <c r="V57" s="37" t="s">
        <v>71</v>
      </c>
      <c r="W57" s="390">
        <f>IFERROR(W53/H53,"0")+IFERROR(W54/H54,"0")+IFERROR(W55/H55,"0")+IFERROR(W56/H56,"0")</f>
        <v>1.5</v>
      </c>
      <c r="X57" s="390">
        <f>IFERROR(X53/H53,"0")+IFERROR(X54/H54,"0")+IFERROR(X55/H55,"0")+IFERROR(X56/H56,"0")</f>
        <v>2</v>
      </c>
      <c r="Y57" s="390">
        <f>IFERROR(IF(Y53="",0,Y53),"0")+IFERROR(IF(Y54="",0,Y54),"0")+IFERROR(IF(Y55="",0,Y55),"0")+IFERROR(IF(Y56="",0,Y56),"0")</f>
        <v>1.874E-2</v>
      </c>
      <c r="Z57" s="391"/>
      <c r="AA57" s="391"/>
    </row>
    <row r="58" spans="1:67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38"/>
      <c r="O58" s="407" t="s">
        <v>70</v>
      </c>
      <c r="P58" s="408"/>
      <c r="Q58" s="408"/>
      <c r="R58" s="408"/>
      <c r="S58" s="408"/>
      <c r="T58" s="408"/>
      <c r="U58" s="409"/>
      <c r="V58" s="37" t="s">
        <v>66</v>
      </c>
      <c r="W58" s="390">
        <f>IFERROR(SUM(W53:W56),"0")</f>
        <v>6</v>
      </c>
      <c r="X58" s="390">
        <f>IFERROR(SUM(X53:X56),"0")</f>
        <v>8</v>
      </c>
      <c r="Y58" s="37"/>
      <c r="Z58" s="391"/>
      <c r="AA58" s="391"/>
    </row>
    <row r="59" spans="1:67" ht="16.5" customHeight="1" x14ac:dyDescent="0.25">
      <c r="A59" s="416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3"/>
      <c r="AA59" s="383"/>
    </row>
    <row r="60" spans="1:67" ht="14.25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2">
        <v>4607091385670</v>
      </c>
      <c r="E62" s="393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2">
        <v>4607091385670</v>
      </c>
      <c r="E63" s="393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3"/>
      <c r="T63" s="34"/>
      <c r="U63" s="34"/>
      <c r="V63" s="35" t="s">
        <v>66</v>
      </c>
      <c r="W63" s="388">
        <v>10</v>
      </c>
      <c r="X63" s="389">
        <f t="shared" si="6"/>
        <v>11.2</v>
      </c>
      <c r="Y63" s="36">
        <f t="shared" si="7"/>
        <v>2.1749999999999999E-2</v>
      </c>
      <c r="Z63" s="56"/>
      <c r="AA63" s="57"/>
      <c r="AE63" s="64"/>
      <c r="BB63" s="84" t="s">
        <v>1</v>
      </c>
      <c r="BL63" s="64">
        <f t="shared" si="8"/>
        <v>10.428571428571429</v>
      </c>
      <c r="BM63" s="64">
        <f t="shared" si="9"/>
        <v>11.680000000000001</v>
      </c>
      <c r="BN63" s="64">
        <f t="shared" si="10"/>
        <v>1.5943877551020409E-2</v>
      </c>
      <c r="BO63" s="64">
        <f t="shared" si="11"/>
        <v>1.7857142857142856E-2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89</v>
      </c>
      <c r="X65" s="389">
        <f t="shared" si="6"/>
        <v>97.2</v>
      </c>
      <c r="Y65" s="36">
        <f t="shared" si="7"/>
        <v>0.19574999999999998</v>
      </c>
      <c r="Z65" s="56"/>
      <c r="AA65" s="57"/>
      <c r="AE65" s="64"/>
      <c r="BB65" s="86" t="s">
        <v>1</v>
      </c>
      <c r="BL65" s="64">
        <f t="shared" si="8"/>
        <v>92.955555555555549</v>
      </c>
      <c r="BM65" s="64">
        <f t="shared" si="9"/>
        <v>101.51999999999998</v>
      </c>
      <c r="BN65" s="64">
        <f t="shared" si="10"/>
        <v>0.14715608465608465</v>
      </c>
      <c r="BO65" s="64">
        <f t="shared" si="11"/>
        <v>0.1607142857142857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2">
        <v>4680115882133</v>
      </c>
      <c r="E66" s="393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31</v>
      </c>
      <c r="X66" s="389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7" t="s">
        <v>1</v>
      </c>
      <c r="BL66" s="64">
        <f t="shared" si="8"/>
        <v>32.328571428571429</v>
      </c>
      <c r="BM66" s="64">
        <f t="shared" si="9"/>
        <v>35.039999999999992</v>
      </c>
      <c r="BN66" s="64">
        <f t="shared" si="10"/>
        <v>4.9426020408163268E-2</v>
      </c>
      <c r="BO66" s="64">
        <f t="shared" si="11"/>
        <v>5.3571428571428562E-2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2">
        <v>4680115882133</v>
      </c>
      <c r="E67" s="393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2">
        <v>4607091385687</v>
      </c>
      <c r="E69" s="393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2">
        <v>4680115882539</v>
      </c>
      <c r="E70" s="393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2">
        <v>4680115881303</v>
      </c>
      <c r="E74" s="393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13</v>
      </c>
      <c r="X74" s="389">
        <f t="shared" si="6"/>
        <v>13.5</v>
      </c>
      <c r="Y74" s="36">
        <f t="shared" si="12"/>
        <v>2.811E-2</v>
      </c>
      <c r="Z74" s="56"/>
      <c r="AA74" s="57"/>
      <c r="AE74" s="64"/>
      <c r="BB74" s="95" t="s">
        <v>1</v>
      </c>
      <c r="BL74" s="64">
        <f t="shared" si="8"/>
        <v>13.606666666666666</v>
      </c>
      <c r="BM74" s="64">
        <f t="shared" si="9"/>
        <v>14.13</v>
      </c>
      <c r="BN74" s="64">
        <f t="shared" si="10"/>
        <v>2.4074074074074074E-2</v>
      </c>
      <c r="BO74" s="64">
        <f t="shared" si="11"/>
        <v>2.5000000000000001E-2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2">
        <v>4680115882577</v>
      </c>
      <c r="E75" s="393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2">
        <v>4680115882720</v>
      </c>
      <c r="E77" s="393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2">
        <v>4680115880269</v>
      </c>
      <c r="E78" s="393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2">
        <v>4680115880429</v>
      </c>
      <c r="E79" s="393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23</v>
      </c>
      <c r="X79" s="389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24.22666666666667</v>
      </c>
      <c r="BM79" s="64">
        <f t="shared" si="9"/>
        <v>28.44</v>
      </c>
      <c r="BN79" s="64">
        <f t="shared" si="10"/>
        <v>4.2592592592592592E-2</v>
      </c>
      <c r="BO79" s="64">
        <f t="shared" si="11"/>
        <v>0.05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2">
        <v>4680115881457</v>
      </c>
      <c r="E80" s="393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7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38"/>
      <c r="O81" s="407" t="s">
        <v>70</v>
      </c>
      <c r="P81" s="408"/>
      <c r="Q81" s="408"/>
      <c r="R81" s="408"/>
      <c r="S81" s="408"/>
      <c r="T81" s="408"/>
      <c r="U81" s="409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19.901455026455025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0.36707999999999996</v>
      </c>
      <c r="Z81" s="391"/>
      <c r="AA81" s="391"/>
    </row>
    <row r="82" spans="1:67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38"/>
      <c r="O82" s="407" t="s">
        <v>70</v>
      </c>
      <c r="P82" s="408"/>
      <c r="Q82" s="408"/>
      <c r="R82" s="408"/>
      <c r="S82" s="408"/>
      <c r="T82" s="408"/>
      <c r="U82" s="409"/>
      <c r="V82" s="37" t="s">
        <v>66</v>
      </c>
      <c r="W82" s="390">
        <f>IFERROR(SUM(W61:W80),"0")</f>
        <v>166</v>
      </c>
      <c r="X82" s="390">
        <f>IFERROR(SUM(X61:X80),"0")</f>
        <v>182.5</v>
      </c>
      <c r="Y82" s="37"/>
      <c r="Z82" s="391"/>
      <c r="AA82" s="391"/>
    </row>
    <row r="83" spans="1:67" ht="14.25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2">
        <v>4680115881488</v>
      </c>
      <c r="E84" s="393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3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2">
        <v>4680115882751</v>
      </c>
      <c r="E85" s="393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2">
        <v>4680115882775</v>
      </c>
      <c r="E86" s="393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2">
        <v>4680115880658</v>
      </c>
      <c r="E87" s="393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37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38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38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2">
        <v>4607091387667</v>
      </c>
      <c r="E91" s="393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3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2">
        <v>4607091387636</v>
      </c>
      <c r="E92" s="393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2">
        <v>4607091382426</v>
      </c>
      <c r="E93" s="393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2">
        <v>4607091386547</v>
      </c>
      <c r="E94" s="393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2">
        <v>4607091382464</v>
      </c>
      <c r="E95" s="393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2">
        <v>4680115883444</v>
      </c>
      <c r="E96" s="393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37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38"/>
      <c r="O98" s="407" t="s">
        <v>70</v>
      </c>
      <c r="P98" s="408"/>
      <c r="Q98" s="408"/>
      <c r="R98" s="408"/>
      <c r="S98" s="408"/>
      <c r="T98" s="408"/>
      <c r="U98" s="409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38"/>
      <c r="O99" s="407" t="s">
        <v>70</v>
      </c>
      <c r="P99" s="408"/>
      <c r="Q99" s="408"/>
      <c r="R99" s="408"/>
      <c r="S99" s="408"/>
      <c r="T99" s="408"/>
      <c r="U99" s="409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2">
        <v>4607091386967</v>
      </c>
      <c r="E101" s="393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3"/>
      <c r="T101" s="34"/>
      <c r="U101" s="34"/>
      <c r="V101" s="35" t="s">
        <v>66</v>
      </c>
      <c r="W101" s="388">
        <v>10</v>
      </c>
      <c r="X101" s="389">
        <f t="shared" ref="X101:X115" si="18">IFERROR(IF(W101="",0,CEILING((W101/$H101),1)*$H101),"")</f>
        <v>16.8</v>
      </c>
      <c r="Y101" s="36">
        <f>IFERROR(IF(X101=0,"",ROUNDUP(X101/H101,0)*0.02175),"")</f>
        <v>4.3499999999999997E-2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10.671428571428571</v>
      </c>
      <c r="BM101" s="64">
        <f t="shared" ref="BM101:BM115" si="20">IFERROR(X101*I101/H101,"0")</f>
        <v>17.928000000000001</v>
      </c>
      <c r="BN101" s="64">
        <f t="shared" ref="BN101:BN115" si="21">IFERROR(1/J101*(W101/H101),"0")</f>
        <v>2.1258503401360544E-2</v>
      </c>
      <c r="BO101" s="64">
        <f t="shared" ref="BO101:BO115" si="22">IFERROR(1/J101*(X101/H101),"0")</f>
        <v>3.5714285714285712E-2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2">
        <v>4607091386967</v>
      </c>
      <c r="E102" s="393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2">
        <v>4607091385304</v>
      </c>
      <c r="E103" s="393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2">
        <v>4607091386264</v>
      </c>
      <c r="E104" s="393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2">
        <v>4680115882584</v>
      </c>
      <c r="E105" s="393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2">
        <v>4680115882584</v>
      </c>
      <c r="E106" s="393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2">
        <v>4607091385731</v>
      </c>
      <c r="E107" s="393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37</v>
      </c>
      <c r="X107" s="389">
        <f t="shared" si="18"/>
        <v>37.800000000000004</v>
      </c>
      <c r="Y107" s="36">
        <f>IFERROR(IF(X107=0,"",ROUNDUP(X107/H107,0)*0.00753),"")</f>
        <v>0.10542</v>
      </c>
      <c r="Z107" s="56"/>
      <c r="AA107" s="57"/>
      <c r="AE107" s="64"/>
      <c r="BB107" s="119" t="s">
        <v>1</v>
      </c>
      <c r="BL107" s="64">
        <f t="shared" si="19"/>
        <v>40.727407407407405</v>
      </c>
      <c r="BM107" s="64">
        <f t="shared" si="20"/>
        <v>41.608000000000004</v>
      </c>
      <c r="BN107" s="64">
        <f t="shared" si="21"/>
        <v>8.7844254510921163E-2</v>
      </c>
      <c r="BO107" s="64">
        <f t="shared" si="22"/>
        <v>8.9743589743589744E-2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2">
        <v>4680115880214</v>
      </c>
      <c r="E108" s="393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2">
        <v>4680115880894</v>
      </c>
      <c r="E109" s="393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2">
        <v>4680115885233</v>
      </c>
      <c r="E110" s="393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2" t="s">
        <v>193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2">
        <v>4680115884915</v>
      </c>
      <c r="E111" s="393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2">
        <v>4607091385427</v>
      </c>
      <c r="E112" s="393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2">
        <v>4680115882645</v>
      </c>
      <c r="E113" s="393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2">
        <v>4680115884311</v>
      </c>
      <c r="E114" s="393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2">
        <v>4680115884403</v>
      </c>
      <c r="E115" s="393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7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38"/>
      <c r="O116" s="407" t="s">
        <v>70</v>
      </c>
      <c r="P116" s="408"/>
      <c r="Q116" s="408"/>
      <c r="R116" s="408"/>
      <c r="S116" s="408"/>
      <c r="T116" s="408"/>
      <c r="U116" s="409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14.894179894179892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16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0.14892</v>
      </c>
      <c r="Z116" s="391"/>
      <c r="AA116" s="391"/>
    </row>
    <row r="117" spans="1:67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38"/>
      <c r="O117" s="407" t="s">
        <v>70</v>
      </c>
      <c r="P117" s="408"/>
      <c r="Q117" s="408"/>
      <c r="R117" s="408"/>
      <c r="S117" s="408"/>
      <c r="T117" s="408"/>
      <c r="U117" s="409"/>
      <c r="V117" s="37" t="s">
        <v>66</v>
      </c>
      <c r="W117" s="390">
        <f>IFERROR(SUM(W101:W115),"0")</f>
        <v>47</v>
      </c>
      <c r="X117" s="390">
        <f>IFERROR(SUM(X101:X115),"0")</f>
        <v>54.600000000000009</v>
      </c>
      <c r="Y117" s="37"/>
      <c r="Z117" s="391"/>
      <c r="AA117" s="391"/>
    </row>
    <row r="118" spans="1:67" ht="14.25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2">
        <v>4607091383065</v>
      </c>
      <c r="E119" s="393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3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2">
        <v>4680115881532</v>
      </c>
      <c r="E120" s="393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2">
        <v>4680115881532</v>
      </c>
      <c r="E121" s="393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2">
        <v>4680115882652</v>
      </c>
      <c r="E122" s="393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2">
        <v>4680115880238</v>
      </c>
      <c r="E123" s="393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2">
        <v>4680115881464</v>
      </c>
      <c r="E124" s="393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37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38"/>
      <c r="O125" s="407" t="s">
        <v>70</v>
      </c>
      <c r="P125" s="408"/>
      <c r="Q125" s="408"/>
      <c r="R125" s="408"/>
      <c r="S125" s="408"/>
      <c r="T125" s="408"/>
      <c r="U125" s="409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38"/>
      <c r="O126" s="407" t="s">
        <v>70</v>
      </c>
      <c r="P126" s="408"/>
      <c r="Q126" s="408"/>
      <c r="R126" s="408"/>
      <c r="S126" s="408"/>
      <c r="T126" s="408"/>
      <c r="U126" s="409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6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3"/>
      <c r="AA127" s="383"/>
    </row>
    <row r="128" spans="1:67" ht="14.25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2">
        <v>4607091385168</v>
      </c>
      <c r="E129" s="393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3"/>
      <c r="T129" s="34"/>
      <c r="U129" s="34"/>
      <c r="V129" s="35" t="s">
        <v>66</v>
      </c>
      <c r="W129" s="388">
        <v>97</v>
      </c>
      <c r="X129" s="389">
        <f>IFERROR(IF(W129="",0,CEILING((W129/$H129),1)*$H129),"")</f>
        <v>100.80000000000001</v>
      </c>
      <c r="Y129" s="36">
        <f>IFERROR(IF(X129=0,"",ROUNDUP(X129/H129,0)*0.02175),"")</f>
        <v>0.26100000000000001</v>
      </c>
      <c r="Z129" s="56"/>
      <c r="AA129" s="57"/>
      <c r="AE129" s="64"/>
      <c r="BB129" s="134" t="s">
        <v>1</v>
      </c>
      <c r="BL129" s="64">
        <f>IFERROR(W129*I129/H129,"0")</f>
        <v>103.44357142857143</v>
      </c>
      <c r="BM129" s="64">
        <f>IFERROR(X129*I129/H129,"0")</f>
        <v>107.49600000000001</v>
      </c>
      <c r="BN129" s="64">
        <f>IFERROR(1/J129*(W129/H129),"0")</f>
        <v>0.20620748299319727</v>
      </c>
      <c r="BO129" s="64">
        <f>IFERROR(1/J129*(X129/H129),"0")</f>
        <v>0.21428571428571427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2">
        <v>4607091385168</v>
      </c>
      <c r="E130" s="393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3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2">
        <v>4607091383256</v>
      </c>
      <c r="E131" s="393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2">
        <v>4607091385748</v>
      </c>
      <c r="E132" s="393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58</v>
      </c>
      <c r="X132" s="389">
        <f>IFERROR(IF(W132="",0,CEILING((W132/$H132),1)*$H132),"")</f>
        <v>59.400000000000006</v>
      </c>
      <c r="Y132" s="36">
        <f>IFERROR(IF(X132=0,"",ROUNDUP(X132/H132,0)*0.00753),"")</f>
        <v>0.16566</v>
      </c>
      <c r="Z132" s="56"/>
      <c r="AA132" s="57"/>
      <c r="AE132" s="64"/>
      <c r="BB132" s="137" t="s">
        <v>1</v>
      </c>
      <c r="BL132" s="64">
        <f>IFERROR(W132*I132/H132,"0")</f>
        <v>63.842962962962957</v>
      </c>
      <c r="BM132" s="64">
        <f>IFERROR(X132*I132/H132,"0")</f>
        <v>65.384</v>
      </c>
      <c r="BN132" s="64">
        <f>IFERROR(1/J132*(W132/H132),"0")</f>
        <v>0.13770180436847101</v>
      </c>
      <c r="BO132" s="64">
        <f>IFERROR(1/J132*(X132/H132),"0")</f>
        <v>0.14102564102564102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2">
        <v>4680115884533</v>
      </c>
      <c r="E133" s="393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7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38"/>
      <c r="O134" s="407" t="s">
        <v>70</v>
      </c>
      <c r="P134" s="408"/>
      <c r="Q134" s="408"/>
      <c r="R134" s="408"/>
      <c r="S134" s="408"/>
      <c r="T134" s="408"/>
      <c r="U134" s="409"/>
      <c r="V134" s="37" t="s">
        <v>71</v>
      </c>
      <c r="W134" s="390">
        <f>IFERROR(W129/H129,"0")+IFERROR(W130/H130,"0")+IFERROR(W131/H131,"0")+IFERROR(W132/H132,"0")+IFERROR(W133/H133,"0")</f>
        <v>33.029100529100532</v>
      </c>
      <c r="X134" s="390">
        <f>IFERROR(X129/H129,"0")+IFERROR(X130/H130,"0")+IFERROR(X131/H131,"0")+IFERROR(X132/H132,"0")+IFERROR(X133/H133,"0")</f>
        <v>34</v>
      </c>
      <c r="Y134" s="390">
        <f>IFERROR(IF(Y129="",0,Y129),"0")+IFERROR(IF(Y130="",0,Y130),"0")+IFERROR(IF(Y131="",0,Y131),"0")+IFERROR(IF(Y132="",0,Y132),"0")+IFERROR(IF(Y133="",0,Y133),"0")</f>
        <v>0.42666000000000004</v>
      </c>
      <c r="Z134" s="391"/>
      <c r="AA134" s="391"/>
    </row>
    <row r="135" spans="1:67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38"/>
      <c r="O135" s="407" t="s">
        <v>70</v>
      </c>
      <c r="P135" s="408"/>
      <c r="Q135" s="408"/>
      <c r="R135" s="408"/>
      <c r="S135" s="408"/>
      <c r="T135" s="408"/>
      <c r="U135" s="409"/>
      <c r="V135" s="37" t="s">
        <v>66</v>
      </c>
      <c r="W135" s="390">
        <f>IFERROR(SUM(W129:W133),"0")</f>
        <v>155</v>
      </c>
      <c r="X135" s="390">
        <f>IFERROR(SUM(X129:X133),"0")</f>
        <v>160.20000000000002</v>
      </c>
      <c r="Y135" s="37"/>
      <c r="Z135" s="391"/>
      <c r="AA135" s="391"/>
    </row>
    <row r="136" spans="1:67" ht="27.75" customHeight="1" x14ac:dyDescent="0.2">
      <c r="A136" s="424" t="s">
        <v>226</v>
      </c>
      <c r="B136" s="425"/>
      <c r="C136" s="425"/>
      <c r="D136" s="425"/>
      <c r="E136" s="425"/>
      <c r="F136" s="425"/>
      <c r="G136" s="425"/>
      <c r="H136" s="425"/>
      <c r="I136" s="425"/>
      <c r="J136" s="425"/>
      <c r="K136" s="425"/>
      <c r="L136" s="425"/>
      <c r="M136" s="425"/>
      <c r="N136" s="425"/>
      <c r="O136" s="425"/>
      <c r="P136" s="425"/>
      <c r="Q136" s="425"/>
      <c r="R136" s="425"/>
      <c r="S136" s="425"/>
      <c r="T136" s="425"/>
      <c r="U136" s="425"/>
      <c r="V136" s="425"/>
      <c r="W136" s="425"/>
      <c r="X136" s="425"/>
      <c r="Y136" s="425"/>
      <c r="Z136" s="48"/>
      <c r="AA136" s="48"/>
    </row>
    <row r="137" spans="1:67" ht="16.5" customHeight="1" x14ac:dyDescent="0.25">
      <c r="A137" s="416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3"/>
      <c r="AA137" s="383"/>
    </row>
    <row r="138" spans="1:67" ht="14.25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2">
        <v>4607091383423</v>
      </c>
      <c r="E139" s="393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3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2">
        <v>4680115885707</v>
      </c>
      <c r="E140" s="393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0" t="s">
        <v>232</v>
      </c>
      <c r="P140" s="395"/>
      <c r="Q140" s="395"/>
      <c r="R140" s="395"/>
      <c r="S140" s="393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2">
        <v>4680115885660</v>
      </c>
      <c r="E141" s="393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4" t="s">
        <v>235</v>
      </c>
      <c r="P141" s="395"/>
      <c r="Q141" s="395"/>
      <c r="R141" s="395"/>
      <c r="S141" s="393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2">
        <v>4607091381405</v>
      </c>
      <c r="E142" s="393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2">
        <v>4680115885691</v>
      </c>
      <c r="E143" s="393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6" t="s">
        <v>241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37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38"/>
      <c r="O145" s="407" t="s">
        <v>70</v>
      </c>
      <c r="P145" s="408"/>
      <c r="Q145" s="408"/>
      <c r="R145" s="408"/>
      <c r="S145" s="408"/>
      <c r="T145" s="408"/>
      <c r="U145" s="409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38"/>
      <c r="O146" s="407" t="s">
        <v>70</v>
      </c>
      <c r="P146" s="408"/>
      <c r="Q146" s="408"/>
      <c r="R146" s="408"/>
      <c r="S146" s="408"/>
      <c r="T146" s="408"/>
      <c r="U146" s="409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6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3"/>
      <c r="AA147" s="383"/>
    </row>
    <row r="148" spans="1:67" ht="14.25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10</v>
      </c>
      <c r="X151" s="389">
        <f t="shared" si="34"/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7" t="s">
        <v>1</v>
      </c>
      <c r="BL151" s="64">
        <f t="shared" si="35"/>
        <v>10.476190476190476</v>
      </c>
      <c r="BM151" s="64">
        <f t="shared" si="36"/>
        <v>13.200000000000003</v>
      </c>
      <c r="BN151" s="64">
        <f t="shared" si="37"/>
        <v>1.5262515262515262E-2</v>
      </c>
      <c r="BO151" s="64">
        <f t="shared" si="38"/>
        <v>1.9230769230769232E-2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5</v>
      </c>
      <c r="X152" s="389">
        <f t="shared" si="34"/>
        <v>6.3000000000000007</v>
      </c>
      <c r="Y152" s="36">
        <f>IFERROR(IF(X152=0,"",ROUNDUP(X152/H152,0)*0.00502),"")</f>
        <v>1.506E-2</v>
      </c>
      <c r="Z152" s="56"/>
      <c r="AA152" s="57"/>
      <c r="AE152" s="64"/>
      <c r="BB152" s="148" t="s">
        <v>1</v>
      </c>
      <c r="BL152" s="64">
        <f t="shared" si="35"/>
        <v>5.3095238095238093</v>
      </c>
      <c r="BM152" s="64">
        <f t="shared" si="36"/>
        <v>6.69</v>
      </c>
      <c r="BN152" s="64">
        <f t="shared" si="37"/>
        <v>1.0175010175010176E-2</v>
      </c>
      <c r="BO152" s="64">
        <f t="shared" si="38"/>
        <v>1.2820512820512822E-2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7</v>
      </c>
      <c r="X155" s="389">
        <f t="shared" si="34"/>
        <v>8.4</v>
      </c>
      <c r="Y155" s="36">
        <f>IFERROR(IF(X155=0,"",ROUNDUP(X155/H155,0)*0.00502),"")</f>
        <v>2.0080000000000001E-2</v>
      </c>
      <c r="Z155" s="56"/>
      <c r="AA155" s="57"/>
      <c r="AE155" s="64"/>
      <c r="BB155" s="151" t="s">
        <v>1</v>
      </c>
      <c r="BL155" s="64">
        <f t="shared" si="35"/>
        <v>7.3333333333333339</v>
      </c>
      <c r="BM155" s="64">
        <f t="shared" si="36"/>
        <v>8.8000000000000007</v>
      </c>
      <c r="BN155" s="64">
        <f t="shared" si="37"/>
        <v>1.4245014245014245E-2</v>
      </c>
      <c r="BO155" s="64">
        <f t="shared" si="38"/>
        <v>1.7094017094017096E-2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7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38"/>
      <c r="O158" s="407" t="s">
        <v>70</v>
      </c>
      <c r="P158" s="408"/>
      <c r="Q158" s="408"/>
      <c r="R158" s="408"/>
      <c r="S158" s="408"/>
      <c r="T158" s="408"/>
      <c r="U158" s="40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8.0952380952380949</v>
      </c>
      <c r="X158" s="390">
        <f>IFERROR(X149/H149,"0")+IFERROR(X150/H150,"0")+IFERROR(X151/H151,"0")+IFERROR(X152/H152,"0")+IFERROR(X153/H153,"0")+IFERROR(X154/H154,"0")+IFERROR(X155/H155,"0")+IFERROR(X156/H156,"0")+IFERROR(X157/H157,"0")</f>
        <v>10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5.7730000000000004E-2</v>
      </c>
      <c r="Z158" s="391"/>
      <c r="AA158" s="391"/>
    </row>
    <row r="159" spans="1:67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38"/>
      <c r="O159" s="407" t="s">
        <v>70</v>
      </c>
      <c r="P159" s="408"/>
      <c r="Q159" s="408"/>
      <c r="R159" s="408"/>
      <c r="S159" s="408"/>
      <c r="T159" s="408"/>
      <c r="U159" s="409"/>
      <c r="V159" s="37" t="s">
        <v>66</v>
      </c>
      <c r="W159" s="390">
        <f>IFERROR(SUM(W149:W157),"0")</f>
        <v>22</v>
      </c>
      <c r="X159" s="390">
        <f>IFERROR(SUM(X149:X157),"0")</f>
        <v>27.300000000000004</v>
      </c>
      <c r="Y159" s="37"/>
      <c r="Z159" s="391"/>
      <c r="AA159" s="391"/>
    </row>
    <row r="160" spans="1:67" ht="16.5" customHeight="1" x14ac:dyDescent="0.25">
      <c r="A160" s="416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3"/>
      <c r="AA160" s="383"/>
    </row>
    <row r="161" spans="1:67" ht="14.25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37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38"/>
      <c r="O164" s="407" t="s">
        <v>70</v>
      </c>
      <c r="P164" s="408"/>
      <c r="Q164" s="408"/>
      <c r="R164" s="408"/>
      <c r="S164" s="408"/>
      <c r="T164" s="408"/>
      <c r="U164" s="40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38"/>
      <c r="O165" s="407" t="s">
        <v>70</v>
      </c>
      <c r="P165" s="408"/>
      <c r="Q165" s="408"/>
      <c r="R165" s="408"/>
      <c r="S165" s="408"/>
      <c r="T165" s="408"/>
      <c r="U165" s="40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37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38"/>
      <c r="O169" s="407" t="s">
        <v>70</v>
      </c>
      <c r="P169" s="408"/>
      <c r="Q169" s="408"/>
      <c r="R169" s="408"/>
      <c r="S169" s="408"/>
      <c r="T169" s="408"/>
      <c r="U169" s="40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38"/>
      <c r="O170" s="407" t="s">
        <v>70</v>
      </c>
      <c r="P170" s="408"/>
      <c r="Q170" s="408"/>
      <c r="R170" s="408"/>
      <c r="S170" s="408"/>
      <c r="T170" s="408"/>
      <c r="U170" s="40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2">
        <v>4680115882683</v>
      </c>
      <c r="E172" s="393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2">
        <v>4680115882690</v>
      </c>
      <c r="E173" s="393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38</v>
      </c>
      <c r="X173" s="389">
        <f t="shared" si="39"/>
        <v>43.2</v>
      </c>
      <c r="Y173" s="36">
        <f>IFERROR(IF(X173=0,"",ROUNDUP(X173/H173,0)*0.00937),"")</f>
        <v>7.4959999999999999E-2</v>
      </c>
      <c r="Z173" s="56"/>
      <c r="AA173" s="57"/>
      <c r="AE173" s="64"/>
      <c r="BB173" s="159" t="s">
        <v>1</v>
      </c>
      <c r="BL173" s="64">
        <f t="shared" si="40"/>
        <v>39.477777777777774</v>
      </c>
      <c r="BM173" s="64">
        <f t="shared" si="41"/>
        <v>44.88</v>
      </c>
      <c r="BN173" s="64">
        <f t="shared" si="42"/>
        <v>5.8641975308641965E-2</v>
      </c>
      <c r="BO173" s="64">
        <f t="shared" si="43"/>
        <v>6.6666666666666666E-2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2">
        <v>4680115882669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2">
        <v>4680115882676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52</v>
      </c>
      <c r="X175" s="389">
        <f t="shared" si="39"/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61" t="s">
        <v>1</v>
      </c>
      <c r="BL175" s="64">
        <f t="shared" si="40"/>
        <v>54.022222222222226</v>
      </c>
      <c r="BM175" s="64">
        <f t="shared" si="41"/>
        <v>56.099999999999994</v>
      </c>
      <c r="BN175" s="64">
        <f t="shared" si="42"/>
        <v>8.0246913580246909E-2</v>
      </c>
      <c r="BO175" s="64">
        <f t="shared" si="43"/>
        <v>8.3333333333333329E-2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2">
        <v>4680115884014</v>
      </c>
      <c r="E176" s="393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2">
        <v>4680115884007</v>
      </c>
      <c r="E177" s="393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5" t="s">
        <v>285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2">
        <v>4680115884038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2">
        <v>4680115884021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2" t="s">
        <v>290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7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38"/>
      <c r="O180" s="407" t="s">
        <v>70</v>
      </c>
      <c r="P180" s="408"/>
      <c r="Q180" s="408"/>
      <c r="R180" s="408"/>
      <c r="S180" s="408"/>
      <c r="T180" s="408"/>
      <c r="U180" s="40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16.666666666666664</v>
      </c>
      <c r="X180" s="390">
        <f>IFERROR(X172/H172,"0")+IFERROR(X173/H173,"0")+IFERROR(X174/H174,"0")+IFERROR(X175/H175,"0")+IFERROR(X176/H176,"0")+IFERROR(X177/H177,"0")+IFERROR(X178/H178,"0")+IFERROR(X179/H179,"0")</f>
        <v>18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0.16866</v>
      </c>
      <c r="Z180" s="391"/>
      <c r="AA180" s="391"/>
    </row>
    <row r="181" spans="1:67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38"/>
      <c r="O181" s="407" t="s">
        <v>70</v>
      </c>
      <c r="P181" s="408"/>
      <c r="Q181" s="408"/>
      <c r="R181" s="408"/>
      <c r="S181" s="408"/>
      <c r="T181" s="408"/>
      <c r="U181" s="409"/>
      <c r="V181" s="37" t="s">
        <v>66</v>
      </c>
      <c r="W181" s="390">
        <f>IFERROR(SUM(W172:W179),"0")</f>
        <v>90</v>
      </c>
      <c r="X181" s="390">
        <f>IFERROR(SUM(X172:X179),"0")</f>
        <v>97.2</v>
      </c>
      <c r="Y181" s="37"/>
      <c r="Z181" s="391"/>
      <c r="AA181" s="391"/>
    </row>
    <row r="182" spans="1:67" ht="14.25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1" t="s">
        <v>299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22</v>
      </c>
      <c r="X186" s="389">
        <f t="shared" si="44"/>
        <v>23.4</v>
      </c>
      <c r="Y186" s="36">
        <f>IFERROR(IF(X186=0,"",ROUNDUP(X186/H186,0)*0.02175),"")</f>
        <v>6.5250000000000002E-2</v>
      </c>
      <c r="Z186" s="56"/>
      <c r="AA186" s="57"/>
      <c r="AE186" s="64"/>
      <c r="BB186" s="169" t="s">
        <v>1</v>
      </c>
      <c r="BL186" s="64">
        <f t="shared" si="45"/>
        <v>23.590769230769233</v>
      </c>
      <c r="BM186" s="64">
        <f t="shared" si="46"/>
        <v>25.092000000000002</v>
      </c>
      <c r="BN186" s="64">
        <f t="shared" si="47"/>
        <v>5.0366300366300368E-2</v>
      </c>
      <c r="BO186" s="64">
        <f t="shared" si="48"/>
        <v>5.3571428571428568E-2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2">
        <v>4680115881617</v>
      </c>
      <c r="E187" s="393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2">
        <v>4680115880573</v>
      </c>
      <c r="E188" s="393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7" t="s">
        <v>304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29</v>
      </c>
      <c r="X188" s="389">
        <f t="shared" si="44"/>
        <v>34.799999999999997</v>
      </c>
      <c r="Y188" s="36">
        <f>IFERROR(IF(X188=0,"",ROUNDUP(X188/H188,0)*0.02175),"")</f>
        <v>8.6999999999999994E-2</v>
      </c>
      <c r="Z188" s="56"/>
      <c r="AA188" s="57"/>
      <c r="AE188" s="64"/>
      <c r="BB188" s="171" t="s">
        <v>1</v>
      </c>
      <c r="BL188" s="64">
        <f t="shared" si="45"/>
        <v>30.880000000000003</v>
      </c>
      <c r="BM188" s="64">
        <f t="shared" si="46"/>
        <v>37.055999999999997</v>
      </c>
      <c r="BN188" s="64">
        <f t="shared" si="47"/>
        <v>5.9523809523809521E-2</v>
      </c>
      <c r="BO188" s="64">
        <f t="shared" si="48"/>
        <v>7.1428571428571425E-2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2">
        <v>4680115881228</v>
      </c>
      <c r="E189" s="393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36</v>
      </c>
      <c r="X189" s="389">
        <f t="shared" si="44"/>
        <v>36</v>
      </c>
      <c r="Y189" s="36">
        <f>IFERROR(IF(X189=0,"",ROUNDUP(X189/H189,0)*0.00753),"")</f>
        <v>0.11295000000000001</v>
      </c>
      <c r="Z189" s="56"/>
      <c r="AA189" s="57"/>
      <c r="AE189" s="64"/>
      <c r="BB189" s="172" t="s">
        <v>1</v>
      </c>
      <c r="BL189" s="64">
        <f t="shared" si="45"/>
        <v>40.080000000000005</v>
      </c>
      <c r="BM189" s="64">
        <f t="shared" si="46"/>
        <v>40.080000000000005</v>
      </c>
      <c r="BN189" s="64">
        <f t="shared" si="47"/>
        <v>9.6153846153846145E-2</v>
      </c>
      <c r="BO189" s="64">
        <f t="shared" si="48"/>
        <v>9.6153846153846145E-2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2">
        <v>4680115881037</v>
      </c>
      <c r="E190" s="393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2">
        <v>4680115881211</v>
      </c>
      <c r="E191" s="393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2">
        <v>4680115881020</v>
      </c>
      <c r="E192" s="393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2">
        <v>4680115882195</v>
      </c>
      <c r="E193" s="393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96</v>
      </c>
      <c r="X193" s="389">
        <f t="shared" si="44"/>
        <v>96</v>
      </c>
      <c r="Y193" s="36">
        <f>IFERROR(IF(X193=0,"",ROUNDUP(X193/H193,0)*0.00753),"")</f>
        <v>0.30120000000000002</v>
      </c>
      <c r="Z193" s="56"/>
      <c r="AA193" s="57"/>
      <c r="AE193" s="64"/>
      <c r="BB193" s="176" t="s">
        <v>1</v>
      </c>
      <c r="BL193" s="64">
        <f t="shared" si="45"/>
        <v>107.60000000000001</v>
      </c>
      <c r="BM193" s="64">
        <f t="shared" si="46"/>
        <v>107.60000000000001</v>
      </c>
      <c r="BN193" s="64">
        <f t="shared" si="47"/>
        <v>0.25641025641025639</v>
      </c>
      <c r="BO193" s="64">
        <f t="shared" si="48"/>
        <v>0.25641025641025639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2">
        <v>4680115880092</v>
      </c>
      <c r="E194" s="393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8" t="s">
        <v>317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157</v>
      </c>
      <c r="X194" s="389">
        <f t="shared" si="44"/>
        <v>158.4</v>
      </c>
      <c r="Y194" s="36">
        <f>IFERROR(IF(X194=0,"",ROUNDUP(X194/H194,0)*0.00753),"")</f>
        <v>0.49698000000000003</v>
      </c>
      <c r="Z194" s="56"/>
      <c r="AA194" s="57"/>
      <c r="AE194" s="64"/>
      <c r="BB194" s="177" t="s">
        <v>1</v>
      </c>
      <c r="BL194" s="64">
        <f t="shared" si="45"/>
        <v>174.79333333333335</v>
      </c>
      <c r="BM194" s="64">
        <f t="shared" si="46"/>
        <v>176.35200000000003</v>
      </c>
      <c r="BN194" s="64">
        <f t="shared" si="47"/>
        <v>0.41933760683760685</v>
      </c>
      <c r="BO194" s="64">
        <f t="shared" si="48"/>
        <v>0.42307692307692307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2">
        <v>4680115880221</v>
      </c>
      <c r="E195" s="393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4" t="s">
        <v>320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134</v>
      </c>
      <c r="X195" s="389">
        <f t="shared" si="44"/>
        <v>134.4</v>
      </c>
      <c r="Y195" s="36">
        <f>IFERROR(IF(X195=0,"",ROUNDUP(X195/H195,0)*0.00753),"")</f>
        <v>0.42168</v>
      </c>
      <c r="Z195" s="56"/>
      <c r="AA195" s="57"/>
      <c r="AE195" s="64"/>
      <c r="BB195" s="178" t="s">
        <v>1</v>
      </c>
      <c r="BL195" s="64">
        <f t="shared" si="45"/>
        <v>149.18666666666667</v>
      </c>
      <c r="BM195" s="64">
        <f t="shared" si="46"/>
        <v>149.63200000000001</v>
      </c>
      <c r="BN195" s="64">
        <f t="shared" si="47"/>
        <v>0.35790598290598291</v>
      </c>
      <c r="BO195" s="64">
        <f t="shared" si="48"/>
        <v>0.35897435897435903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2">
        <v>4680115880504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60" t="s">
        <v>323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109</v>
      </c>
      <c r="X196" s="389">
        <f t="shared" si="44"/>
        <v>110.39999999999999</v>
      </c>
      <c r="Y196" s="36">
        <f>IFERROR(IF(X196=0,"",ROUNDUP(X196/H196,0)*0.00753),"")</f>
        <v>0.34638000000000002</v>
      </c>
      <c r="Z196" s="56"/>
      <c r="AA196" s="57"/>
      <c r="AE196" s="64"/>
      <c r="BB196" s="179" t="s">
        <v>1</v>
      </c>
      <c r="BL196" s="64">
        <f t="shared" si="45"/>
        <v>121.35333333333334</v>
      </c>
      <c r="BM196" s="64">
        <f t="shared" si="46"/>
        <v>122.91199999999999</v>
      </c>
      <c r="BN196" s="64">
        <f t="shared" si="47"/>
        <v>0.29113247863247865</v>
      </c>
      <c r="BO196" s="64">
        <f t="shared" si="48"/>
        <v>0.29487179487179488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2">
        <v>4680115882164</v>
      </c>
      <c r="E197" s="393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87</v>
      </c>
      <c r="X197" s="389">
        <f t="shared" si="44"/>
        <v>88.8</v>
      </c>
      <c r="Y197" s="36">
        <f>IFERROR(IF(X197=0,"",ROUNDUP(X197/H197,0)*0.00753),"")</f>
        <v>0.27861000000000002</v>
      </c>
      <c r="Z197" s="56"/>
      <c r="AA197" s="57"/>
      <c r="AE197" s="64"/>
      <c r="BB197" s="180" t="s">
        <v>1</v>
      </c>
      <c r="BL197" s="64">
        <f t="shared" si="45"/>
        <v>97.077500000000001</v>
      </c>
      <c r="BM197" s="64">
        <f t="shared" si="46"/>
        <v>99.085999999999999</v>
      </c>
      <c r="BN197" s="64">
        <f t="shared" si="47"/>
        <v>0.23237179487179485</v>
      </c>
      <c r="BO197" s="64">
        <f t="shared" si="48"/>
        <v>0.23717948717948717</v>
      </c>
    </row>
    <row r="198" spans="1:67" x14ac:dyDescent="0.2">
      <c r="A198" s="437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38"/>
      <c r="O198" s="407" t="s">
        <v>70</v>
      </c>
      <c r="P198" s="408"/>
      <c r="Q198" s="408"/>
      <c r="R198" s="408"/>
      <c r="S198" s="408"/>
      <c r="T198" s="408"/>
      <c r="U198" s="409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264.07051282051282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267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2.1100500000000002</v>
      </c>
      <c r="Z198" s="391"/>
      <c r="AA198" s="391"/>
    </row>
    <row r="199" spans="1:67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38"/>
      <c r="O199" s="407" t="s">
        <v>70</v>
      </c>
      <c r="P199" s="408"/>
      <c r="Q199" s="408"/>
      <c r="R199" s="408"/>
      <c r="S199" s="408"/>
      <c r="T199" s="408"/>
      <c r="U199" s="409"/>
      <c r="V199" s="37" t="s">
        <v>66</v>
      </c>
      <c r="W199" s="390">
        <f>IFERROR(SUM(W183:W197),"0")</f>
        <v>670</v>
      </c>
      <c r="X199" s="390">
        <f>IFERROR(SUM(X183:X197),"0")</f>
        <v>682.19999999999993</v>
      </c>
      <c r="Y199" s="37"/>
      <c r="Z199" s="391"/>
      <c r="AA199" s="391"/>
    </row>
    <row r="200" spans="1:67" ht="14.25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2">
        <v>4680115882874</v>
      </c>
      <c r="E201" s="393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2">
        <v>4680115884434</v>
      </c>
      <c r="E202" s="393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3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2">
        <v>4680115880818</v>
      </c>
      <c r="E203" s="393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3"/>
      <c r="T203" s="34"/>
      <c r="U203" s="34"/>
      <c r="V203" s="35" t="s">
        <v>66</v>
      </c>
      <c r="W203" s="388">
        <v>35</v>
      </c>
      <c r="X203" s="389">
        <f>IFERROR(IF(W203="",0,CEILING((W203/$H203),1)*$H203),"")</f>
        <v>36</v>
      </c>
      <c r="Y203" s="36">
        <f>IFERROR(IF(X203=0,"",ROUNDUP(X203/H203,0)*0.00753),"")</f>
        <v>0.11295000000000001</v>
      </c>
      <c r="Z203" s="56"/>
      <c r="AA203" s="57"/>
      <c r="AE203" s="64"/>
      <c r="BB203" s="183" t="s">
        <v>1</v>
      </c>
      <c r="BL203" s="64">
        <f>IFERROR(W203*I203/H203,"0")</f>
        <v>38.966666666666676</v>
      </c>
      <c r="BM203" s="64">
        <f>IFERROR(X203*I203/H203,"0")</f>
        <v>40.080000000000005</v>
      </c>
      <c r="BN203" s="64">
        <f>IFERROR(1/J203*(W203/H203),"0")</f>
        <v>9.3482905982905984E-2</v>
      </c>
      <c r="BO203" s="64">
        <f>IFERROR(1/J203*(X203/H203),"0")</f>
        <v>9.6153846153846145E-2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2">
        <v>4680115880801</v>
      </c>
      <c r="E204" s="393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8" t="s">
        <v>335</v>
      </c>
      <c r="P204" s="395"/>
      <c r="Q204" s="395"/>
      <c r="R204" s="395"/>
      <c r="S204" s="393"/>
      <c r="T204" s="34"/>
      <c r="U204" s="34"/>
      <c r="V204" s="35" t="s">
        <v>66</v>
      </c>
      <c r="W204" s="388">
        <v>40</v>
      </c>
      <c r="X204" s="389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64"/>
      <c r="BB204" s="184" t="s">
        <v>1</v>
      </c>
      <c r="BL204" s="64">
        <f>IFERROR(W204*I204/H204,"0")</f>
        <v>44.533333333333339</v>
      </c>
      <c r="BM204" s="64">
        <f>IFERROR(X204*I204/H204,"0")</f>
        <v>45.423999999999999</v>
      </c>
      <c r="BN204" s="64">
        <f>IFERROR(1/J204*(W204/H204),"0")</f>
        <v>0.10683760683760685</v>
      </c>
      <c r="BO204" s="64">
        <f>IFERROR(1/J204*(X204/H204),"0")</f>
        <v>0.10897435897435898</v>
      </c>
    </row>
    <row r="205" spans="1:67" x14ac:dyDescent="0.2">
      <c r="A205" s="437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38"/>
      <c r="O205" s="407" t="s">
        <v>70</v>
      </c>
      <c r="P205" s="408"/>
      <c r="Q205" s="408"/>
      <c r="R205" s="408"/>
      <c r="S205" s="408"/>
      <c r="T205" s="408"/>
      <c r="U205" s="409"/>
      <c r="V205" s="37" t="s">
        <v>71</v>
      </c>
      <c r="W205" s="390">
        <f>IFERROR(W201/H201,"0")+IFERROR(W202/H202,"0")+IFERROR(W203/H203,"0")+IFERROR(W204/H204,"0")</f>
        <v>31.25</v>
      </c>
      <c r="X205" s="390">
        <f>IFERROR(X201/H201,"0")+IFERROR(X202/H202,"0")+IFERROR(X203/H203,"0")+IFERROR(X204/H204,"0")</f>
        <v>32</v>
      </c>
      <c r="Y205" s="390">
        <f>IFERROR(IF(Y201="",0,Y201),"0")+IFERROR(IF(Y202="",0,Y202),"0")+IFERROR(IF(Y203="",0,Y203),"0")+IFERROR(IF(Y204="",0,Y204),"0")</f>
        <v>0.24096000000000001</v>
      </c>
      <c r="Z205" s="391"/>
      <c r="AA205" s="391"/>
    </row>
    <row r="206" spans="1:67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38"/>
      <c r="O206" s="407" t="s">
        <v>70</v>
      </c>
      <c r="P206" s="408"/>
      <c r="Q206" s="408"/>
      <c r="R206" s="408"/>
      <c r="S206" s="408"/>
      <c r="T206" s="408"/>
      <c r="U206" s="409"/>
      <c r="V206" s="37" t="s">
        <v>66</v>
      </c>
      <c r="W206" s="390">
        <f>IFERROR(SUM(W201:W204),"0")</f>
        <v>75</v>
      </c>
      <c r="X206" s="390">
        <f>IFERROR(SUM(X201:X204),"0")</f>
        <v>76.8</v>
      </c>
      <c r="Y206" s="37"/>
      <c r="Z206" s="391"/>
      <c r="AA206" s="391"/>
    </row>
    <row r="207" spans="1:67" ht="16.5" customHeight="1" x14ac:dyDescent="0.25">
      <c r="A207" s="416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3"/>
      <c r="AA207" s="383"/>
    </row>
    <row r="208" spans="1:67" ht="14.25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2">
        <v>4680115884274</v>
      </c>
      <c r="E209" s="393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3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2">
        <v>4680115884298</v>
      </c>
      <c r="E210" s="393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3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2">
        <v>4680115884250</v>
      </c>
      <c r="E211" s="393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3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2">
        <v>4680115884281</v>
      </c>
      <c r="E212" s="393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3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2">
        <v>4680115884199</v>
      </c>
      <c r="E213" s="393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2">
        <v>4680115884267</v>
      </c>
      <c r="E214" s="393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4</v>
      </c>
      <c r="X214" s="389">
        <f t="shared" si="49"/>
        <v>4</v>
      </c>
      <c r="Y214" s="36">
        <f>IFERROR(IF(X214=0,"",ROUNDUP(X214/H214,0)*0.00937),"")</f>
        <v>9.3699999999999999E-3</v>
      </c>
      <c r="Z214" s="56"/>
      <c r="AA214" s="57"/>
      <c r="AE214" s="64"/>
      <c r="BB214" s="190" t="s">
        <v>1</v>
      </c>
      <c r="BL214" s="64">
        <f t="shared" si="50"/>
        <v>4.24</v>
      </c>
      <c r="BM214" s="64">
        <f t="shared" si="51"/>
        <v>4.24</v>
      </c>
      <c r="BN214" s="64">
        <f t="shared" si="52"/>
        <v>8.3333333333333332E-3</v>
      </c>
      <c r="BO214" s="64">
        <f t="shared" si="53"/>
        <v>8.3333333333333332E-3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2">
        <v>4680115882973</v>
      </c>
      <c r="E215" s="393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37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38"/>
      <c r="O216" s="407" t="s">
        <v>70</v>
      </c>
      <c r="P216" s="408"/>
      <c r="Q216" s="408"/>
      <c r="R216" s="408"/>
      <c r="S216" s="408"/>
      <c r="T216" s="408"/>
      <c r="U216" s="409"/>
      <c r="V216" s="37" t="s">
        <v>71</v>
      </c>
      <c r="W216" s="390">
        <f>IFERROR(W209/H209,"0")+IFERROR(W210/H210,"0")+IFERROR(W211/H211,"0")+IFERROR(W212/H212,"0")+IFERROR(W213/H213,"0")+IFERROR(W214/H214,"0")+IFERROR(W215/H215,"0")</f>
        <v>1</v>
      </c>
      <c r="X216" s="390">
        <f>IFERROR(X209/H209,"0")+IFERROR(X210/H210,"0")+IFERROR(X211/H211,"0")+IFERROR(X212/H212,"0")+IFERROR(X213/H213,"0")+IFERROR(X214/H214,"0")+IFERROR(X215/H215,"0")</f>
        <v>1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9.3699999999999999E-3</v>
      </c>
      <c r="Z216" s="391"/>
      <c r="AA216" s="391"/>
    </row>
    <row r="217" spans="1:67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38"/>
      <c r="O217" s="407" t="s">
        <v>70</v>
      </c>
      <c r="P217" s="408"/>
      <c r="Q217" s="408"/>
      <c r="R217" s="408"/>
      <c r="S217" s="408"/>
      <c r="T217" s="408"/>
      <c r="U217" s="409"/>
      <c r="V217" s="37" t="s">
        <v>66</v>
      </c>
      <c r="W217" s="390">
        <f>IFERROR(SUM(W209:W215),"0")</f>
        <v>4</v>
      </c>
      <c r="X217" s="390">
        <f>IFERROR(SUM(X209:X215),"0")</f>
        <v>4</v>
      </c>
      <c r="Y217" s="37"/>
      <c r="Z217" s="391"/>
      <c r="AA217" s="391"/>
    </row>
    <row r="218" spans="1:67" ht="14.25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2">
        <v>4607091389845</v>
      </c>
      <c r="E219" s="393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2">
        <v>4607091389845</v>
      </c>
      <c r="E220" s="393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">
        <v>354</v>
      </c>
      <c r="P220" s="395"/>
      <c r="Q220" s="395"/>
      <c r="R220" s="395"/>
      <c r="S220" s="393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2">
        <v>4680115882881</v>
      </c>
      <c r="E221" s="393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3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37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38"/>
      <c r="O222" s="407" t="s">
        <v>70</v>
      </c>
      <c r="P222" s="408"/>
      <c r="Q222" s="408"/>
      <c r="R222" s="408"/>
      <c r="S222" s="408"/>
      <c r="T222" s="408"/>
      <c r="U222" s="409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38"/>
      <c r="O223" s="407" t="s">
        <v>70</v>
      </c>
      <c r="P223" s="408"/>
      <c r="Q223" s="408"/>
      <c r="R223" s="408"/>
      <c r="S223" s="408"/>
      <c r="T223" s="408"/>
      <c r="U223" s="409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6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3"/>
      <c r="AA224" s="383"/>
    </row>
    <row r="225" spans="1:67" ht="14.25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2">
        <v>4680115884137</v>
      </c>
      <c r="E226" s="393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3"/>
      <c r="T226" s="34"/>
      <c r="U226" s="34"/>
      <c r="V226" s="35" t="s">
        <v>66</v>
      </c>
      <c r="W226" s="388">
        <v>18</v>
      </c>
      <c r="X226" s="389">
        <f t="shared" ref="X226:X231" si="54">IFERROR(IF(W226="",0,CEILING((W226/$H226),1)*$H226),"")</f>
        <v>23.2</v>
      </c>
      <c r="Y226" s="36">
        <f>IFERROR(IF(X226=0,"",ROUNDUP(X226/H226,0)*0.02175),"")</f>
        <v>4.3499999999999997E-2</v>
      </c>
      <c r="Z226" s="56"/>
      <c r="AA226" s="57"/>
      <c r="AE226" s="64"/>
      <c r="BB226" s="195" t="s">
        <v>1</v>
      </c>
      <c r="BL226" s="64">
        <f t="shared" ref="BL226:BL231" si="55">IFERROR(W226*I226/H226,"0")</f>
        <v>18.744827586206895</v>
      </c>
      <c r="BM226" s="64">
        <f t="shared" ref="BM226:BM231" si="56">IFERROR(X226*I226/H226,"0")</f>
        <v>24.159999999999997</v>
      </c>
      <c r="BN226" s="64">
        <f t="shared" ref="BN226:BN231" si="57">IFERROR(1/J226*(W226/H226),"0")</f>
        <v>2.7709359605911327E-2</v>
      </c>
      <c r="BO226" s="64">
        <f t="shared" ref="BO226:BO231" si="58">IFERROR(1/J226*(X226/H226),"0")</f>
        <v>3.5714285714285712E-2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2">
        <v>4680115884236</v>
      </c>
      <c r="E227" s="393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3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2">
        <v>4680115884175</v>
      </c>
      <c r="E228" s="393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3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2">
        <v>4680115884144</v>
      </c>
      <c r="E229" s="393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3"/>
      <c r="T229" s="34"/>
      <c r="U229" s="34"/>
      <c r="V229" s="35" t="s">
        <v>66</v>
      </c>
      <c r="W229" s="388">
        <v>4</v>
      </c>
      <c r="X229" s="389">
        <f t="shared" si="54"/>
        <v>4</v>
      </c>
      <c r="Y229" s="36">
        <f>IFERROR(IF(X229=0,"",ROUNDUP(X229/H229,0)*0.00937),"")</f>
        <v>9.3699999999999999E-3</v>
      </c>
      <c r="Z229" s="56"/>
      <c r="AA229" s="57"/>
      <c r="AE229" s="64"/>
      <c r="BB229" s="198" t="s">
        <v>1</v>
      </c>
      <c r="BL229" s="64">
        <f t="shared" si="55"/>
        <v>4.24</v>
      </c>
      <c r="BM229" s="64">
        <f t="shared" si="56"/>
        <v>4.24</v>
      </c>
      <c r="BN229" s="64">
        <f t="shared" si="57"/>
        <v>8.3333333333333332E-3</v>
      </c>
      <c r="BO229" s="64">
        <f t="shared" si="58"/>
        <v>8.3333333333333332E-3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2">
        <v>4680115884182</v>
      </c>
      <c r="E230" s="393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2">
        <v>4680115884205</v>
      </c>
      <c r="E231" s="393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37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38"/>
      <c r="O232" s="407" t="s">
        <v>70</v>
      </c>
      <c r="P232" s="408"/>
      <c r="Q232" s="408"/>
      <c r="R232" s="408"/>
      <c r="S232" s="408"/>
      <c r="T232" s="408"/>
      <c r="U232" s="409"/>
      <c r="V232" s="37" t="s">
        <v>71</v>
      </c>
      <c r="W232" s="390">
        <f>IFERROR(W226/H226,"0")+IFERROR(W227/H227,"0")+IFERROR(W228/H228,"0")+IFERROR(W229/H229,"0")+IFERROR(W230/H230,"0")+IFERROR(W231/H231,"0")</f>
        <v>2.5517241379310347</v>
      </c>
      <c r="X232" s="390">
        <f>IFERROR(X226/H226,"0")+IFERROR(X227/H227,"0")+IFERROR(X228/H228,"0")+IFERROR(X229/H229,"0")+IFERROR(X230/H230,"0")+IFERROR(X231/H231,"0")</f>
        <v>3</v>
      </c>
      <c r="Y232" s="390">
        <f>IFERROR(IF(Y226="",0,Y226),"0")+IFERROR(IF(Y227="",0,Y227),"0")+IFERROR(IF(Y228="",0,Y228),"0")+IFERROR(IF(Y229="",0,Y229),"0")+IFERROR(IF(Y230="",0,Y230),"0")+IFERROR(IF(Y231="",0,Y231),"0")</f>
        <v>5.287E-2</v>
      </c>
      <c r="Z232" s="391"/>
      <c r="AA232" s="391"/>
    </row>
    <row r="233" spans="1:67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38"/>
      <c r="O233" s="407" t="s">
        <v>70</v>
      </c>
      <c r="P233" s="408"/>
      <c r="Q233" s="408"/>
      <c r="R233" s="408"/>
      <c r="S233" s="408"/>
      <c r="T233" s="408"/>
      <c r="U233" s="409"/>
      <c r="V233" s="37" t="s">
        <v>66</v>
      </c>
      <c r="W233" s="390">
        <f>IFERROR(SUM(W226:W231),"0")</f>
        <v>22</v>
      </c>
      <c r="X233" s="390">
        <f>IFERROR(SUM(X226:X231),"0")</f>
        <v>27.2</v>
      </c>
      <c r="Y233" s="37"/>
      <c r="Z233" s="391"/>
      <c r="AA233" s="391"/>
    </row>
    <row r="234" spans="1:67" ht="16.5" customHeight="1" x14ac:dyDescent="0.25">
      <c r="A234" s="416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3"/>
      <c r="AA234" s="383"/>
    </row>
    <row r="235" spans="1:67" ht="14.25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2">
        <v>4680115885554</v>
      </c>
      <c r="E236" s="393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7" t="s">
        <v>373</v>
      </c>
      <c r="P236" s="395"/>
      <c r="Q236" s="395"/>
      <c r="R236" s="395"/>
      <c r="S236" s="393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2">
        <v>4680115885615</v>
      </c>
      <c r="E237" s="393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3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2">
        <v>4680115885646</v>
      </c>
      <c r="E238" s="393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5" t="s">
        <v>381</v>
      </c>
      <c r="P238" s="395"/>
      <c r="Q238" s="395"/>
      <c r="R238" s="395"/>
      <c r="S238" s="393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2">
        <v>4607091386004</v>
      </c>
      <c r="E239" s="393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3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2">
        <v>4607091386073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2">
        <v>4607091387322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3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2">
        <v>4607091387353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2">
        <v>4607091386011</v>
      </c>
      <c r="E243" s="393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2">
        <v>4607091387308</v>
      </c>
      <c r="E244" s="393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2">
        <v>4607091387339</v>
      </c>
      <c r="E245" s="393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2">
        <v>4680115881938</v>
      </c>
      <c r="E246" s="393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2">
        <v>4607091387346</v>
      </c>
      <c r="E247" s="393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2">
        <v>4607091389807</v>
      </c>
      <c r="E248" s="393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37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38"/>
      <c r="O249" s="407" t="s">
        <v>70</v>
      </c>
      <c r="P249" s="408"/>
      <c r="Q249" s="408"/>
      <c r="R249" s="408"/>
      <c r="S249" s="408"/>
      <c r="T249" s="408"/>
      <c r="U249" s="409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38"/>
      <c r="O250" s="407" t="s">
        <v>70</v>
      </c>
      <c r="P250" s="408"/>
      <c r="Q250" s="408"/>
      <c r="R250" s="408"/>
      <c r="S250" s="408"/>
      <c r="T250" s="408"/>
      <c r="U250" s="409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2">
        <v>4607091387193</v>
      </c>
      <c r="E252" s="393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2">
        <v>4607091387230</v>
      </c>
      <c r="E253" s="393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3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2">
        <v>4607091387285</v>
      </c>
      <c r="E254" s="393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3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2">
        <v>4680115880481</v>
      </c>
      <c r="E255" s="393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4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3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7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38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38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2">
        <v>4607091387766</v>
      </c>
      <c r="E259" s="393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2">
        <v>4607091387957</v>
      </c>
      <c r="E260" s="393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3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2">
        <v>4607091387964</v>
      </c>
      <c r="E261" s="393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3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2">
        <v>4680115884618</v>
      </c>
      <c r="E262" s="393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7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3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2">
        <v>4607091381672</v>
      </c>
      <c r="E263" s="393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2">
        <v>4680115884588</v>
      </c>
      <c r="E264" s="393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3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2">
        <v>4607091387537</v>
      </c>
      <c r="E265" s="393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2">
        <v>4607091387513</v>
      </c>
      <c r="E266" s="393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2">
        <v>4680115880511</v>
      </c>
      <c r="E267" s="393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2">
        <v>4680115880412</v>
      </c>
      <c r="E268" s="393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37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38"/>
      <c r="O269" s="407" t="s">
        <v>70</v>
      </c>
      <c r="P269" s="408"/>
      <c r="Q269" s="408"/>
      <c r="R269" s="408"/>
      <c r="S269" s="408"/>
      <c r="T269" s="408"/>
      <c r="U269" s="409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38"/>
      <c r="O270" s="407" t="s">
        <v>70</v>
      </c>
      <c r="P270" s="408"/>
      <c r="Q270" s="408"/>
      <c r="R270" s="408"/>
      <c r="S270" s="408"/>
      <c r="T270" s="408"/>
      <c r="U270" s="409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2">
        <v>4607091380880</v>
      </c>
      <c r="E272" s="393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3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2">
        <v>4607091380880</v>
      </c>
      <c r="E273" s="393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3" t="s">
        <v>434</v>
      </c>
      <c r="P273" s="395"/>
      <c r="Q273" s="395"/>
      <c r="R273" s="395"/>
      <c r="S273" s="393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2">
        <v>4607091384482</v>
      </c>
      <c r="E274" s="393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3"/>
      <c r="T274" s="34"/>
      <c r="U274" s="34"/>
      <c r="V274" s="35" t="s">
        <v>66</v>
      </c>
      <c r="W274" s="388">
        <v>84</v>
      </c>
      <c r="X274" s="389">
        <f>IFERROR(IF(W274="",0,CEILING((W274/$H274),1)*$H274),"")</f>
        <v>85.8</v>
      </c>
      <c r="Y274" s="36">
        <f>IFERROR(IF(X274=0,"",ROUNDUP(X274/H274,0)*0.02175),"")</f>
        <v>0.23924999999999999</v>
      </c>
      <c r="Z274" s="56"/>
      <c r="AA274" s="57"/>
      <c r="AE274" s="64"/>
      <c r="BB274" s="230" t="s">
        <v>1</v>
      </c>
      <c r="BL274" s="64">
        <f>IFERROR(W274*I274/H274,"0")</f>
        <v>90.073846153846162</v>
      </c>
      <c r="BM274" s="64">
        <f>IFERROR(X274*I274/H274,"0")</f>
        <v>92.004000000000005</v>
      </c>
      <c r="BN274" s="64">
        <f>IFERROR(1/J274*(W274/H274),"0")</f>
        <v>0.19230769230769232</v>
      </c>
      <c r="BO274" s="64">
        <f>IFERROR(1/J274*(X274/H274),"0")</f>
        <v>0.19642857142857142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2">
        <v>4607091380897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37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38"/>
      <c r="O276" s="407" t="s">
        <v>70</v>
      </c>
      <c r="P276" s="408"/>
      <c r="Q276" s="408"/>
      <c r="R276" s="408"/>
      <c r="S276" s="408"/>
      <c r="T276" s="408"/>
      <c r="U276" s="409"/>
      <c r="V276" s="37" t="s">
        <v>71</v>
      </c>
      <c r="W276" s="390">
        <f>IFERROR(W272/H272,"0")+IFERROR(W273/H273,"0")+IFERROR(W274/H274,"0")+IFERROR(W275/H275,"0")</f>
        <v>10.76923076923077</v>
      </c>
      <c r="X276" s="390">
        <f>IFERROR(X272/H272,"0")+IFERROR(X273/H273,"0")+IFERROR(X274/H274,"0")+IFERROR(X275/H275,"0")</f>
        <v>11</v>
      </c>
      <c r="Y276" s="390">
        <f>IFERROR(IF(Y272="",0,Y272),"0")+IFERROR(IF(Y273="",0,Y273),"0")+IFERROR(IF(Y274="",0,Y274),"0")+IFERROR(IF(Y275="",0,Y275),"0")</f>
        <v>0.23924999999999999</v>
      </c>
      <c r="Z276" s="391"/>
      <c r="AA276" s="391"/>
    </row>
    <row r="277" spans="1:67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38"/>
      <c r="O277" s="407" t="s">
        <v>70</v>
      </c>
      <c r="P277" s="408"/>
      <c r="Q277" s="408"/>
      <c r="R277" s="408"/>
      <c r="S277" s="408"/>
      <c r="T277" s="408"/>
      <c r="U277" s="409"/>
      <c r="V277" s="37" t="s">
        <v>66</v>
      </c>
      <c r="W277" s="390">
        <f>IFERROR(SUM(W272:W275),"0")</f>
        <v>84</v>
      </c>
      <c r="X277" s="390">
        <f>IFERROR(SUM(X272:X275),"0")</f>
        <v>85.8</v>
      </c>
      <c r="Y277" s="37"/>
      <c r="Z277" s="391"/>
      <c r="AA277" s="391"/>
    </row>
    <row r="278" spans="1:67" ht="14.25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2">
        <v>4607091388374</v>
      </c>
      <c r="E279" s="393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3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2">
        <v>4607091388381</v>
      </c>
      <c r="E280" s="393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1" t="s">
        <v>444</v>
      </c>
      <c r="P280" s="395"/>
      <c r="Q280" s="395"/>
      <c r="R280" s="395"/>
      <c r="S280" s="393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2">
        <v>4607091388404</v>
      </c>
      <c r="E281" s="393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3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37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38"/>
      <c r="O282" s="407" t="s">
        <v>70</v>
      </c>
      <c r="P282" s="408"/>
      <c r="Q282" s="408"/>
      <c r="R282" s="408"/>
      <c r="S282" s="408"/>
      <c r="T282" s="408"/>
      <c r="U282" s="409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38"/>
      <c r="O283" s="407" t="s">
        <v>70</v>
      </c>
      <c r="P283" s="408"/>
      <c r="Q283" s="408"/>
      <c r="R283" s="408"/>
      <c r="S283" s="408"/>
      <c r="T283" s="408"/>
      <c r="U283" s="409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2">
        <v>4680115881808</v>
      </c>
      <c r="E285" s="393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3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2">
        <v>4680115881822</v>
      </c>
      <c r="E286" s="393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3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2">
        <v>4680115880016</v>
      </c>
      <c r="E287" s="393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3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37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38"/>
      <c r="O288" s="407" t="s">
        <v>70</v>
      </c>
      <c r="P288" s="408"/>
      <c r="Q288" s="408"/>
      <c r="R288" s="408"/>
      <c r="S288" s="408"/>
      <c r="T288" s="408"/>
      <c r="U288" s="409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38"/>
      <c r="O289" s="407" t="s">
        <v>70</v>
      </c>
      <c r="P289" s="408"/>
      <c r="Q289" s="408"/>
      <c r="R289" s="408"/>
      <c r="S289" s="408"/>
      <c r="T289" s="408"/>
      <c r="U289" s="409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6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3"/>
      <c r="AA290" s="383"/>
    </row>
    <row r="291" spans="1:67" ht="14.25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2">
        <v>4607091387421</v>
      </c>
      <c r="E292" s="393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3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2">
        <v>4607091387421</v>
      </c>
      <c r="E293" s="393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3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2">
        <v>4607091387452</v>
      </c>
      <c r="E294" s="393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3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2">
        <v>4607091387452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2">
        <v>4607091385984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2">
        <v>4607091387438</v>
      </c>
      <c r="E297" s="393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2">
        <v>4607091387469</v>
      </c>
      <c r="E298" s="393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37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38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38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2">
        <v>4607091387292</v>
      </c>
      <c r="E302" s="393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3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2">
        <v>4607091387315</v>
      </c>
      <c r="E303" s="393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3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37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38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38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6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3"/>
      <c r="AA306" s="383"/>
    </row>
    <row r="307" spans="1:67" ht="14.25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93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3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37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38"/>
      <c r="O309" s="407" t="s">
        <v>70</v>
      </c>
      <c r="P309" s="408"/>
      <c r="Q309" s="408"/>
      <c r="R309" s="408"/>
      <c r="S309" s="408"/>
      <c r="T309" s="408"/>
      <c r="U309" s="409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38"/>
      <c r="O310" s="407" t="s">
        <v>70</v>
      </c>
      <c r="P310" s="408"/>
      <c r="Q310" s="408"/>
      <c r="R310" s="408"/>
      <c r="S310" s="408"/>
      <c r="T310" s="408"/>
      <c r="U310" s="409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93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3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93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3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93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3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37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38"/>
      <c r="O315" s="407" t="s">
        <v>70</v>
      </c>
      <c r="P315" s="408"/>
      <c r="Q315" s="408"/>
      <c r="R315" s="408"/>
      <c r="S315" s="408"/>
      <c r="T315" s="408"/>
      <c r="U315" s="409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38"/>
      <c r="O316" s="407" t="s">
        <v>70</v>
      </c>
      <c r="P316" s="408"/>
      <c r="Q316" s="408"/>
      <c r="R316" s="408"/>
      <c r="S316" s="408"/>
      <c r="T316" s="408"/>
      <c r="U316" s="409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2">
        <v>4607091388831</v>
      </c>
      <c r="E318" s="393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3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7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38"/>
      <c r="O319" s="407" t="s">
        <v>70</v>
      </c>
      <c r="P319" s="408"/>
      <c r="Q319" s="408"/>
      <c r="R319" s="408"/>
      <c r="S319" s="408"/>
      <c r="T319" s="408"/>
      <c r="U319" s="409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38"/>
      <c r="O320" s="407" t="s">
        <v>70</v>
      </c>
      <c r="P320" s="408"/>
      <c r="Q320" s="408"/>
      <c r="R320" s="408"/>
      <c r="S320" s="408"/>
      <c r="T320" s="408"/>
      <c r="U320" s="409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2">
        <v>4607091383102</v>
      </c>
      <c r="E322" s="393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3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37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38"/>
      <c r="O323" s="407" t="s">
        <v>70</v>
      </c>
      <c r="P323" s="408"/>
      <c r="Q323" s="408"/>
      <c r="R323" s="408"/>
      <c r="S323" s="408"/>
      <c r="T323" s="408"/>
      <c r="U323" s="409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38"/>
      <c r="O324" s="407" t="s">
        <v>70</v>
      </c>
      <c r="P324" s="408"/>
      <c r="Q324" s="408"/>
      <c r="R324" s="408"/>
      <c r="S324" s="408"/>
      <c r="T324" s="408"/>
      <c r="U324" s="409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24" t="s">
        <v>486</v>
      </c>
      <c r="B325" s="425"/>
      <c r="C325" s="425"/>
      <c r="D325" s="425"/>
      <c r="E325" s="425"/>
      <c r="F325" s="425"/>
      <c r="G325" s="425"/>
      <c r="H325" s="425"/>
      <c r="I325" s="425"/>
      <c r="J325" s="425"/>
      <c r="K325" s="425"/>
      <c r="L325" s="425"/>
      <c r="M325" s="425"/>
      <c r="N325" s="425"/>
      <c r="O325" s="425"/>
      <c r="P325" s="425"/>
      <c r="Q325" s="425"/>
      <c r="R325" s="425"/>
      <c r="S325" s="425"/>
      <c r="T325" s="425"/>
      <c r="U325" s="425"/>
      <c r="V325" s="425"/>
      <c r="W325" s="425"/>
      <c r="X325" s="425"/>
      <c r="Y325" s="425"/>
      <c r="Z325" s="48"/>
      <c r="AA325" s="48"/>
    </row>
    <row r="326" spans="1:67" ht="16.5" customHeight="1" x14ac:dyDescent="0.25">
      <c r="A326" s="416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3"/>
      <c r="AA326" s="383"/>
    </row>
    <row r="327" spans="1:67" ht="14.25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2">
        <v>4680115884885</v>
      </c>
      <c r="E328" s="393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4" t="s">
        <v>490</v>
      </c>
      <c r="P328" s="395"/>
      <c r="Q328" s="395"/>
      <c r="R328" s="395"/>
      <c r="S328" s="393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2">
        <v>4680115884830</v>
      </c>
      <c r="E329" s="393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6" t="s">
        <v>493</v>
      </c>
      <c r="P329" s="395"/>
      <c r="Q329" s="395"/>
      <c r="R329" s="395"/>
      <c r="S329" s="393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2">
        <v>4680115884830</v>
      </c>
      <c r="E330" s="393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2" t="s">
        <v>493</v>
      </c>
      <c r="P330" s="395"/>
      <c r="Q330" s="395"/>
      <c r="R330" s="395"/>
      <c r="S330" s="393"/>
      <c r="T330" s="34"/>
      <c r="U330" s="34"/>
      <c r="V330" s="35" t="s">
        <v>66</v>
      </c>
      <c r="W330" s="388">
        <v>200</v>
      </c>
      <c r="X330" s="389">
        <f t="shared" si="75"/>
        <v>210</v>
      </c>
      <c r="Y330" s="36">
        <f>IFERROR(IF(X330=0,"",ROUNDUP(X330/H330,0)*0.02175),"")</f>
        <v>0.30449999999999999</v>
      </c>
      <c r="Z330" s="56"/>
      <c r="AA330" s="57"/>
      <c r="AE330" s="64"/>
      <c r="BB330" s="255" t="s">
        <v>1</v>
      </c>
      <c r="BL330" s="64">
        <f t="shared" si="76"/>
        <v>206.4</v>
      </c>
      <c r="BM330" s="64">
        <f t="shared" si="77"/>
        <v>216.72</v>
      </c>
      <c r="BN330" s="64">
        <f t="shared" si="78"/>
        <v>0.27777777777777779</v>
      </c>
      <c r="BO330" s="64">
        <f t="shared" si="79"/>
        <v>0.29166666666666663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2">
        <v>4680115884847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6" t="s">
        <v>497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2">
        <v>4680115884847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1100</v>
      </c>
      <c r="X332" s="389">
        <f t="shared" si="75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7" t="s">
        <v>1</v>
      </c>
      <c r="BL332" s="64">
        <f t="shared" si="76"/>
        <v>1135.2</v>
      </c>
      <c r="BM332" s="64">
        <f t="shared" si="77"/>
        <v>1145.52</v>
      </c>
      <c r="BN332" s="64">
        <f t="shared" si="78"/>
        <v>1.5277777777777777</v>
      </c>
      <c r="BO332" s="64">
        <f t="shared" si="79"/>
        <v>1.5416666666666665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2">
        <v>4680115884854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2">
        <v>4680115884854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502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700</v>
      </c>
      <c r="X334" s="389">
        <f t="shared" si="75"/>
        <v>705</v>
      </c>
      <c r="Y334" s="36">
        <f>IFERROR(IF(X334=0,"",ROUNDUP(X334/H334,0)*0.02175),"")</f>
        <v>1.0222499999999999</v>
      </c>
      <c r="Z334" s="56"/>
      <c r="AA334" s="57"/>
      <c r="AE334" s="64"/>
      <c r="BB334" s="259" t="s">
        <v>1</v>
      </c>
      <c r="BL334" s="64">
        <f t="shared" si="76"/>
        <v>722.4</v>
      </c>
      <c r="BM334" s="64">
        <f t="shared" si="77"/>
        <v>727.56</v>
      </c>
      <c r="BN334" s="64">
        <f t="shared" si="78"/>
        <v>0.9722222222222221</v>
      </c>
      <c r="BO334" s="64">
        <f t="shared" si="79"/>
        <v>0.97916666666666663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2">
        <v>4680115884908</v>
      </c>
      <c r="E335" s="393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9" t="s">
        <v>505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2">
        <v>4680115884878</v>
      </c>
      <c r="E336" s="393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5" t="s">
        <v>508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2">
        <v>4680115884922</v>
      </c>
      <c r="E337" s="393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5" t="s">
        <v>511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2">
        <v>4680115882638</v>
      </c>
      <c r="E338" s="393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7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38"/>
      <c r="O339" s="407" t="s">
        <v>70</v>
      </c>
      <c r="P339" s="408"/>
      <c r="Q339" s="408"/>
      <c r="R339" s="408"/>
      <c r="S339" s="408"/>
      <c r="T339" s="408"/>
      <c r="U339" s="409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133.33333333333331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135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2.9362499999999998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38"/>
      <c r="O340" s="407" t="s">
        <v>70</v>
      </c>
      <c r="P340" s="408"/>
      <c r="Q340" s="408"/>
      <c r="R340" s="408"/>
      <c r="S340" s="408"/>
      <c r="T340" s="408"/>
      <c r="U340" s="409"/>
      <c r="V340" s="37" t="s">
        <v>66</v>
      </c>
      <c r="W340" s="390">
        <f>IFERROR(SUM(W328:W338),"0")</f>
        <v>2000</v>
      </c>
      <c r="X340" s="390">
        <f>IFERROR(SUM(X328:X338),"0")</f>
        <v>2025</v>
      </c>
      <c r="Y340" s="37"/>
      <c r="Z340" s="391"/>
      <c r="AA340" s="391"/>
    </row>
    <row r="341" spans="1:67" ht="14.25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2">
        <v>4607091383980</v>
      </c>
      <c r="E342" s="393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3"/>
      <c r="T342" s="34"/>
      <c r="U342" s="34"/>
      <c r="V342" s="35" t="s">
        <v>66</v>
      </c>
      <c r="W342" s="388">
        <v>1200</v>
      </c>
      <c r="X342" s="389">
        <f>IFERROR(IF(W342="",0,CEILING((W342/$H342),1)*$H342),"")</f>
        <v>1200</v>
      </c>
      <c r="Y342" s="36">
        <f>IFERROR(IF(X342=0,"",ROUNDUP(X342/H342,0)*0.02175),"")</f>
        <v>1.7399999999999998</v>
      </c>
      <c r="Z342" s="56"/>
      <c r="AA342" s="57"/>
      <c r="AE342" s="64"/>
      <c r="BB342" s="264" t="s">
        <v>1</v>
      </c>
      <c r="BL342" s="64">
        <f>IFERROR(W342*I342/H342,"0")</f>
        <v>1238.4000000000001</v>
      </c>
      <c r="BM342" s="64">
        <f>IFERROR(X342*I342/H342,"0")</f>
        <v>1238.4000000000001</v>
      </c>
      <c r="BN342" s="64">
        <f>IFERROR(1/J342*(W342/H342),"0")</f>
        <v>1.6666666666666665</v>
      </c>
      <c r="BO342" s="64">
        <f>IFERROR(1/J342*(X342/H342),"0")</f>
        <v>1.6666666666666665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2">
        <v>4680115883314</v>
      </c>
      <c r="E343" s="393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3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2">
        <v>4607091384178</v>
      </c>
      <c r="E344" s="393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3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2">
        <v>4680115881914</v>
      </c>
      <c r="E345" s="393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7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38"/>
      <c r="O346" s="407" t="s">
        <v>70</v>
      </c>
      <c r="P346" s="408"/>
      <c r="Q346" s="408"/>
      <c r="R346" s="408"/>
      <c r="S346" s="408"/>
      <c r="T346" s="408"/>
      <c r="U346" s="409"/>
      <c r="V346" s="37" t="s">
        <v>71</v>
      </c>
      <c r="W346" s="390">
        <f>IFERROR(W342/H342,"0")+IFERROR(W343/H343,"0")+IFERROR(W344/H344,"0")+IFERROR(W345/H345,"0")</f>
        <v>80</v>
      </c>
      <c r="X346" s="390">
        <f>IFERROR(X342/H342,"0")+IFERROR(X343/H343,"0")+IFERROR(X344/H344,"0")+IFERROR(X345/H345,"0")</f>
        <v>80</v>
      </c>
      <c r="Y346" s="390">
        <f>IFERROR(IF(Y342="",0,Y342),"0")+IFERROR(IF(Y343="",0,Y343),"0")+IFERROR(IF(Y344="",0,Y344),"0")+IFERROR(IF(Y345="",0,Y345),"0")</f>
        <v>1.7399999999999998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38"/>
      <c r="O347" s="407" t="s">
        <v>70</v>
      </c>
      <c r="P347" s="408"/>
      <c r="Q347" s="408"/>
      <c r="R347" s="408"/>
      <c r="S347" s="408"/>
      <c r="T347" s="408"/>
      <c r="U347" s="409"/>
      <c r="V347" s="37" t="s">
        <v>66</v>
      </c>
      <c r="W347" s="390">
        <f>IFERROR(SUM(W342:W345),"0")</f>
        <v>1200</v>
      </c>
      <c r="X347" s="390">
        <f>IFERROR(SUM(X342:X345),"0")</f>
        <v>1200</v>
      </c>
      <c r="Y347" s="37"/>
      <c r="Z347" s="391"/>
      <c r="AA347" s="391"/>
    </row>
    <row r="348" spans="1:67" ht="14.25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2">
        <v>4607091383928</v>
      </c>
      <c r="E349" s="393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5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3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2">
        <v>4607091383928</v>
      </c>
      <c r="E350" s="393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58" t="s">
        <v>525</v>
      </c>
      <c r="P350" s="395"/>
      <c r="Q350" s="395"/>
      <c r="R350" s="395"/>
      <c r="S350" s="393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2">
        <v>4607091384260</v>
      </c>
      <c r="E351" s="393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3"/>
      <c r="T351" s="34"/>
      <c r="U351" s="34"/>
      <c r="V351" s="35" t="s">
        <v>66</v>
      </c>
      <c r="W351" s="388">
        <v>62</v>
      </c>
      <c r="X351" s="389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64"/>
      <c r="BB351" s="270" t="s">
        <v>1</v>
      </c>
      <c r="BL351" s="64">
        <f>IFERROR(W351*I351/H351,"0")</f>
        <v>66.483076923076936</v>
      </c>
      <c r="BM351" s="64">
        <f>IFERROR(X351*I351/H351,"0")</f>
        <v>66.912000000000006</v>
      </c>
      <c r="BN351" s="64">
        <f>IFERROR(1/J351*(W351/H351),"0")</f>
        <v>0.14194139194139194</v>
      </c>
      <c r="BO351" s="64">
        <f>IFERROR(1/J351*(X351/H351),"0")</f>
        <v>0.14285714285714285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2">
        <v>4607091384260</v>
      </c>
      <c r="E352" s="393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7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38"/>
      <c r="O353" s="407" t="s">
        <v>70</v>
      </c>
      <c r="P353" s="408"/>
      <c r="Q353" s="408"/>
      <c r="R353" s="408"/>
      <c r="S353" s="408"/>
      <c r="T353" s="408"/>
      <c r="U353" s="409"/>
      <c r="V353" s="37" t="s">
        <v>71</v>
      </c>
      <c r="W353" s="390">
        <f>IFERROR(W349/H349,"0")+IFERROR(W350/H350,"0")+IFERROR(W351/H351,"0")+IFERROR(W352/H352,"0")</f>
        <v>7.9487179487179489</v>
      </c>
      <c r="X353" s="390">
        <f>IFERROR(X349/H349,"0")+IFERROR(X350/H350,"0")+IFERROR(X351/H351,"0")+IFERROR(X352/H352,"0")</f>
        <v>8</v>
      </c>
      <c r="Y353" s="390">
        <f>IFERROR(IF(Y349="",0,Y349),"0")+IFERROR(IF(Y350="",0,Y350),"0")+IFERROR(IF(Y351="",0,Y351),"0")+IFERROR(IF(Y352="",0,Y352),"0")</f>
        <v>0.17399999999999999</v>
      </c>
      <c r="Z353" s="391"/>
      <c r="AA353" s="391"/>
    </row>
    <row r="354" spans="1:67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38"/>
      <c r="O354" s="407" t="s">
        <v>70</v>
      </c>
      <c r="P354" s="408"/>
      <c r="Q354" s="408"/>
      <c r="R354" s="408"/>
      <c r="S354" s="408"/>
      <c r="T354" s="408"/>
      <c r="U354" s="409"/>
      <c r="V354" s="37" t="s">
        <v>66</v>
      </c>
      <c r="W354" s="390">
        <f>IFERROR(SUM(W349:W352),"0")</f>
        <v>62</v>
      </c>
      <c r="X354" s="390">
        <f>IFERROR(SUM(X349:X352),"0")</f>
        <v>62.4</v>
      </c>
      <c r="Y354" s="37"/>
      <c r="Z354" s="391"/>
      <c r="AA354" s="391"/>
    </row>
    <row r="355" spans="1:67" ht="14.25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2">
        <v>4607091384673</v>
      </c>
      <c r="E356" s="393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9" t="s">
        <v>532</v>
      </c>
      <c r="P356" s="395"/>
      <c r="Q356" s="395"/>
      <c r="R356" s="395"/>
      <c r="S356" s="393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2">
        <v>4607091384673</v>
      </c>
      <c r="E357" s="393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3"/>
      <c r="T357" s="34"/>
      <c r="U357" s="34"/>
      <c r="V357" s="35" t="s">
        <v>66</v>
      </c>
      <c r="W357" s="388">
        <v>70</v>
      </c>
      <c r="X357" s="389">
        <f>IFERROR(IF(W357="",0,CEILING((W357/$H357),1)*$H357),"")</f>
        <v>70.2</v>
      </c>
      <c r="Y357" s="36">
        <f>IFERROR(IF(X357=0,"",ROUNDUP(X357/H357,0)*0.02175),"")</f>
        <v>0.19574999999999998</v>
      </c>
      <c r="Z357" s="56"/>
      <c r="AA357" s="57"/>
      <c r="AE357" s="64"/>
      <c r="BB357" s="273" t="s">
        <v>1</v>
      </c>
      <c r="BL357" s="64">
        <f>IFERROR(W357*I357/H357,"0")</f>
        <v>75.061538461538461</v>
      </c>
      <c r="BM357" s="64">
        <f>IFERROR(X357*I357/H357,"0")</f>
        <v>75.27600000000001</v>
      </c>
      <c r="BN357" s="64">
        <f>IFERROR(1/J357*(W357/H357),"0")</f>
        <v>0.16025641025641024</v>
      </c>
      <c r="BO357" s="64">
        <f>IFERROR(1/J357*(X357/H357),"0")</f>
        <v>0.1607142857142857</v>
      </c>
    </row>
    <row r="358" spans="1:67" x14ac:dyDescent="0.2">
      <c r="A358" s="437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38"/>
      <c r="O358" s="407" t="s">
        <v>70</v>
      </c>
      <c r="P358" s="408"/>
      <c r="Q358" s="408"/>
      <c r="R358" s="408"/>
      <c r="S358" s="408"/>
      <c r="T358" s="408"/>
      <c r="U358" s="409"/>
      <c r="V358" s="37" t="s">
        <v>71</v>
      </c>
      <c r="W358" s="390">
        <f>IFERROR(W356/H356,"0")+IFERROR(W357/H357,"0")</f>
        <v>8.9743589743589745</v>
      </c>
      <c r="X358" s="390">
        <f>IFERROR(X356/H356,"0")+IFERROR(X357/H357,"0")</f>
        <v>9</v>
      </c>
      <c r="Y358" s="390">
        <f>IFERROR(IF(Y356="",0,Y356),"0")+IFERROR(IF(Y357="",0,Y357),"0")</f>
        <v>0.19574999999999998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38"/>
      <c r="O359" s="407" t="s">
        <v>70</v>
      </c>
      <c r="P359" s="408"/>
      <c r="Q359" s="408"/>
      <c r="R359" s="408"/>
      <c r="S359" s="408"/>
      <c r="T359" s="408"/>
      <c r="U359" s="409"/>
      <c r="V359" s="37" t="s">
        <v>66</v>
      </c>
      <c r="W359" s="390">
        <f>IFERROR(SUM(W356:W357),"0")</f>
        <v>70</v>
      </c>
      <c r="X359" s="390">
        <f>IFERROR(SUM(X356:X357),"0")</f>
        <v>70.2</v>
      </c>
      <c r="Y359" s="37"/>
      <c r="Z359" s="391"/>
      <c r="AA359" s="391"/>
    </row>
    <row r="360" spans="1:67" ht="16.5" customHeight="1" x14ac:dyDescent="0.25">
      <c r="A360" s="416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3"/>
      <c r="AA360" s="383"/>
    </row>
    <row r="361" spans="1:67" ht="14.25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2">
        <v>4607091384192</v>
      </c>
      <c r="E362" s="393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3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2">
        <v>4680115881907</v>
      </c>
      <c r="E363" s="393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2">
        <v>4680115883925</v>
      </c>
      <c r="E364" s="393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37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38"/>
      <c r="O365" s="407" t="s">
        <v>70</v>
      </c>
      <c r="P365" s="408"/>
      <c r="Q365" s="408"/>
      <c r="R365" s="408"/>
      <c r="S365" s="408"/>
      <c r="T365" s="408"/>
      <c r="U365" s="409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38"/>
      <c r="O366" s="407" t="s">
        <v>70</v>
      </c>
      <c r="P366" s="408"/>
      <c r="Q366" s="408"/>
      <c r="R366" s="408"/>
      <c r="S366" s="408"/>
      <c r="T366" s="408"/>
      <c r="U366" s="409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2">
        <v>4607091384802</v>
      </c>
      <c r="E368" s="393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3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2">
        <v>4607091384802</v>
      </c>
      <c r="E369" s="393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65" t="s">
        <v>544</v>
      </c>
      <c r="P369" s="395"/>
      <c r="Q369" s="395"/>
      <c r="R369" s="395"/>
      <c r="S369" s="393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2">
        <v>4607091384826</v>
      </c>
      <c r="E370" s="393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3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2">
        <v>4607091384826</v>
      </c>
      <c r="E371" s="393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3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37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38"/>
      <c r="O372" s="407" t="s">
        <v>70</v>
      </c>
      <c r="P372" s="408"/>
      <c r="Q372" s="408"/>
      <c r="R372" s="408"/>
      <c r="S372" s="408"/>
      <c r="T372" s="408"/>
      <c r="U372" s="409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38"/>
      <c r="O373" s="407" t="s">
        <v>70</v>
      </c>
      <c r="P373" s="408"/>
      <c r="Q373" s="408"/>
      <c r="R373" s="408"/>
      <c r="S373" s="408"/>
      <c r="T373" s="408"/>
      <c r="U373" s="409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2">
        <v>4607091384246</v>
      </c>
      <c r="E375" s="393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3"/>
      <c r="T375" s="34"/>
      <c r="U375" s="34"/>
      <c r="V375" s="35" t="s">
        <v>66</v>
      </c>
      <c r="W375" s="388">
        <v>242</v>
      </c>
      <c r="X375" s="389">
        <f>IFERROR(IF(W375="",0,CEILING((W375/$H375),1)*$H375),"")</f>
        <v>249.6</v>
      </c>
      <c r="Y375" s="36">
        <f>IFERROR(IF(X375=0,"",ROUNDUP(X375/H375,0)*0.02175),"")</f>
        <v>0.69599999999999995</v>
      </c>
      <c r="Z375" s="56"/>
      <c r="AA375" s="57"/>
      <c r="AE375" s="64"/>
      <c r="BB375" s="281" t="s">
        <v>1</v>
      </c>
      <c r="BL375" s="64">
        <f>IFERROR(W375*I375/H375,"0")</f>
        <v>259.49846153846158</v>
      </c>
      <c r="BM375" s="64">
        <f>IFERROR(X375*I375/H375,"0")</f>
        <v>267.64800000000002</v>
      </c>
      <c r="BN375" s="64">
        <f>IFERROR(1/J375*(W375/H375),"0")</f>
        <v>0.55402930402930395</v>
      </c>
      <c r="BO375" s="64">
        <f>IFERROR(1/J375*(X375/H375),"0")</f>
        <v>0.5714285714285714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7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38"/>
      <c r="O380" s="407" t="s">
        <v>70</v>
      </c>
      <c r="P380" s="408"/>
      <c r="Q380" s="408"/>
      <c r="R380" s="408"/>
      <c r="S380" s="408"/>
      <c r="T380" s="408"/>
      <c r="U380" s="409"/>
      <c r="V380" s="37" t="s">
        <v>71</v>
      </c>
      <c r="W380" s="390">
        <f>IFERROR(W375/H375,"0")+IFERROR(W376/H376,"0")+IFERROR(W377/H377,"0")+IFERROR(W378/H378,"0")+IFERROR(W379/H379,"0")</f>
        <v>31.025641025641026</v>
      </c>
      <c r="X380" s="390">
        <f>IFERROR(X375/H375,"0")+IFERROR(X376/H376,"0")+IFERROR(X377/H377,"0")+IFERROR(X378/H378,"0")+IFERROR(X379/H379,"0")</f>
        <v>32</v>
      </c>
      <c r="Y380" s="390">
        <f>IFERROR(IF(Y375="",0,Y375),"0")+IFERROR(IF(Y376="",0,Y376),"0")+IFERROR(IF(Y377="",0,Y377),"0")+IFERROR(IF(Y378="",0,Y378),"0")+IFERROR(IF(Y379="",0,Y379),"0")</f>
        <v>0.69599999999999995</v>
      </c>
      <c r="Z380" s="391"/>
      <c r="AA380" s="391"/>
    </row>
    <row r="381" spans="1:67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38"/>
      <c r="O381" s="407" t="s">
        <v>70</v>
      </c>
      <c r="P381" s="408"/>
      <c r="Q381" s="408"/>
      <c r="R381" s="408"/>
      <c r="S381" s="408"/>
      <c r="T381" s="408"/>
      <c r="U381" s="409"/>
      <c r="V381" s="37" t="s">
        <v>66</v>
      </c>
      <c r="W381" s="390">
        <f>IFERROR(SUM(W375:W379),"0")</f>
        <v>242</v>
      </c>
      <c r="X381" s="390">
        <f>IFERROR(SUM(X375:X379),"0")</f>
        <v>249.6</v>
      </c>
      <c r="Y381" s="37"/>
      <c r="Z381" s="391"/>
      <c r="AA381" s="391"/>
    </row>
    <row r="382" spans="1:67" ht="14.25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2">
        <v>4607091389357</v>
      </c>
      <c r="E384" s="393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1" t="s">
        <v>564</v>
      </c>
      <c r="P384" s="395"/>
      <c r="Q384" s="395"/>
      <c r="R384" s="395"/>
      <c r="S384" s="393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37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38"/>
      <c r="O385" s="407" t="s">
        <v>70</v>
      </c>
      <c r="P385" s="408"/>
      <c r="Q385" s="408"/>
      <c r="R385" s="408"/>
      <c r="S385" s="408"/>
      <c r="T385" s="408"/>
      <c r="U385" s="409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38"/>
      <c r="O386" s="407" t="s">
        <v>70</v>
      </c>
      <c r="P386" s="408"/>
      <c r="Q386" s="408"/>
      <c r="R386" s="408"/>
      <c r="S386" s="408"/>
      <c r="T386" s="408"/>
      <c r="U386" s="409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24" t="s">
        <v>565</v>
      </c>
      <c r="B387" s="425"/>
      <c r="C387" s="425"/>
      <c r="D387" s="425"/>
      <c r="E387" s="425"/>
      <c r="F387" s="425"/>
      <c r="G387" s="425"/>
      <c r="H387" s="425"/>
      <c r="I387" s="425"/>
      <c r="J387" s="425"/>
      <c r="K387" s="425"/>
      <c r="L387" s="425"/>
      <c r="M387" s="425"/>
      <c r="N387" s="425"/>
      <c r="O387" s="425"/>
      <c r="P387" s="425"/>
      <c r="Q387" s="425"/>
      <c r="R387" s="425"/>
      <c r="S387" s="425"/>
      <c r="T387" s="425"/>
      <c r="U387" s="425"/>
      <c r="V387" s="425"/>
      <c r="W387" s="425"/>
      <c r="X387" s="425"/>
      <c r="Y387" s="425"/>
      <c r="Z387" s="48"/>
      <c r="AA387" s="48"/>
    </row>
    <row r="388" spans="1:67" ht="16.5" customHeight="1" x14ac:dyDescent="0.25">
      <c r="A388" s="416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3"/>
      <c r="AA388" s="383"/>
    </row>
    <row r="389" spans="1:67" ht="14.25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2">
        <v>4607091389708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2">
        <v>4607091389692</v>
      </c>
      <c r="E391" s="393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3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37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38"/>
      <c r="O392" s="407" t="s">
        <v>70</v>
      </c>
      <c r="P392" s="408"/>
      <c r="Q392" s="408"/>
      <c r="R392" s="408"/>
      <c r="S392" s="408"/>
      <c r="T392" s="408"/>
      <c r="U392" s="409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38"/>
      <c r="O393" s="407" t="s">
        <v>70</v>
      </c>
      <c r="P393" s="408"/>
      <c r="Q393" s="408"/>
      <c r="R393" s="408"/>
      <c r="S393" s="408"/>
      <c r="T393" s="408"/>
      <c r="U393" s="409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2">
        <v>4607091389753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17</v>
      </c>
      <c r="X395" s="389">
        <f t="shared" ref="X395:X407" si="80">IFERROR(IF(W395="",0,CEILING((W395/$H395),1)*$H395),"")</f>
        <v>21</v>
      </c>
      <c r="Y395" s="36">
        <f>IFERROR(IF(X395=0,"",ROUNDUP(X395/H395,0)*0.00753),"")</f>
        <v>3.7650000000000003E-2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17.93095238095238</v>
      </c>
      <c r="BM395" s="64">
        <f t="shared" ref="BM395:BM407" si="82">IFERROR(X395*I395/H395,"0")</f>
        <v>22.15</v>
      </c>
      <c r="BN395" s="64">
        <f t="shared" ref="BN395:BN407" si="83">IFERROR(1/J395*(W395/H395),"0")</f>
        <v>2.5946275946275944E-2</v>
      </c>
      <c r="BO395" s="64">
        <f t="shared" ref="BO395:BO407" si="84">IFERROR(1/J395*(X395/H395),"0")</f>
        <v>3.2051282051282048E-2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2">
        <v>4607091389760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2">
        <v>4607091389746</v>
      </c>
      <c r="E397" s="393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61</v>
      </c>
      <c r="X397" s="389">
        <f t="shared" si="80"/>
        <v>63</v>
      </c>
      <c r="Y397" s="36">
        <f>IFERROR(IF(X397=0,"",ROUNDUP(X397/H397,0)*0.00753),"")</f>
        <v>0.11295000000000001</v>
      </c>
      <c r="Z397" s="56"/>
      <c r="AA397" s="57"/>
      <c r="AE397" s="64"/>
      <c r="BB397" s="292" t="s">
        <v>1</v>
      </c>
      <c r="BL397" s="64">
        <f t="shared" si="81"/>
        <v>64.340476190476181</v>
      </c>
      <c r="BM397" s="64">
        <f t="shared" si="82"/>
        <v>66.449999999999989</v>
      </c>
      <c r="BN397" s="64">
        <f t="shared" si="83"/>
        <v>9.3101343101343104E-2</v>
      </c>
      <c r="BO397" s="64">
        <f t="shared" si="84"/>
        <v>9.6153846153846145E-2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2">
        <v>4680115882928</v>
      </c>
      <c r="E398" s="393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2">
        <v>4680115883147</v>
      </c>
      <c r="E399" s="393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2">
        <v>4607091384338</v>
      </c>
      <c r="E400" s="393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2">
        <v>4680115883154</v>
      </c>
      <c r="E401" s="393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2">
        <v>4607091389524</v>
      </c>
      <c r="E402" s="393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2">
        <v>4680115883161</v>
      </c>
      <c r="E403" s="393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2">
        <v>4607091384345</v>
      </c>
      <c r="E404" s="393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2">
        <v>4680115883178</v>
      </c>
      <c r="E405" s="393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2">
        <v>4607091389531</v>
      </c>
      <c r="E406" s="393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4</v>
      </c>
      <c r="X406" s="389">
        <f t="shared" si="80"/>
        <v>4.2</v>
      </c>
      <c r="Y406" s="36">
        <f t="shared" si="85"/>
        <v>1.004E-2</v>
      </c>
      <c r="Z406" s="56"/>
      <c r="AA406" s="57"/>
      <c r="AE406" s="64"/>
      <c r="BB406" s="301" t="s">
        <v>1</v>
      </c>
      <c r="BL406" s="64">
        <f t="shared" si="81"/>
        <v>4.2476190476190476</v>
      </c>
      <c r="BM406" s="64">
        <f t="shared" si="82"/>
        <v>4.46</v>
      </c>
      <c r="BN406" s="64">
        <f t="shared" si="83"/>
        <v>8.1400081400081412E-3</v>
      </c>
      <c r="BO406" s="64">
        <f t="shared" si="84"/>
        <v>8.5470085470085479E-3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2">
        <v>4680115883185</v>
      </c>
      <c r="E407" s="393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3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7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38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20.476190476190474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22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0.16064000000000001</v>
      </c>
      <c r="Z408" s="391"/>
      <c r="AA408" s="391"/>
    </row>
    <row r="409" spans="1:67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38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90">
        <f>IFERROR(SUM(W395:W407),"0")</f>
        <v>82</v>
      </c>
      <c r="X409" s="390">
        <f>IFERROR(SUM(X395:X407),"0")</f>
        <v>88.2</v>
      </c>
      <c r="Y409" s="37"/>
      <c r="Z409" s="391"/>
      <c r="AA409" s="391"/>
    </row>
    <row r="410" spans="1:67" ht="14.25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2">
        <v>4607091389685</v>
      </c>
      <c r="E411" s="393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2">
        <v>4607091389654</v>
      </c>
      <c r="E412" s="393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2">
        <v>4607091384352</v>
      </c>
      <c r="E413" s="393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3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37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38"/>
      <c r="O414" s="407" t="s">
        <v>70</v>
      </c>
      <c r="P414" s="408"/>
      <c r="Q414" s="408"/>
      <c r="R414" s="408"/>
      <c r="S414" s="408"/>
      <c r="T414" s="408"/>
      <c r="U414" s="409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38"/>
      <c r="O415" s="407" t="s">
        <v>70</v>
      </c>
      <c r="P415" s="408"/>
      <c r="Q415" s="408"/>
      <c r="R415" s="408"/>
      <c r="S415" s="408"/>
      <c r="T415" s="408"/>
      <c r="U415" s="409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2">
        <v>4680115881648</v>
      </c>
      <c r="E417" s="393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3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37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38"/>
      <c r="O418" s="407" t="s">
        <v>70</v>
      </c>
      <c r="P418" s="408"/>
      <c r="Q418" s="408"/>
      <c r="R418" s="408"/>
      <c r="S418" s="408"/>
      <c r="T418" s="408"/>
      <c r="U418" s="409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38"/>
      <c r="O419" s="407" t="s">
        <v>70</v>
      </c>
      <c r="P419" s="408"/>
      <c r="Q419" s="408"/>
      <c r="R419" s="408"/>
      <c r="S419" s="408"/>
      <c r="T419" s="408"/>
      <c r="U419" s="409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2">
        <v>4680115884335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2">
        <v>4680115884342</v>
      </c>
      <c r="E422" s="393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2">
        <v>4680115884113</v>
      </c>
      <c r="E423" s="393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3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7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38"/>
      <c r="O424" s="407" t="s">
        <v>70</v>
      </c>
      <c r="P424" s="408"/>
      <c r="Q424" s="408"/>
      <c r="R424" s="408"/>
      <c r="S424" s="408"/>
      <c r="T424" s="408"/>
      <c r="U424" s="409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38"/>
      <c r="O425" s="407" t="s">
        <v>70</v>
      </c>
      <c r="P425" s="408"/>
      <c r="Q425" s="408"/>
      <c r="R425" s="408"/>
      <c r="S425" s="408"/>
      <c r="T425" s="408"/>
      <c r="U425" s="409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6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3"/>
      <c r="AA426" s="383"/>
    </row>
    <row r="427" spans="1:67" ht="14.25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2">
        <v>4607091389388</v>
      </c>
      <c r="E428" s="393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2">
        <v>4607091389364</v>
      </c>
      <c r="E429" s="393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3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37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38"/>
      <c r="O430" s="407" t="s">
        <v>70</v>
      </c>
      <c r="P430" s="408"/>
      <c r="Q430" s="408"/>
      <c r="R430" s="408"/>
      <c r="S430" s="408"/>
      <c r="T430" s="408"/>
      <c r="U430" s="409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38"/>
      <c r="O431" s="407" t="s">
        <v>70</v>
      </c>
      <c r="P431" s="408"/>
      <c r="Q431" s="408"/>
      <c r="R431" s="408"/>
      <c r="S431" s="408"/>
      <c r="T431" s="408"/>
      <c r="U431" s="409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2">
        <v>4607091389739</v>
      </c>
      <c r="E433" s="393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119</v>
      </c>
      <c r="X433" s="389">
        <f t="shared" ref="X433:X438" si="86">IFERROR(IF(W433="",0,CEILING((W433/$H433),1)*$H433),"")</f>
        <v>121.80000000000001</v>
      </c>
      <c r="Y433" s="36">
        <f>IFERROR(IF(X433=0,"",ROUNDUP(X433/H433,0)*0.00753),"")</f>
        <v>0.21837000000000001</v>
      </c>
      <c r="Z433" s="56"/>
      <c r="AA433" s="57"/>
      <c r="AE433" s="64"/>
      <c r="BB433" s="312" t="s">
        <v>1</v>
      </c>
      <c r="BL433" s="64">
        <f t="shared" ref="BL433:BL438" si="87">IFERROR(W433*I433/H433,"0")</f>
        <v>125.51666666666665</v>
      </c>
      <c r="BM433" s="64">
        <f t="shared" ref="BM433:BM438" si="88">IFERROR(X433*I433/H433,"0")</f>
        <v>128.47</v>
      </c>
      <c r="BN433" s="64">
        <f t="shared" ref="BN433:BN438" si="89">IFERROR(1/J433*(W433/H433),"0")</f>
        <v>0.18162393162393162</v>
      </c>
      <c r="BO433" s="64">
        <f t="shared" ref="BO433:BO438" si="90">IFERROR(1/J433*(X433/H433),"0")</f>
        <v>0.1858974358974359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2">
        <v>4607091389425</v>
      </c>
      <c r="E434" s="393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2">
        <v>4680115882911</v>
      </c>
      <c r="E435" s="393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2">
        <v>4680115880771</v>
      </c>
      <c r="E436" s="393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2">
        <v>4607091389500</v>
      </c>
      <c r="E437" s="393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2">
        <v>4680115881983</v>
      </c>
      <c r="E438" s="393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3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7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38"/>
      <c r="O439" s="407" t="s">
        <v>70</v>
      </c>
      <c r="P439" s="408"/>
      <c r="Q439" s="408"/>
      <c r="R439" s="408"/>
      <c r="S439" s="408"/>
      <c r="T439" s="408"/>
      <c r="U439" s="409"/>
      <c r="V439" s="37" t="s">
        <v>71</v>
      </c>
      <c r="W439" s="390">
        <f>IFERROR(W433/H433,"0")+IFERROR(W434/H434,"0")+IFERROR(W435/H435,"0")+IFERROR(W436/H436,"0")+IFERROR(W437/H437,"0")+IFERROR(W438/H438,"0")</f>
        <v>28.333333333333332</v>
      </c>
      <c r="X439" s="390">
        <f>IFERROR(X433/H433,"0")+IFERROR(X434/H434,"0")+IFERROR(X435/H435,"0")+IFERROR(X436/H436,"0")+IFERROR(X437/H437,"0")+IFERROR(X438/H438,"0")</f>
        <v>29</v>
      </c>
      <c r="Y439" s="390">
        <f>IFERROR(IF(Y433="",0,Y433),"0")+IFERROR(IF(Y434="",0,Y434),"0")+IFERROR(IF(Y435="",0,Y435),"0")+IFERROR(IF(Y436="",0,Y436),"0")+IFERROR(IF(Y437="",0,Y437),"0")+IFERROR(IF(Y438="",0,Y438),"0")</f>
        <v>0.21837000000000001</v>
      </c>
      <c r="Z439" s="391"/>
      <c r="AA439" s="391"/>
    </row>
    <row r="440" spans="1:67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38"/>
      <c r="O440" s="407" t="s">
        <v>70</v>
      </c>
      <c r="P440" s="408"/>
      <c r="Q440" s="408"/>
      <c r="R440" s="408"/>
      <c r="S440" s="408"/>
      <c r="T440" s="408"/>
      <c r="U440" s="409"/>
      <c r="V440" s="37" t="s">
        <v>66</v>
      </c>
      <c r="W440" s="390">
        <f>IFERROR(SUM(W433:W438),"0")</f>
        <v>119</v>
      </c>
      <c r="X440" s="390">
        <f>IFERROR(SUM(X433:X438),"0")</f>
        <v>121.80000000000001</v>
      </c>
      <c r="Y440" s="37"/>
      <c r="Z440" s="391"/>
      <c r="AA440" s="391"/>
    </row>
    <row r="441" spans="1:67" ht="14.25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2">
        <v>4680115884359</v>
      </c>
      <c r="E442" s="393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2">
        <v>4680115884571</v>
      </c>
      <c r="E443" s="393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3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37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38"/>
      <c r="O444" s="407" t="s">
        <v>70</v>
      </c>
      <c r="P444" s="408"/>
      <c r="Q444" s="408"/>
      <c r="R444" s="408"/>
      <c r="S444" s="408"/>
      <c r="T444" s="408"/>
      <c r="U444" s="409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38"/>
      <c r="O445" s="407" t="s">
        <v>70</v>
      </c>
      <c r="P445" s="408"/>
      <c r="Q445" s="408"/>
      <c r="R445" s="408"/>
      <c r="S445" s="408"/>
      <c r="T445" s="408"/>
      <c r="U445" s="409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2">
        <v>4680115884090</v>
      </c>
      <c r="E447" s="393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3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37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38"/>
      <c r="O448" s="407" t="s">
        <v>70</v>
      </c>
      <c r="P448" s="408"/>
      <c r="Q448" s="408"/>
      <c r="R448" s="408"/>
      <c r="S448" s="408"/>
      <c r="T448" s="408"/>
      <c r="U448" s="409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38"/>
      <c r="O449" s="407" t="s">
        <v>70</v>
      </c>
      <c r="P449" s="408"/>
      <c r="Q449" s="408"/>
      <c r="R449" s="408"/>
      <c r="S449" s="408"/>
      <c r="T449" s="408"/>
      <c r="U449" s="409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2">
        <v>4680115884564</v>
      </c>
      <c r="E451" s="393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3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37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38"/>
      <c r="O452" s="407" t="s">
        <v>70</v>
      </c>
      <c r="P452" s="408"/>
      <c r="Q452" s="408"/>
      <c r="R452" s="408"/>
      <c r="S452" s="408"/>
      <c r="T452" s="408"/>
      <c r="U452" s="409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38"/>
      <c r="O453" s="407" t="s">
        <v>70</v>
      </c>
      <c r="P453" s="408"/>
      <c r="Q453" s="408"/>
      <c r="R453" s="408"/>
      <c r="S453" s="408"/>
      <c r="T453" s="408"/>
      <c r="U453" s="409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6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3"/>
      <c r="AA454" s="383"/>
    </row>
    <row r="455" spans="1:67" ht="14.25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2">
        <v>4680115885189</v>
      </c>
      <c r="E456" s="393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2">
        <v>4680115885172</v>
      </c>
      <c r="E457" s="393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2">
        <v>4680115885110</v>
      </c>
      <c r="E458" s="393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3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37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38"/>
      <c r="O459" s="407" t="s">
        <v>70</v>
      </c>
      <c r="P459" s="408"/>
      <c r="Q459" s="408"/>
      <c r="R459" s="408"/>
      <c r="S459" s="408"/>
      <c r="T459" s="408"/>
      <c r="U459" s="409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38"/>
      <c r="O460" s="407" t="s">
        <v>70</v>
      </c>
      <c r="P460" s="408"/>
      <c r="Q460" s="408"/>
      <c r="R460" s="408"/>
      <c r="S460" s="408"/>
      <c r="T460" s="408"/>
      <c r="U460" s="409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6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3"/>
      <c r="AA461" s="383"/>
    </row>
    <row r="462" spans="1:67" ht="14.25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2">
        <v>4680115885103</v>
      </c>
      <c r="E463" s="393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3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37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38"/>
      <c r="O464" s="407" t="s">
        <v>70</v>
      </c>
      <c r="P464" s="408"/>
      <c r="Q464" s="408"/>
      <c r="R464" s="408"/>
      <c r="S464" s="408"/>
      <c r="T464" s="408"/>
      <c r="U464" s="409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38"/>
      <c r="O465" s="407" t="s">
        <v>70</v>
      </c>
      <c r="P465" s="408"/>
      <c r="Q465" s="408"/>
      <c r="R465" s="408"/>
      <c r="S465" s="408"/>
      <c r="T465" s="408"/>
      <c r="U465" s="409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2">
        <v>4680115885509</v>
      </c>
      <c r="E467" s="393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10" t="s">
        <v>652</v>
      </c>
      <c r="P467" s="395"/>
      <c r="Q467" s="395"/>
      <c r="R467" s="395"/>
      <c r="S467" s="393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37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38"/>
      <c r="O468" s="407" t="s">
        <v>70</v>
      </c>
      <c r="P468" s="408"/>
      <c r="Q468" s="408"/>
      <c r="R468" s="408"/>
      <c r="S468" s="408"/>
      <c r="T468" s="408"/>
      <c r="U468" s="409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38"/>
      <c r="O469" s="407" t="s">
        <v>70</v>
      </c>
      <c r="P469" s="408"/>
      <c r="Q469" s="408"/>
      <c r="R469" s="408"/>
      <c r="S469" s="408"/>
      <c r="T469" s="408"/>
      <c r="U469" s="409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24" t="s">
        <v>653</v>
      </c>
      <c r="B470" s="425"/>
      <c r="C470" s="425"/>
      <c r="D470" s="425"/>
      <c r="E470" s="425"/>
      <c r="F470" s="425"/>
      <c r="G470" s="425"/>
      <c r="H470" s="425"/>
      <c r="I470" s="425"/>
      <c r="J470" s="425"/>
      <c r="K470" s="425"/>
      <c r="L470" s="425"/>
      <c r="M470" s="425"/>
      <c r="N470" s="425"/>
      <c r="O470" s="425"/>
      <c r="P470" s="425"/>
      <c r="Q470" s="425"/>
      <c r="R470" s="425"/>
      <c r="S470" s="425"/>
      <c r="T470" s="425"/>
      <c r="U470" s="425"/>
      <c r="V470" s="425"/>
      <c r="W470" s="425"/>
      <c r="X470" s="425"/>
      <c r="Y470" s="425"/>
      <c r="Z470" s="48"/>
      <c r="AA470" s="48"/>
    </row>
    <row r="471" spans="1:67" ht="16.5" customHeight="1" x14ac:dyDescent="0.25">
      <c r="A471" s="416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3"/>
      <c r="AA471" s="383"/>
    </row>
    <row r="472" spans="1:67" ht="14.25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2">
        <v>4607091389067</v>
      </c>
      <c r="E473" s="393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2">
        <v>4680115885226</v>
      </c>
      <c r="E474" s="393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2">
        <v>4607091383522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172</v>
      </c>
      <c r="X475" s="389">
        <f t="shared" si="91"/>
        <v>174.24</v>
      </c>
      <c r="Y475" s="36">
        <f t="shared" si="92"/>
        <v>0.39468000000000003</v>
      </c>
      <c r="Z475" s="56"/>
      <c r="AA475" s="57"/>
      <c r="AE475" s="64"/>
      <c r="BB475" s="329" t="s">
        <v>1</v>
      </c>
      <c r="BL475" s="64">
        <f t="shared" si="93"/>
        <v>183.72727272727269</v>
      </c>
      <c r="BM475" s="64">
        <f t="shared" si="94"/>
        <v>186.12</v>
      </c>
      <c r="BN475" s="64">
        <f t="shared" si="95"/>
        <v>0.31322843822843821</v>
      </c>
      <c r="BO475" s="64">
        <f t="shared" si="96"/>
        <v>0.31730769230769235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2">
        <v>4607091384437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31</v>
      </c>
      <c r="X476" s="389">
        <f t="shared" si="91"/>
        <v>31.68</v>
      </c>
      <c r="Y476" s="36">
        <f t="shared" si="92"/>
        <v>7.1760000000000004E-2</v>
      </c>
      <c r="Z476" s="56"/>
      <c r="AA476" s="57"/>
      <c r="AE476" s="64"/>
      <c r="BB476" s="330" t="s">
        <v>1</v>
      </c>
      <c r="BL476" s="64">
        <f t="shared" si="93"/>
        <v>33.11363636363636</v>
      </c>
      <c r="BM476" s="64">
        <f t="shared" si="94"/>
        <v>33.839999999999996</v>
      </c>
      <c r="BN476" s="64">
        <f t="shared" si="95"/>
        <v>5.6453962703962704E-2</v>
      </c>
      <c r="BO476" s="64">
        <f t="shared" si="96"/>
        <v>5.7692307692307696E-2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2">
        <v>4680115884502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2">
        <v>4607091389104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172</v>
      </c>
      <c r="X478" s="389">
        <f t="shared" si="91"/>
        <v>174.24</v>
      </c>
      <c r="Y478" s="36">
        <f t="shared" si="92"/>
        <v>0.39468000000000003</v>
      </c>
      <c r="Z478" s="56"/>
      <c r="AA478" s="57"/>
      <c r="AE478" s="64"/>
      <c r="BB478" s="332" t="s">
        <v>1</v>
      </c>
      <c r="BL478" s="64">
        <f t="shared" si="93"/>
        <v>183.72727272727269</v>
      </c>
      <c r="BM478" s="64">
        <f t="shared" si="94"/>
        <v>186.12</v>
      </c>
      <c r="BN478" s="64">
        <f t="shared" si="95"/>
        <v>0.31322843822843821</v>
      </c>
      <c r="BO478" s="64">
        <f t="shared" si="96"/>
        <v>0.31730769230769235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2">
        <v>4680115884519</v>
      </c>
      <c r="E479" s="393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2">
        <v>4680115880603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2">
        <v>4607091389999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2">
        <v>4680115882782</v>
      </c>
      <c r="E482" s="393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2">
        <v>4607091389098</v>
      </c>
      <c r="E483" s="393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18</v>
      </c>
      <c r="X483" s="389">
        <f t="shared" si="91"/>
        <v>19.2</v>
      </c>
      <c r="Y483" s="36">
        <f>IFERROR(IF(X483=0,"",ROUNDUP(X483/H483,0)*0.00753),"")</f>
        <v>6.0240000000000002E-2</v>
      </c>
      <c r="Z483" s="56"/>
      <c r="AA483" s="57"/>
      <c r="AE483" s="64"/>
      <c r="BB483" s="337" t="s">
        <v>1</v>
      </c>
      <c r="BL483" s="64">
        <f t="shared" si="93"/>
        <v>19.500000000000004</v>
      </c>
      <c r="BM483" s="64">
        <f t="shared" si="94"/>
        <v>20.8</v>
      </c>
      <c r="BN483" s="64">
        <f t="shared" si="95"/>
        <v>4.8076923076923073E-2</v>
      </c>
      <c r="BO483" s="64">
        <f t="shared" si="96"/>
        <v>5.128205128205128E-2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2">
        <v>4607091389982</v>
      </c>
      <c r="E484" s="393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3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7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38"/>
      <c r="O485" s="407" t="s">
        <v>70</v>
      </c>
      <c r="P485" s="408"/>
      <c r="Q485" s="408"/>
      <c r="R485" s="408"/>
      <c r="S485" s="408"/>
      <c r="T485" s="408"/>
      <c r="U485" s="409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78.522727272727252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80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0.92136000000000007</v>
      </c>
      <c r="Z485" s="391"/>
      <c r="AA485" s="391"/>
    </row>
    <row r="486" spans="1:67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38"/>
      <c r="O486" s="407" t="s">
        <v>70</v>
      </c>
      <c r="P486" s="408"/>
      <c r="Q486" s="408"/>
      <c r="R486" s="408"/>
      <c r="S486" s="408"/>
      <c r="T486" s="408"/>
      <c r="U486" s="409"/>
      <c r="V486" s="37" t="s">
        <v>66</v>
      </c>
      <c r="W486" s="390">
        <f>IFERROR(SUM(W473:W484),"0")</f>
        <v>393</v>
      </c>
      <c r="X486" s="390">
        <f>IFERROR(SUM(X473:X484),"0")</f>
        <v>399.36</v>
      </c>
      <c r="Y486" s="37"/>
      <c r="Z486" s="391"/>
      <c r="AA486" s="391"/>
    </row>
    <row r="487" spans="1:67" ht="14.25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2">
        <v>4607091388930</v>
      </c>
      <c r="E488" s="393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146</v>
      </c>
      <c r="X488" s="389">
        <f>IFERROR(IF(W488="",0,CEILING((W488/$H488),1)*$H488),"")</f>
        <v>147.84</v>
      </c>
      <c r="Y488" s="36">
        <f>IFERROR(IF(X488=0,"",ROUNDUP(X488/H488,0)*0.01196),"")</f>
        <v>0.33488000000000001</v>
      </c>
      <c r="Z488" s="56"/>
      <c r="AA488" s="57"/>
      <c r="AE488" s="64"/>
      <c r="BB488" s="339" t="s">
        <v>1</v>
      </c>
      <c r="BL488" s="64">
        <f>IFERROR(W488*I488/H488,"0")</f>
        <v>155.95454545454544</v>
      </c>
      <c r="BM488" s="64">
        <f>IFERROR(X488*I488/H488,"0")</f>
        <v>157.91999999999999</v>
      </c>
      <c r="BN488" s="64">
        <f>IFERROR(1/J488*(W488/H488),"0")</f>
        <v>0.26587995337995335</v>
      </c>
      <c r="BO488" s="64">
        <f>IFERROR(1/J488*(X488/H488),"0")</f>
        <v>0.26923076923076927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2">
        <v>4680115880054</v>
      </c>
      <c r="E489" s="393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3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7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38"/>
      <c r="O490" s="407" t="s">
        <v>70</v>
      </c>
      <c r="P490" s="408"/>
      <c r="Q490" s="408"/>
      <c r="R490" s="408"/>
      <c r="S490" s="408"/>
      <c r="T490" s="408"/>
      <c r="U490" s="409"/>
      <c r="V490" s="37" t="s">
        <v>71</v>
      </c>
      <c r="W490" s="390">
        <f>IFERROR(W488/H488,"0")+IFERROR(W489/H489,"0")</f>
        <v>27.651515151515149</v>
      </c>
      <c r="X490" s="390">
        <f>IFERROR(X488/H488,"0")+IFERROR(X489/H489,"0")</f>
        <v>28</v>
      </c>
      <c r="Y490" s="390">
        <f>IFERROR(IF(Y488="",0,Y488),"0")+IFERROR(IF(Y489="",0,Y489),"0")</f>
        <v>0.33488000000000001</v>
      </c>
      <c r="Z490" s="391"/>
      <c r="AA490" s="391"/>
    </row>
    <row r="491" spans="1:67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38"/>
      <c r="O491" s="407" t="s">
        <v>70</v>
      </c>
      <c r="P491" s="408"/>
      <c r="Q491" s="408"/>
      <c r="R491" s="408"/>
      <c r="S491" s="408"/>
      <c r="T491" s="408"/>
      <c r="U491" s="409"/>
      <c r="V491" s="37" t="s">
        <v>66</v>
      </c>
      <c r="W491" s="390">
        <f>IFERROR(SUM(W488:W489),"0")</f>
        <v>146</v>
      </c>
      <c r="X491" s="390">
        <f>IFERROR(SUM(X488:X489),"0")</f>
        <v>147.84</v>
      </c>
      <c r="Y491" s="37"/>
      <c r="Z491" s="391"/>
      <c r="AA491" s="391"/>
    </row>
    <row r="492" spans="1:67" ht="14.25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2">
        <v>4680115883116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116</v>
      </c>
      <c r="X493" s="389">
        <f t="shared" ref="X493:X498" si="97">IFERROR(IF(W493="",0,CEILING((W493/$H493),1)*$H493),"")</f>
        <v>116.16000000000001</v>
      </c>
      <c r="Y493" s="36">
        <f>IFERROR(IF(X493=0,"",ROUNDUP(X493/H493,0)*0.01196),"")</f>
        <v>0.26312000000000002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123.90909090909091</v>
      </c>
      <c r="BM493" s="64">
        <f t="shared" ref="BM493:BM498" si="99">IFERROR(X493*I493/H493,"0")</f>
        <v>124.08000000000001</v>
      </c>
      <c r="BN493" s="64">
        <f t="shared" ref="BN493:BN498" si="100">IFERROR(1/J493*(W493/H493),"0")</f>
        <v>0.21124708624708624</v>
      </c>
      <c r="BO493" s="64">
        <f t="shared" ref="BO493:BO498" si="101">IFERROR(1/J493*(X493/H493),"0")</f>
        <v>0.21153846153846156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2">
        <v>4680115883093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86</v>
      </c>
      <c r="X494" s="389">
        <f t="shared" si="97"/>
        <v>89.76</v>
      </c>
      <c r="Y494" s="36">
        <f>IFERROR(IF(X494=0,"",ROUNDUP(X494/H494,0)*0.01196),"")</f>
        <v>0.20332</v>
      </c>
      <c r="Z494" s="56"/>
      <c r="AA494" s="57"/>
      <c r="AE494" s="64"/>
      <c r="BB494" s="342" t="s">
        <v>1</v>
      </c>
      <c r="BL494" s="64">
        <f t="shared" si="98"/>
        <v>91.863636363636346</v>
      </c>
      <c r="BM494" s="64">
        <f t="shared" si="99"/>
        <v>95.88</v>
      </c>
      <c r="BN494" s="64">
        <f t="shared" si="100"/>
        <v>0.15661421911421911</v>
      </c>
      <c r="BO494" s="64">
        <f t="shared" si="101"/>
        <v>0.16346153846153846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2">
        <v>4680115883109</v>
      </c>
      <c r="E495" s="393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120</v>
      </c>
      <c r="X495" s="389">
        <f t="shared" si="97"/>
        <v>121.44000000000001</v>
      </c>
      <c r="Y495" s="36">
        <f>IFERROR(IF(X495=0,"",ROUNDUP(X495/H495,0)*0.01196),"")</f>
        <v>0.27507999999999999</v>
      </c>
      <c r="Z495" s="56"/>
      <c r="AA495" s="57"/>
      <c r="AE495" s="64"/>
      <c r="BB495" s="343" t="s">
        <v>1</v>
      </c>
      <c r="BL495" s="64">
        <f t="shared" si="98"/>
        <v>128.18181818181816</v>
      </c>
      <c r="BM495" s="64">
        <f t="shared" si="99"/>
        <v>129.72</v>
      </c>
      <c r="BN495" s="64">
        <f t="shared" si="100"/>
        <v>0.21853146853146854</v>
      </c>
      <c r="BO495" s="64">
        <f t="shared" si="101"/>
        <v>0.22115384615384617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2">
        <v>4680115882072</v>
      </c>
      <c r="E496" s="393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2">
        <v>4680115882102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3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2">
        <v>4680115882096</v>
      </c>
      <c r="E498" s="393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6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3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7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38"/>
      <c r="O499" s="407" t="s">
        <v>70</v>
      </c>
      <c r="P499" s="408"/>
      <c r="Q499" s="408"/>
      <c r="R499" s="408"/>
      <c r="S499" s="408"/>
      <c r="T499" s="408"/>
      <c r="U499" s="409"/>
      <c r="V499" s="37" t="s">
        <v>71</v>
      </c>
      <c r="W499" s="390">
        <f>IFERROR(W493/H493,"0")+IFERROR(W494/H494,"0")+IFERROR(W495/H495,"0")+IFERROR(W496/H496,"0")+IFERROR(W497/H497,"0")+IFERROR(W498/H498,"0")</f>
        <v>60.984848484848477</v>
      </c>
      <c r="X499" s="390">
        <f>IFERROR(X493/H493,"0")+IFERROR(X494/H494,"0")+IFERROR(X495/H495,"0")+IFERROR(X496/H496,"0")+IFERROR(X497/H497,"0")+IFERROR(X498/H498,"0")</f>
        <v>62</v>
      </c>
      <c r="Y499" s="390">
        <f>IFERROR(IF(Y493="",0,Y493),"0")+IFERROR(IF(Y494="",0,Y494),"0")+IFERROR(IF(Y495="",0,Y495),"0")+IFERROR(IF(Y496="",0,Y496),"0")+IFERROR(IF(Y497="",0,Y497),"0")+IFERROR(IF(Y498="",0,Y498),"0")</f>
        <v>0.74151999999999996</v>
      </c>
      <c r="Z499" s="391"/>
      <c r="AA499" s="391"/>
    </row>
    <row r="500" spans="1:67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38"/>
      <c r="O500" s="407" t="s">
        <v>70</v>
      </c>
      <c r="P500" s="408"/>
      <c r="Q500" s="408"/>
      <c r="R500" s="408"/>
      <c r="S500" s="408"/>
      <c r="T500" s="408"/>
      <c r="U500" s="409"/>
      <c r="V500" s="37" t="s">
        <v>66</v>
      </c>
      <c r="W500" s="390">
        <f>IFERROR(SUM(W493:W498),"0")</f>
        <v>322</v>
      </c>
      <c r="X500" s="390">
        <f>IFERROR(SUM(X493:X498),"0")</f>
        <v>327.36</v>
      </c>
      <c r="Y500" s="37"/>
      <c r="Z500" s="391"/>
      <c r="AA500" s="391"/>
    </row>
    <row r="501" spans="1:67" ht="14.25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2">
        <v>4607091383409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2">
        <v>4607091383416</v>
      </c>
      <c r="E503" s="393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2">
        <v>4680115883536</v>
      </c>
      <c r="E504" s="393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3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7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38"/>
      <c r="O505" s="407" t="s">
        <v>70</v>
      </c>
      <c r="P505" s="408"/>
      <c r="Q505" s="408"/>
      <c r="R505" s="408"/>
      <c r="S505" s="408"/>
      <c r="T505" s="408"/>
      <c r="U505" s="409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38"/>
      <c r="O506" s="407" t="s">
        <v>70</v>
      </c>
      <c r="P506" s="408"/>
      <c r="Q506" s="408"/>
      <c r="R506" s="408"/>
      <c r="S506" s="408"/>
      <c r="T506" s="408"/>
      <c r="U506" s="409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2">
        <v>4680115885035</v>
      </c>
      <c r="E508" s="393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3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37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38"/>
      <c r="O509" s="407" t="s">
        <v>70</v>
      </c>
      <c r="P509" s="408"/>
      <c r="Q509" s="408"/>
      <c r="R509" s="408"/>
      <c r="S509" s="408"/>
      <c r="T509" s="408"/>
      <c r="U509" s="409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38"/>
      <c r="O510" s="407" t="s">
        <v>70</v>
      </c>
      <c r="P510" s="408"/>
      <c r="Q510" s="408"/>
      <c r="R510" s="408"/>
      <c r="S510" s="408"/>
      <c r="T510" s="408"/>
      <c r="U510" s="409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24" t="s">
        <v>702</v>
      </c>
      <c r="B511" s="425"/>
      <c r="C511" s="425"/>
      <c r="D511" s="425"/>
      <c r="E511" s="425"/>
      <c r="F511" s="425"/>
      <c r="G511" s="425"/>
      <c r="H511" s="425"/>
      <c r="I511" s="425"/>
      <c r="J511" s="425"/>
      <c r="K511" s="425"/>
      <c r="L511" s="425"/>
      <c r="M511" s="425"/>
      <c r="N511" s="425"/>
      <c r="O511" s="425"/>
      <c r="P511" s="425"/>
      <c r="Q511" s="425"/>
      <c r="R511" s="425"/>
      <c r="S511" s="425"/>
      <c r="T511" s="425"/>
      <c r="U511" s="425"/>
      <c r="V511" s="425"/>
      <c r="W511" s="425"/>
      <c r="X511" s="425"/>
      <c r="Y511" s="425"/>
      <c r="Z511" s="48"/>
      <c r="AA511" s="48"/>
    </row>
    <row r="512" spans="1:67" ht="16.5" customHeight="1" x14ac:dyDescent="0.25">
      <c r="A512" s="416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3"/>
      <c r="AA512" s="383"/>
    </row>
    <row r="513" spans="1:67" ht="14.25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2">
        <v>4640242181011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2">
        <v>4640242180045</v>
      </c>
      <c r="E515" s="393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9" t="s">
        <v>709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2">
        <v>4640242180441</v>
      </c>
      <c r="E516" s="393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4" t="s">
        <v>712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2">
        <v>4640242180601</v>
      </c>
      <c r="E517" s="393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1" t="s">
        <v>715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2">
        <v>4640242180564</v>
      </c>
      <c r="E518" s="393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3" t="s">
        <v>718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2">
        <v>4640242180922</v>
      </c>
      <c r="E519" s="393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5" t="s">
        <v>721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2">
        <v>4640242181189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81" t="s">
        <v>724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2">
        <v>4640242180038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8" t="s">
        <v>727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2">
        <v>4640242181172</v>
      </c>
      <c r="E522" s="393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2" t="s">
        <v>730</v>
      </c>
      <c r="P522" s="395"/>
      <c r="Q522" s="395"/>
      <c r="R522" s="395"/>
      <c r="S522" s="393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37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38"/>
      <c r="O523" s="407" t="s">
        <v>70</v>
      </c>
      <c r="P523" s="408"/>
      <c r="Q523" s="408"/>
      <c r="R523" s="408"/>
      <c r="S523" s="408"/>
      <c r="T523" s="408"/>
      <c r="U523" s="409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38"/>
      <c r="O524" s="407" t="s">
        <v>70</v>
      </c>
      <c r="P524" s="408"/>
      <c r="Q524" s="408"/>
      <c r="R524" s="408"/>
      <c r="S524" s="408"/>
      <c r="T524" s="408"/>
      <c r="U524" s="409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2">
        <v>4640242180526</v>
      </c>
      <c r="E526" s="393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5" t="s">
        <v>733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2">
        <v>4640242180519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7" t="s">
        <v>736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739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2">
        <v>4640242180090</v>
      </c>
      <c r="E529" s="393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2">
        <v>4640242181363</v>
      </c>
      <c r="E530" s="393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2" t="s">
        <v>745</v>
      </c>
      <c r="P530" s="395"/>
      <c r="Q530" s="395"/>
      <c r="R530" s="395"/>
      <c r="S530" s="393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37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38"/>
      <c r="O531" s="407" t="s">
        <v>70</v>
      </c>
      <c r="P531" s="408"/>
      <c r="Q531" s="408"/>
      <c r="R531" s="408"/>
      <c r="S531" s="408"/>
      <c r="T531" s="408"/>
      <c r="U531" s="409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38"/>
      <c r="O532" s="407" t="s">
        <v>70</v>
      </c>
      <c r="P532" s="408"/>
      <c r="Q532" s="408"/>
      <c r="R532" s="408"/>
      <c r="S532" s="408"/>
      <c r="T532" s="408"/>
      <c r="U532" s="409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2">
        <v>4640242180816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0" t="s">
        <v>748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3" t="s">
        <v>751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754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3" t="s">
        <v>757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2" t="s">
        <v>760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7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38"/>
      <c r="O539" s="407" t="s">
        <v>70</v>
      </c>
      <c r="P539" s="408"/>
      <c r="Q539" s="408"/>
      <c r="R539" s="408"/>
      <c r="S539" s="408"/>
      <c r="T539" s="408"/>
      <c r="U539" s="409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38"/>
      <c r="O540" s="407" t="s">
        <v>70</v>
      </c>
      <c r="P540" s="408"/>
      <c r="Q540" s="408"/>
      <c r="R540" s="408"/>
      <c r="S540" s="408"/>
      <c r="T540" s="408"/>
      <c r="U540" s="409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9" t="s">
        <v>763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195</v>
      </c>
      <c r="X542" s="389">
        <f>IFERROR(IF(W542="",0,CEILING((W542/$H542),1)*$H542),"")</f>
        <v>195</v>
      </c>
      <c r="Y542" s="36">
        <f>IFERROR(IF(X542=0,"",ROUNDUP(X542/H542,0)*0.02175),"")</f>
        <v>0.54374999999999996</v>
      </c>
      <c r="Z542" s="56"/>
      <c r="AA542" s="57"/>
      <c r="AE542" s="64"/>
      <c r="BB542" s="370" t="s">
        <v>1</v>
      </c>
      <c r="BL542" s="64">
        <f>IFERROR(W542*I542/H542,"0")</f>
        <v>209.10000000000002</v>
      </c>
      <c r="BM542" s="64">
        <f>IFERROR(X542*I542/H542,"0")</f>
        <v>209.10000000000002</v>
      </c>
      <c r="BN542" s="64">
        <f>IFERROR(1/J542*(W542/H542),"0")</f>
        <v>0.4464285714285714</v>
      </c>
      <c r="BO542" s="64">
        <f>IFERROR(1/J542*(X542/H542),"0")</f>
        <v>0.4464285714285714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766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8" t="s">
        <v>769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5" t="s">
        <v>772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7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38"/>
      <c r="O547" s="407" t="s">
        <v>70</v>
      </c>
      <c r="P547" s="408"/>
      <c r="Q547" s="408"/>
      <c r="R547" s="408"/>
      <c r="S547" s="408"/>
      <c r="T547" s="408"/>
      <c r="U547" s="409"/>
      <c r="V547" s="37" t="s">
        <v>71</v>
      </c>
      <c r="W547" s="390">
        <f>IFERROR(W542/H542,"0")+IFERROR(W543/H543,"0")+IFERROR(W544/H544,"0")+IFERROR(W545/H545,"0")+IFERROR(W546/H546,"0")</f>
        <v>25</v>
      </c>
      <c r="X547" s="390">
        <f>IFERROR(X542/H542,"0")+IFERROR(X543/H543,"0")+IFERROR(X544/H544,"0")+IFERROR(X545/H545,"0")+IFERROR(X546/H546,"0")</f>
        <v>25</v>
      </c>
      <c r="Y547" s="390">
        <f>IFERROR(IF(Y542="",0,Y542),"0")+IFERROR(IF(Y543="",0,Y543),"0")+IFERROR(IF(Y544="",0,Y544),"0")+IFERROR(IF(Y545="",0,Y545),"0")+IFERROR(IF(Y546="",0,Y546),"0")</f>
        <v>0.54374999999999996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38"/>
      <c r="O548" s="407" t="s">
        <v>70</v>
      </c>
      <c r="P548" s="408"/>
      <c r="Q548" s="408"/>
      <c r="R548" s="408"/>
      <c r="S548" s="408"/>
      <c r="T548" s="408"/>
      <c r="U548" s="409"/>
      <c r="V548" s="37" t="s">
        <v>66</v>
      </c>
      <c r="W548" s="390">
        <f>IFERROR(SUM(W542:W546),"0")</f>
        <v>195</v>
      </c>
      <c r="X548" s="390">
        <f>IFERROR(SUM(X542:X546),"0")</f>
        <v>195</v>
      </c>
      <c r="Y548" s="37"/>
      <c r="Z548" s="391"/>
      <c r="AA548" s="391"/>
    </row>
    <row r="549" spans="1:67" ht="14.25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9" t="s">
        <v>778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780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3" t="s">
        <v>783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7" t="s">
        <v>785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37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38"/>
      <c r="O554" s="407" t="s">
        <v>70</v>
      </c>
      <c r="P554" s="408"/>
      <c r="Q554" s="408"/>
      <c r="R554" s="408"/>
      <c r="S554" s="408"/>
      <c r="T554" s="408"/>
      <c r="U554" s="40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38"/>
      <c r="O555" s="407" t="s">
        <v>70</v>
      </c>
      <c r="P555" s="408"/>
      <c r="Q555" s="408"/>
      <c r="R555" s="408"/>
      <c r="S555" s="408"/>
      <c r="T555" s="408"/>
      <c r="U555" s="40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4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444"/>
      <c r="O556" s="571" t="s">
        <v>786</v>
      </c>
      <c r="P556" s="553"/>
      <c r="Q556" s="553"/>
      <c r="R556" s="553"/>
      <c r="S556" s="553"/>
      <c r="T556" s="553"/>
      <c r="U556" s="554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6187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6314.1599999999989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444"/>
      <c r="O557" s="571" t="s">
        <v>787</v>
      </c>
      <c r="P557" s="553"/>
      <c r="Q557" s="553"/>
      <c r="R557" s="553"/>
      <c r="S557" s="553"/>
      <c r="T557" s="553"/>
      <c r="U557" s="554"/>
      <c r="V557" s="37" t="s">
        <v>66</v>
      </c>
      <c r="W557" s="390">
        <f>IFERROR(SUM(BL22:BL553),"0")</f>
        <v>6520.7934566423355</v>
      </c>
      <c r="X557" s="390">
        <f>IFERROR(SUM(BM22:BM553),"0")</f>
        <v>6655.0400000000009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44"/>
      <c r="O558" s="571" t="s">
        <v>788</v>
      </c>
      <c r="P558" s="553"/>
      <c r="Q558" s="553"/>
      <c r="R558" s="553"/>
      <c r="S558" s="553"/>
      <c r="T558" s="553"/>
      <c r="U558" s="554"/>
      <c r="V558" s="37" t="s">
        <v>789</v>
      </c>
      <c r="W558" s="38">
        <f>ROUNDUP(SUM(BN22:BN553),0)</f>
        <v>11</v>
      </c>
      <c r="X558" s="38">
        <f>ROUNDUP(SUM(BO22:BO553),0)</f>
        <v>12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44"/>
      <c r="O559" s="571" t="s">
        <v>790</v>
      </c>
      <c r="P559" s="553"/>
      <c r="Q559" s="553"/>
      <c r="R559" s="553"/>
      <c r="S559" s="553"/>
      <c r="T559" s="553"/>
      <c r="U559" s="554"/>
      <c r="V559" s="37" t="s">
        <v>66</v>
      </c>
      <c r="W559" s="390">
        <f>GrossWeightTotal+PalletQtyTotal*25</f>
        <v>6795.7934566423355</v>
      </c>
      <c r="X559" s="390">
        <f>GrossWeightTotalR+PalletQtyTotalR*25</f>
        <v>6955.0400000000009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44"/>
      <c r="O560" s="571" t="s">
        <v>791</v>
      </c>
      <c r="P560" s="553"/>
      <c r="Q560" s="553"/>
      <c r="R560" s="553"/>
      <c r="S560" s="553"/>
      <c r="T560" s="553"/>
      <c r="U560" s="554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907.3676628288697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928</v>
      </c>
      <c r="Y560" s="37"/>
      <c r="Z560" s="391"/>
      <c r="AA560" s="391"/>
    </row>
    <row r="561" spans="1:30" ht="14.25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444"/>
      <c r="O561" s="571" t="s">
        <v>792</v>
      </c>
      <c r="P561" s="553"/>
      <c r="Q561" s="553"/>
      <c r="R561" s="553"/>
      <c r="S561" s="553"/>
      <c r="T561" s="553"/>
      <c r="U561" s="554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12.54631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5" t="s">
        <v>95</v>
      </c>
      <c r="D563" s="459"/>
      <c r="E563" s="459"/>
      <c r="F563" s="460"/>
      <c r="G563" s="455" t="s">
        <v>226</v>
      </c>
      <c r="H563" s="459"/>
      <c r="I563" s="459"/>
      <c r="J563" s="459"/>
      <c r="K563" s="459"/>
      <c r="L563" s="459"/>
      <c r="M563" s="459"/>
      <c r="N563" s="459"/>
      <c r="O563" s="459"/>
      <c r="P563" s="460"/>
      <c r="Q563" s="455" t="s">
        <v>486</v>
      </c>
      <c r="R563" s="460"/>
      <c r="S563" s="455" t="s">
        <v>565</v>
      </c>
      <c r="T563" s="459"/>
      <c r="U563" s="459"/>
      <c r="V563" s="460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96" t="s">
        <v>795</v>
      </c>
      <c r="B564" s="455" t="s">
        <v>60</v>
      </c>
      <c r="C564" s="455" t="s">
        <v>96</v>
      </c>
      <c r="D564" s="455" t="s">
        <v>104</v>
      </c>
      <c r="E564" s="455" t="s">
        <v>95</v>
      </c>
      <c r="F564" s="455" t="s">
        <v>216</v>
      </c>
      <c r="G564" s="455" t="s">
        <v>227</v>
      </c>
      <c r="H564" s="455" t="s">
        <v>244</v>
      </c>
      <c r="I564" s="455" t="s">
        <v>263</v>
      </c>
      <c r="J564" s="455" t="s">
        <v>336</v>
      </c>
      <c r="K564" s="386"/>
      <c r="L564" s="455" t="s">
        <v>370</v>
      </c>
      <c r="M564" s="386"/>
      <c r="N564" s="455" t="s">
        <v>370</v>
      </c>
      <c r="O564" s="455" t="s">
        <v>456</v>
      </c>
      <c r="P564" s="455" t="s">
        <v>473</v>
      </c>
      <c r="Q564" s="455" t="s">
        <v>487</v>
      </c>
      <c r="R564" s="455" t="s">
        <v>534</v>
      </c>
      <c r="S564" s="455" t="s">
        <v>566</v>
      </c>
      <c r="T564" s="455" t="s">
        <v>613</v>
      </c>
      <c r="U564" s="455" t="s">
        <v>640</v>
      </c>
      <c r="V564" s="455" t="s">
        <v>647</v>
      </c>
      <c r="W564" s="455" t="s">
        <v>653</v>
      </c>
      <c r="X564" s="455" t="s">
        <v>703</v>
      </c>
      <c r="AA564" s="52"/>
      <c r="AD564" s="386"/>
    </row>
    <row r="565" spans="1:30" ht="13.5" customHeight="1" thickBot="1" x14ac:dyDescent="0.25">
      <c r="A565" s="797"/>
      <c r="B565" s="456"/>
      <c r="C565" s="456"/>
      <c r="D565" s="456"/>
      <c r="E565" s="456"/>
      <c r="F565" s="456"/>
      <c r="G565" s="456"/>
      <c r="H565" s="456"/>
      <c r="I565" s="456"/>
      <c r="J565" s="456"/>
      <c r="K565" s="386"/>
      <c r="L565" s="456"/>
      <c r="M565" s="386"/>
      <c r="N565" s="456"/>
      <c r="O565" s="456"/>
      <c r="P565" s="456"/>
      <c r="Q565" s="456"/>
      <c r="R565" s="456"/>
      <c r="S565" s="456"/>
      <c r="T565" s="456"/>
      <c r="U565" s="456"/>
      <c r="V565" s="456"/>
      <c r="W565" s="456"/>
      <c r="X565" s="456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21.6</v>
      </c>
      <c r="D566" s="46">
        <f>IFERROR(X53*1,"0")+IFERROR(X54*1,"0")+IFERROR(X55*1,"0")+IFERROR(X56*1,"0")</f>
        <v>8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237.10000000000002</v>
      </c>
      <c r="F566" s="46">
        <f>IFERROR(X129*1,"0")+IFERROR(X130*1,"0")+IFERROR(X131*1,"0")+IFERROR(X132*1,"0")+IFERROR(X133*1,"0")</f>
        <v>160.20000000000002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27.300000000000004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856.19999999999982</v>
      </c>
      <c r="J566" s="46">
        <f>IFERROR(X209*1,"0")+IFERROR(X210*1,"0")+IFERROR(X211*1,"0")+IFERROR(X212*1,"0")+IFERROR(X213*1,"0")+IFERROR(X214*1,"0")+IFERROR(X215*1,"0")+IFERROR(X219*1,"0")+IFERROR(X220*1,"0")+IFERROR(X221*1,"0")</f>
        <v>4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85.8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85.8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3357.6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249.6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88.2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121.80000000000001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874.56000000000006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195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407:S407"/>
    <mergeCell ref="D242:E242"/>
    <mergeCell ref="D120:E120"/>
    <mergeCell ref="F17:F18"/>
    <mergeCell ref="O504:S504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180:N181"/>
    <mergeCell ref="O143:S14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275:E275"/>
    <mergeCell ref="D219:E219"/>
    <mergeCell ref="D104:E104"/>
    <mergeCell ref="A44:Y44"/>
    <mergeCell ref="O423:S423"/>
    <mergeCell ref="A258:Y258"/>
    <mergeCell ref="D185:E185"/>
    <mergeCell ref="O32:S32"/>
    <mergeCell ref="O259:S259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O540:U540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556:N561"/>
    <mergeCell ref="O526:S52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A547:N548"/>
    <mergeCell ref="O409:U409"/>
    <mergeCell ref="O349:S349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D535:E535"/>
    <mergeCell ref="D473:E473"/>
    <mergeCell ref="D187:E187"/>
    <mergeCell ref="O28:S28"/>
    <mergeCell ref="D423:E423"/>
    <mergeCell ref="D174:E174"/>
    <mergeCell ref="O497:S497"/>
    <mergeCell ref="O263:S263"/>
    <mergeCell ref="O92:S92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