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6,24 ПОКОМ КИ Сочи\2 машина Бычков_Гурджий_Горина_Коныгин\"/>
    </mc:Choice>
  </mc:AlternateContent>
  <xr:revisionPtr revIDLastSave="0" documentId="13_ncr:1_{38070F6F-3F1F-45F3-B099-325DC192FD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X557" i="1" s="1"/>
  <c r="W550" i="1"/>
  <c r="X549" i="1"/>
  <c r="W549" i="1"/>
  <c r="BO548" i="1"/>
  <c r="BN548" i="1"/>
  <c r="BM548" i="1"/>
  <c r="BL548" i="1"/>
  <c r="Y548" i="1"/>
  <c r="X548" i="1"/>
  <c r="BO547" i="1"/>
  <c r="BN547" i="1"/>
  <c r="BM547" i="1"/>
  <c r="BL547" i="1"/>
  <c r="Y547" i="1"/>
  <c r="X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Y549" i="1" s="1"/>
  <c r="X544" i="1"/>
  <c r="X550" i="1" s="1"/>
  <c r="W542" i="1"/>
  <c r="W541" i="1"/>
  <c r="BN540" i="1"/>
  <c r="BL540" i="1"/>
  <c r="X540" i="1"/>
  <c r="BO540" i="1" s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W534" i="1"/>
  <c r="X533" i="1"/>
  <c r="W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Y533" i="1" s="1"/>
  <c r="X528" i="1"/>
  <c r="X534" i="1" s="1"/>
  <c r="W526" i="1"/>
  <c r="W525" i="1"/>
  <c r="BN524" i="1"/>
  <c r="BL524" i="1"/>
  <c r="X524" i="1"/>
  <c r="BN523" i="1"/>
  <c r="BL523" i="1"/>
  <c r="X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W512" i="1"/>
  <c r="X511" i="1"/>
  <c r="W511" i="1"/>
  <c r="BO510" i="1"/>
  <c r="BN510" i="1"/>
  <c r="BM510" i="1"/>
  <c r="BL510" i="1"/>
  <c r="Y510" i="1"/>
  <c r="Y511" i="1" s="1"/>
  <c r="X510" i="1"/>
  <c r="X512" i="1" s="1"/>
  <c r="O510" i="1"/>
  <c r="W508" i="1"/>
  <c r="X507" i="1"/>
  <c r="W507" i="1"/>
  <c r="BO506" i="1"/>
  <c r="BN506" i="1"/>
  <c r="BM506" i="1"/>
  <c r="BL506" i="1"/>
  <c r="Y506" i="1"/>
  <c r="X506" i="1"/>
  <c r="O506" i="1"/>
  <c r="BN505" i="1"/>
  <c r="BL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BO499" i="1" s="1"/>
  <c r="O499" i="1"/>
  <c r="BN498" i="1"/>
  <c r="BL498" i="1"/>
  <c r="X498" i="1"/>
  <c r="O498" i="1"/>
  <c r="BN497" i="1"/>
  <c r="BL497" i="1"/>
  <c r="X497" i="1"/>
  <c r="BO497" i="1" s="1"/>
  <c r="O497" i="1"/>
  <c r="BN496" i="1"/>
  <c r="BL496" i="1"/>
  <c r="X496" i="1"/>
  <c r="BO496" i="1" s="1"/>
  <c r="O496" i="1"/>
  <c r="BN495" i="1"/>
  <c r="BL495" i="1"/>
  <c r="X495" i="1"/>
  <c r="O495" i="1"/>
  <c r="W493" i="1"/>
  <c r="W492" i="1"/>
  <c r="BN491" i="1"/>
  <c r="BL491" i="1"/>
  <c r="X491" i="1"/>
  <c r="BO491" i="1" s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BO483" i="1" s="1"/>
  <c r="O483" i="1"/>
  <c r="BN482" i="1"/>
  <c r="BL482" i="1"/>
  <c r="X482" i="1"/>
  <c r="BO482" i="1" s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X470" i="1" s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BO458" i="1" s="1"/>
  <c r="O458" i="1"/>
  <c r="BN457" i="1"/>
  <c r="BL457" i="1"/>
  <c r="X457" i="1"/>
  <c r="BO457" i="1" s="1"/>
  <c r="O457" i="1"/>
  <c r="W454" i="1"/>
  <c r="W453" i="1"/>
  <c r="BN452" i="1"/>
  <c r="BL452" i="1"/>
  <c r="X452" i="1"/>
  <c r="X454" i="1" s="1"/>
  <c r="O452" i="1"/>
  <c r="W450" i="1"/>
  <c r="W449" i="1"/>
  <c r="BN448" i="1"/>
  <c r="BL448" i="1"/>
  <c r="X448" i="1"/>
  <c r="X450" i="1" s="1"/>
  <c r="O448" i="1"/>
  <c r="W446" i="1"/>
  <c r="W445" i="1"/>
  <c r="BN444" i="1"/>
  <c r="BL444" i="1"/>
  <c r="X444" i="1"/>
  <c r="O444" i="1"/>
  <c r="BN443" i="1"/>
  <c r="BL443" i="1"/>
  <c r="X443" i="1"/>
  <c r="X446" i="1" s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W432" i="1"/>
  <c r="W431" i="1"/>
  <c r="BN430" i="1"/>
  <c r="BL430" i="1"/>
  <c r="X430" i="1"/>
  <c r="O430" i="1"/>
  <c r="BN429" i="1"/>
  <c r="BL429" i="1"/>
  <c r="X429" i="1"/>
  <c r="X431" i="1" s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O422" i="1"/>
  <c r="W420" i="1"/>
  <c r="W419" i="1"/>
  <c r="BN418" i="1"/>
  <c r="BL418" i="1"/>
  <c r="X418" i="1"/>
  <c r="O418" i="1"/>
  <c r="W416" i="1"/>
  <c r="W415" i="1"/>
  <c r="BN414" i="1"/>
  <c r="BL414" i="1"/>
  <c r="X414" i="1"/>
  <c r="BO414" i="1" s="1"/>
  <c r="O414" i="1"/>
  <c r="BN413" i="1"/>
  <c r="BL413" i="1"/>
  <c r="X413" i="1"/>
  <c r="BO413" i="1" s="1"/>
  <c r="O413" i="1"/>
  <c r="BN412" i="1"/>
  <c r="BL412" i="1"/>
  <c r="X412" i="1"/>
  <c r="O412" i="1"/>
  <c r="W410" i="1"/>
  <c r="W409" i="1"/>
  <c r="BN408" i="1"/>
  <c r="BL408" i="1"/>
  <c r="X408" i="1"/>
  <c r="BO408" i="1" s="1"/>
  <c r="O408" i="1"/>
  <c r="BN407" i="1"/>
  <c r="BL407" i="1"/>
  <c r="X407" i="1"/>
  <c r="BO407" i="1" s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BO404" i="1" s="1"/>
  <c r="O404" i="1"/>
  <c r="BN403" i="1"/>
  <c r="BL403" i="1"/>
  <c r="X403" i="1"/>
  <c r="O403" i="1"/>
  <c r="BN402" i="1"/>
  <c r="BL402" i="1"/>
  <c r="X402" i="1"/>
  <c r="BO402" i="1" s="1"/>
  <c r="O402" i="1"/>
  <c r="BN401" i="1"/>
  <c r="BL401" i="1"/>
  <c r="X401" i="1"/>
  <c r="O401" i="1"/>
  <c r="BN400" i="1"/>
  <c r="BL400" i="1"/>
  <c r="X400" i="1"/>
  <c r="BO400" i="1" s="1"/>
  <c r="O400" i="1"/>
  <c r="BN399" i="1"/>
  <c r="BL399" i="1"/>
  <c r="X399" i="1"/>
  <c r="BO399" i="1" s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BO392" i="1" s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X387" i="1" s="1"/>
  <c r="W382" i="1"/>
  <c r="W381" i="1"/>
  <c r="BN380" i="1"/>
  <c r="BL380" i="1"/>
  <c r="X380" i="1"/>
  <c r="O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W374" i="1"/>
  <c r="W373" i="1"/>
  <c r="BN372" i="1"/>
  <c r="BL372" i="1"/>
  <c r="X372" i="1"/>
  <c r="BO372" i="1" s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BO364" i="1" s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O357" i="1" s="1"/>
  <c r="BN356" i="1"/>
  <c r="BL356" i="1"/>
  <c r="X356" i="1"/>
  <c r="O356" i="1"/>
  <c r="W354" i="1"/>
  <c r="W353" i="1"/>
  <c r="BN352" i="1"/>
  <c r="BL352" i="1"/>
  <c r="X352" i="1"/>
  <c r="BO352" i="1" s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X347" i="1" s="1"/>
  <c r="O342" i="1"/>
  <c r="W340" i="1"/>
  <c r="W339" i="1"/>
  <c r="BN338" i="1"/>
  <c r="BL338" i="1"/>
  <c r="X338" i="1"/>
  <c r="BO338" i="1" s="1"/>
  <c r="O338" i="1"/>
  <c r="BN337" i="1"/>
  <c r="BL337" i="1"/>
  <c r="X337" i="1"/>
  <c r="BO337" i="1" s="1"/>
  <c r="BN336" i="1"/>
  <c r="BL336" i="1"/>
  <c r="X336" i="1"/>
  <c r="BO336" i="1" s="1"/>
  <c r="BN335" i="1"/>
  <c r="BL335" i="1"/>
  <c r="X335" i="1"/>
  <c r="BO335" i="1" s="1"/>
  <c r="BN334" i="1"/>
  <c r="BL334" i="1"/>
  <c r="X334" i="1"/>
  <c r="BO334" i="1" s="1"/>
  <c r="BN333" i="1"/>
  <c r="BL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BO330" i="1" s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BO314" i="1" s="1"/>
  <c r="O314" i="1"/>
  <c r="BN313" i="1"/>
  <c r="BL313" i="1"/>
  <c r="X313" i="1"/>
  <c r="BO313" i="1" s="1"/>
  <c r="O313" i="1"/>
  <c r="W311" i="1"/>
  <c r="W310" i="1"/>
  <c r="BN309" i="1"/>
  <c r="BL309" i="1"/>
  <c r="X309" i="1"/>
  <c r="X310" i="1" s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W258" i="1"/>
  <c r="W257" i="1"/>
  <c r="BN256" i="1"/>
  <c r="BL256" i="1"/>
  <c r="X256" i="1"/>
  <c r="BO256" i="1" s="1"/>
  <c r="O256" i="1"/>
  <c r="BN255" i="1"/>
  <c r="BL255" i="1"/>
  <c r="X255" i="1"/>
  <c r="Y255" i="1" s="1"/>
  <c r="O255" i="1"/>
  <c r="BN254" i="1"/>
  <c r="BL254" i="1"/>
  <c r="X254" i="1"/>
  <c r="O254" i="1"/>
  <c r="BN253" i="1"/>
  <c r="BL253" i="1"/>
  <c r="X253" i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W218" i="1"/>
  <c r="W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O140" i="1"/>
  <c r="W136" i="1"/>
  <c r="W135" i="1"/>
  <c r="BN134" i="1"/>
  <c r="BL134" i="1"/>
  <c r="X134" i="1"/>
  <c r="BO134" i="1" s="1"/>
  <c r="O134" i="1"/>
  <c r="BN133" i="1"/>
  <c r="BL133" i="1"/>
  <c r="X133" i="1"/>
  <c r="O133" i="1"/>
  <c r="BN132" i="1"/>
  <c r="BL132" i="1"/>
  <c r="X132" i="1"/>
  <c r="BO132" i="1" s="1"/>
  <c r="O132" i="1"/>
  <c r="BN131" i="1"/>
  <c r="BL131" i="1"/>
  <c r="X131" i="1"/>
  <c r="O131" i="1"/>
  <c r="BN130" i="1"/>
  <c r="BL130" i="1"/>
  <c r="X130" i="1"/>
  <c r="BO130" i="1" s="1"/>
  <c r="O130" i="1"/>
  <c r="W127" i="1"/>
  <c r="W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O93" i="1"/>
  <c r="BN92" i="1"/>
  <c r="BL92" i="1"/>
  <c r="X92" i="1"/>
  <c r="BO92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30" i="1" l="1"/>
  <c r="BM30" i="1"/>
  <c r="Y67" i="1"/>
  <c r="BM67" i="1"/>
  <c r="Y106" i="1"/>
  <c r="BM106" i="1"/>
  <c r="Y115" i="1"/>
  <c r="BM115" i="1"/>
  <c r="Y169" i="1"/>
  <c r="BM169" i="1"/>
  <c r="X182" i="1"/>
  <c r="Y192" i="1"/>
  <c r="BM192" i="1"/>
  <c r="Y203" i="1"/>
  <c r="BM203" i="1"/>
  <c r="Y204" i="1"/>
  <c r="BM204" i="1"/>
  <c r="Y205" i="1"/>
  <c r="BM205" i="1"/>
  <c r="Y335" i="1"/>
  <c r="BM335" i="1"/>
  <c r="Y336" i="1"/>
  <c r="BM336" i="1"/>
  <c r="Y337" i="1"/>
  <c r="BM337" i="1"/>
  <c r="X373" i="1"/>
  <c r="Y399" i="1"/>
  <c r="BM399" i="1"/>
  <c r="Y482" i="1"/>
  <c r="BM482" i="1"/>
  <c r="Y55" i="1"/>
  <c r="BM55" i="1"/>
  <c r="Y56" i="1"/>
  <c r="BM56" i="1"/>
  <c r="X82" i="1"/>
  <c r="Y75" i="1"/>
  <c r="BM75" i="1"/>
  <c r="Y96" i="1"/>
  <c r="BM96" i="1"/>
  <c r="Y130" i="1"/>
  <c r="BM130" i="1"/>
  <c r="Y154" i="1"/>
  <c r="BM154" i="1"/>
  <c r="Y216" i="1"/>
  <c r="BM216" i="1"/>
  <c r="Y221" i="1"/>
  <c r="BM221" i="1"/>
  <c r="Y246" i="1"/>
  <c r="BM246" i="1"/>
  <c r="Y309" i="1"/>
  <c r="Y310" i="1" s="1"/>
  <c r="BM309" i="1"/>
  <c r="BO309" i="1"/>
  <c r="Y313" i="1"/>
  <c r="BM313" i="1"/>
  <c r="Y407" i="1"/>
  <c r="BM407" i="1"/>
  <c r="Y448" i="1"/>
  <c r="Y449" i="1" s="1"/>
  <c r="BM448" i="1"/>
  <c r="BO448" i="1"/>
  <c r="X449" i="1"/>
  <c r="Y452" i="1"/>
  <c r="Y453" i="1" s="1"/>
  <c r="BM452" i="1"/>
  <c r="BO452" i="1"/>
  <c r="X453" i="1"/>
  <c r="Y457" i="1"/>
  <c r="BM457" i="1"/>
  <c r="Y496" i="1"/>
  <c r="BM496" i="1"/>
  <c r="BO175" i="1"/>
  <c r="BM175" i="1"/>
  <c r="Y175" i="1"/>
  <c r="BO212" i="1"/>
  <c r="BM212" i="1"/>
  <c r="Y212" i="1"/>
  <c r="BO242" i="1"/>
  <c r="BM242" i="1"/>
  <c r="Y242" i="1"/>
  <c r="BO268" i="1"/>
  <c r="BM268" i="1"/>
  <c r="Y268" i="1"/>
  <c r="BO280" i="1"/>
  <c r="BM280" i="1"/>
  <c r="Y280" i="1"/>
  <c r="BO298" i="1"/>
  <c r="BM298" i="1"/>
  <c r="Y298" i="1"/>
  <c r="BO345" i="1"/>
  <c r="BM345" i="1"/>
  <c r="Y345" i="1"/>
  <c r="BO351" i="1"/>
  <c r="BM351" i="1"/>
  <c r="Y351" i="1"/>
  <c r="BO378" i="1"/>
  <c r="BM378" i="1"/>
  <c r="Y378" i="1"/>
  <c r="BO403" i="1"/>
  <c r="BM403" i="1"/>
  <c r="Y403" i="1"/>
  <c r="BO438" i="1"/>
  <c r="BM438" i="1"/>
  <c r="Y438" i="1"/>
  <c r="BO486" i="1"/>
  <c r="BM486" i="1"/>
  <c r="Y486" i="1"/>
  <c r="Y22" i="1"/>
  <c r="BM22" i="1"/>
  <c r="X34" i="1"/>
  <c r="Y48" i="1"/>
  <c r="BM48" i="1"/>
  <c r="Y63" i="1"/>
  <c r="BM63" i="1"/>
  <c r="Y71" i="1"/>
  <c r="BM71" i="1"/>
  <c r="Y79" i="1"/>
  <c r="BM79" i="1"/>
  <c r="Y92" i="1"/>
  <c r="BM92" i="1"/>
  <c r="X99" i="1"/>
  <c r="Y102" i="1"/>
  <c r="BM102" i="1"/>
  <c r="Y110" i="1"/>
  <c r="BM110" i="1"/>
  <c r="Y111" i="1"/>
  <c r="BM111" i="1"/>
  <c r="Y123" i="1"/>
  <c r="BM123" i="1"/>
  <c r="Y134" i="1"/>
  <c r="BM134" i="1"/>
  <c r="Y150" i="1"/>
  <c r="BM150" i="1"/>
  <c r="Y158" i="1"/>
  <c r="BM158" i="1"/>
  <c r="BO184" i="1"/>
  <c r="BM184" i="1"/>
  <c r="Y184" i="1"/>
  <c r="BO230" i="1"/>
  <c r="BM230" i="1"/>
  <c r="Y230" i="1"/>
  <c r="BO254" i="1"/>
  <c r="BM254" i="1"/>
  <c r="Y254" i="1"/>
  <c r="BO273" i="1"/>
  <c r="BM273" i="1"/>
  <c r="Y273" i="1"/>
  <c r="BO275" i="1"/>
  <c r="BM275" i="1"/>
  <c r="Y275" i="1"/>
  <c r="BO281" i="1"/>
  <c r="BM281" i="1"/>
  <c r="Y281" i="1"/>
  <c r="X321" i="1"/>
  <c r="X320" i="1"/>
  <c r="BO319" i="1"/>
  <c r="BM319" i="1"/>
  <c r="Y319" i="1"/>
  <c r="Y320" i="1" s="1"/>
  <c r="X325" i="1"/>
  <c r="X324" i="1"/>
  <c r="BO323" i="1"/>
  <c r="BM323" i="1"/>
  <c r="Y323" i="1"/>
  <c r="Y324" i="1" s="1"/>
  <c r="BO333" i="1"/>
  <c r="BM333" i="1"/>
  <c r="Y333" i="1"/>
  <c r="BO350" i="1"/>
  <c r="BM350" i="1"/>
  <c r="Y350" i="1"/>
  <c r="BO363" i="1"/>
  <c r="BM363" i="1"/>
  <c r="Y363" i="1"/>
  <c r="BO391" i="1"/>
  <c r="BM391" i="1"/>
  <c r="Y391" i="1"/>
  <c r="BM418" i="1"/>
  <c r="Y418" i="1"/>
  <c r="Y419" i="1" s="1"/>
  <c r="BO423" i="1"/>
  <c r="BM423" i="1"/>
  <c r="Y423" i="1"/>
  <c r="V568" i="1"/>
  <c r="BO478" i="1"/>
  <c r="BM478" i="1"/>
  <c r="Y478" i="1"/>
  <c r="BO500" i="1"/>
  <c r="BM500" i="1"/>
  <c r="Y500" i="1"/>
  <c r="X358" i="1"/>
  <c r="Y334" i="1"/>
  <c r="BM334" i="1"/>
  <c r="P568" i="1"/>
  <c r="Y260" i="1"/>
  <c r="BM260" i="1"/>
  <c r="BO287" i="1"/>
  <c r="BM287" i="1"/>
  <c r="Y287" i="1"/>
  <c r="BO304" i="1"/>
  <c r="BM304" i="1"/>
  <c r="Y304" i="1"/>
  <c r="BO343" i="1"/>
  <c r="BM343" i="1"/>
  <c r="Y343" i="1"/>
  <c r="BO370" i="1"/>
  <c r="BM370" i="1"/>
  <c r="Y370" i="1"/>
  <c r="X382" i="1"/>
  <c r="BO376" i="1"/>
  <c r="BM376" i="1"/>
  <c r="Y376" i="1"/>
  <c r="BO385" i="1"/>
  <c r="BM385" i="1"/>
  <c r="Y385" i="1"/>
  <c r="BO401" i="1"/>
  <c r="BM401" i="1"/>
  <c r="Y401" i="1"/>
  <c r="X415" i="1"/>
  <c r="Y412" i="1"/>
  <c r="BO436" i="1"/>
  <c r="BM436" i="1"/>
  <c r="Y436" i="1"/>
  <c r="BO459" i="1"/>
  <c r="BM459" i="1"/>
  <c r="Y459" i="1"/>
  <c r="BO476" i="1"/>
  <c r="BM476" i="1"/>
  <c r="Y476" i="1"/>
  <c r="BO484" i="1"/>
  <c r="BM484" i="1"/>
  <c r="Y484" i="1"/>
  <c r="BO498" i="1"/>
  <c r="BM498" i="1"/>
  <c r="Y498" i="1"/>
  <c r="W562" i="1"/>
  <c r="Y28" i="1"/>
  <c r="BM28" i="1"/>
  <c r="Y32" i="1"/>
  <c r="BM32" i="1"/>
  <c r="Y53" i="1"/>
  <c r="BM53" i="1"/>
  <c r="Y61" i="1"/>
  <c r="BM61" i="1"/>
  <c r="BO61" i="1"/>
  <c r="Y65" i="1"/>
  <c r="BM65" i="1"/>
  <c r="Y69" i="1"/>
  <c r="BM69" i="1"/>
  <c r="Y73" i="1"/>
  <c r="BM73" i="1"/>
  <c r="Y77" i="1"/>
  <c r="BM77" i="1"/>
  <c r="Y81" i="1"/>
  <c r="BM81" i="1"/>
  <c r="X89" i="1"/>
  <c r="Y88" i="1"/>
  <c r="BM88" i="1"/>
  <c r="X100" i="1"/>
  <c r="Y94" i="1"/>
  <c r="BM94" i="1"/>
  <c r="Y98" i="1"/>
  <c r="BM98" i="1"/>
  <c r="Y104" i="1"/>
  <c r="BM104" i="1"/>
  <c r="Y108" i="1"/>
  <c r="BM108" i="1"/>
  <c r="Y113" i="1"/>
  <c r="BM113" i="1"/>
  <c r="Y121" i="1"/>
  <c r="BM121" i="1"/>
  <c r="Y125" i="1"/>
  <c r="BM125" i="1"/>
  <c r="Y132" i="1"/>
  <c r="BM132" i="1"/>
  <c r="Y140" i="1"/>
  <c r="BM140" i="1"/>
  <c r="Y141" i="1"/>
  <c r="BM141" i="1"/>
  <c r="Y144" i="1"/>
  <c r="BM144" i="1"/>
  <c r="Y145" i="1"/>
  <c r="BM145" i="1"/>
  <c r="Y152" i="1"/>
  <c r="BM152" i="1"/>
  <c r="Y156" i="1"/>
  <c r="BM156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X224" i="1"/>
  <c r="Y228" i="1"/>
  <c r="BM228" i="1"/>
  <c r="Y232" i="1"/>
  <c r="BM232" i="1"/>
  <c r="Y240" i="1"/>
  <c r="BM240" i="1"/>
  <c r="Y244" i="1"/>
  <c r="BM244" i="1"/>
  <c r="Y248" i="1"/>
  <c r="BM248" i="1"/>
  <c r="X258" i="1"/>
  <c r="Y256" i="1"/>
  <c r="BM256" i="1"/>
  <c r="Y262" i="1"/>
  <c r="BM262" i="1"/>
  <c r="Y266" i="1"/>
  <c r="BM266" i="1"/>
  <c r="BO296" i="1"/>
  <c r="BM296" i="1"/>
  <c r="Y296" i="1"/>
  <c r="BO315" i="1"/>
  <c r="BM315" i="1"/>
  <c r="Y315" i="1"/>
  <c r="BO365" i="1"/>
  <c r="BM365" i="1"/>
  <c r="Y365" i="1"/>
  <c r="BO371" i="1"/>
  <c r="BM371" i="1"/>
  <c r="Y371" i="1"/>
  <c r="BO380" i="1"/>
  <c r="BM380" i="1"/>
  <c r="Y380" i="1"/>
  <c r="X409" i="1"/>
  <c r="BO397" i="1"/>
  <c r="BM397" i="1"/>
  <c r="Y397" i="1"/>
  <c r="BO405" i="1"/>
  <c r="BM405" i="1"/>
  <c r="Y405" i="1"/>
  <c r="BO430" i="1"/>
  <c r="BM430" i="1"/>
  <c r="Y430" i="1"/>
  <c r="BO444" i="1"/>
  <c r="BM444" i="1"/>
  <c r="Y444" i="1"/>
  <c r="U568" i="1"/>
  <c r="BO465" i="1"/>
  <c r="BM465" i="1"/>
  <c r="Y465" i="1"/>
  <c r="BO480" i="1"/>
  <c r="BM480" i="1"/>
  <c r="Y480" i="1"/>
  <c r="X492" i="1"/>
  <c r="BO490" i="1"/>
  <c r="BM490" i="1"/>
  <c r="Y490" i="1"/>
  <c r="X508" i="1"/>
  <c r="BO504" i="1"/>
  <c r="BM504" i="1"/>
  <c r="Y504" i="1"/>
  <c r="X278" i="1"/>
  <c r="X283" i="1"/>
  <c r="X301" i="1"/>
  <c r="X317" i="1"/>
  <c r="X353" i="1"/>
  <c r="Q568" i="1"/>
  <c r="X440" i="1"/>
  <c r="X502" i="1"/>
  <c r="F9" i="1"/>
  <c r="J9" i="1"/>
  <c r="F10" i="1"/>
  <c r="X25" i="1"/>
  <c r="X35" i="1"/>
  <c r="X39" i="1"/>
  <c r="X43" i="1"/>
  <c r="X49" i="1"/>
  <c r="X57" i="1"/>
  <c r="Y85" i="1"/>
  <c r="BM85" i="1"/>
  <c r="BO85" i="1"/>
  <c r="Y87" i="1"/>
  <c r="BM87" i="1"/>
  <c r="X90" i="1"/>
  <c r="Y93" i="1"/>
  <c r="Y99" i="1" s="1"/>
  <c r="BM93" i="1"/>
  <c r="BO93" i="1"/>
  <c r="Y95" i="1"/>
  <c r="BM95" i="1"/>
  <c r="Y97" i="1"/>
  <c r="BM97" i="1"/>
  <c r="X117" i="1"/>
  <c r="Y103" i="1"/>
  <c r="BM103" i="1"/>
  <c r="Y105" i="1"/>
  <c r="BM105" i="1"/>
  <c r="Y107" i="1"/>
  <c r="BM107" i="1"/>
  <c r="Y109" i="1"/>
  <c r="BM109" i="1"/>
  <c r="Y112" i="1"/>
  <c r="BM112" i="1"/>
  <c r="BO116" i="1"/>
  <c r="BM116" i="1"/>
  <c r="Y116" i="1"/>
  <c r="X118" i="1"/>
  <c r="X127" i="1"/>
  <c r="BO120" i="1"/>
  <c r="BM120" i="1"/>
  <c r="Y120" i="1"/>
  <c r="BO124" i="1"/>
  <c r="BM124" i="1"/>
  <c r="Y124" i="1"/>
  <c r="BO133" i="1"/>
  <c r="BM133" i="1"/>
  <c r="Y133" i="1"/>
  <c r="BO143" i="1"/>
  <c r="BM143" i="1"/>
  <c r="Y143" i="1"/>
  <c r="BO153" i="1"/>
  <c r="BM153" i="1"/>
  <c r="Y153" i="1"/>
  <c r="BO157" i="1"/>
  <c r="BM157" i="1"/>
  <c r="Y157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K568" i="1"/>
  <c r="X234" i="1"/>
  <c r="BO227" i="1"/>
  <c r="BM227" i="1"/>
  <c r="Y227" i="1"/>
  <c r="BO231" i="1"/>
  <c r="BM231" i="1"/>
  <c r="Y231" i="1"/>
  <c r="BO238" i="1"/>
  <c r="BM238" i="1"/>
  <c r="Y238" i="1"/>
  <c r="H9" i="1"/>
  <c r="B568" i="1"/>
  <c r="W559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BO114" i="1"/>
  <c r="BM114" i="1"/>
  <c r="Y114" i="1"/>
  <c r="BO122" i="1"/>
  <c r="BM122" i="1"/>
  <c r="Y122" i="1"/>
  <c r="X126" i="1"/>
  <c r="BO131" i="1"/>
  <c r="BM131" i="1"/>
  <c r="Y131" i="1"/>
  <c r="X135" i="1"/>
  <c r="BO142" i="1"/>
  <c r="BM142" i="1"/>
  <c r="Y142" i="1"/>
  <c r="X146" i="1"/>
  <c r="BO151" i="1"/>
  <c r="BM151" i="1"/>
  <c r="Y151" i="1"/>
  <c r="BO155" i="1"/>
  <c r="BM155" i="1"/>
  <c r="Y155" i="1"/>
  <c r="X159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1" i="1"/>
  <c r="X250" i="1"/>
  <c r="BO237" i="1"/>
  <c r="BM237" i="1"/>
  <c r="Y237" i="1"/>
  <c r="BO239" i="1"/>
  <c r="BM239" i="1"/>
  <c r="Y239" i="1"/>
  <c r="F568" i="1"/>
  <c r="X136" i="1"/>
  <c r="G568" i="1"/>
  <c r="X147" i="1"/>
  <c r="H568" i="1"/>
  <c r="X160" i="1"/>
  <c r="I568" i="1"/>
  <c r="X165" i="1"/>
  <c r="J568" i="1"/>
  <c r="X218" i="1"/>
  <c r="Y241" i="1"/>
  <c r="BM241" i="1"/>
  <c r="Y243" i="1"/>
  <c r="BM243" i="1"/>
  <c r="Y245" i="1"/>
  <c r="BM245" i="1"/>
  <c r="Y247" i="1"/>
  <c r="BM247" i="1"/>
  <c r="Y249" i="1"/>
  <c r="BM249" i="1"/>
  <c r="Y253" i="1"/>
  <c r="BM253" i="1"/>
  <c r="BO253" i="1"/>
  <c r="X270" i="1"/>
  <c r="BO263" i="1"/>
  <c r="BM263" i="1"/>
  <c r="Y263" i="1"/>
  <c r="BO267" i="1"/>
  <c r="BM267" i="1"/>
  <c r="Y267" i="1"/>
  <c r="X277" i="1"/>
  <c r="BO276" i="1"/>
  <c r="BM276" i="1"/>
  <c r="Y276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6" i="1"/>
  <c r="BO303" i="1"/>
  <c r="BM303" i="1"/>
  <c r="Y303" i="1"/>
  <c r="X305" i="1"/>
  <c r="BO255" i="1"/>
  <c r="BM255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88" i="1"/>
  <c r="BM288" i="1"/>
  <c r="Y288" i="1"/>
  <c r="X290" i="1"/>
  <c r="N568" i="1"/>
  <c r="X300" i="1"/>
  <c r="BO293" i="1"/>
  <c r="BM293" i="1"/>
  <c r="Y293" i="1"/>
  <c r="BO297" i="1"/>
  <c r="BM297" i="1"/>
  <c r="Y297" i="1"/>
  <c r="X316" i="1"/>
  <c r="X340" i="1"/>
  <c r="X346" i="1"/>
  <c r="X354" i="1"/>
  <c r="X359" i="1"/>
  <c r="X366" i="1"/>
  <c r="X374" i="1"/>
  <c r="X381" i="1"/>
  <c r="X386" i="1"/>
  <c r="X394" i="1"/>
  <c r="X410" i="1"/>
  <c r="Y413" i="1"/>
  <c r="BM413" i="1"/>
  <c r="X416" i="1"/>
  <c r="X419" i="1"/>
  <c r="BO418" i="1"/>
  <c r="X420" i="1"/>
  <c r="X425" i="1"/>
  <c r="BO422" i="1"/>
  <c r="BM422" i="1"/>
  <c r="Y422" i="1"/>
  <c r="O568" i="1"/>
  <c r="X311" i="1"/>
  <c r="Y314" i="1"/>
  <c r="Y316" i="1" s="1"/>
  <c r="BM314" i="1"/>
  <c r="Y329" i="1"/>
  <c r="BM329" i="1"/>
  <c r="BO329" i="1"/>
  <c r="Y330" i="1"/>
  <c r="BM330" i="1"/>
  <c r="Y331" i="1"/>
  <c r="BM331" i="1"/>
  <c r="Y332" i="1"/>
  <c r="BM332" i="1"/>
  <c r="Y338" i="1"/>
  <c r="BM338" i="1"/>
  <c r="X339" i="1"/>
  <c r="Y342" i="1"/>
  <c r="BM342" i="1"/>
  <c r="BO342" i="1"/>
  <c r="Y344" i="1"/>
  <c r="BM344" i="1"/>
  <c r="Y349" i="1"/>
  <c r="BM349" i="1"/>
  <c r="BO349" i="1"/>
  <c r="Y352" i="1"/>
  <c r="BM352" i="1"/>
  <c r="Y356" i="1"/>
  <c r="BM356" i="1"/>
  <c r="BO356" i="1"/>
  <c r="Y357" i="1"/>
  <c r="BM357" i="1"/>
  <c r="Y362" i="1"/>
  <c r="BM362" i="1"/>
  <c r="BO362" i="1"/>
  <c r="Y364" i="1"/>
  <c r="BM364" i="1"/>
  <c r="X367" i="1"/>
  <c r="Y369" i="1"/>
  <c r="BM369" i="1"/>
  <c r="BO369" i="1"/>
  <c r="Y372" i="1"/>
  <c r="BM372" i="1"/>
  <c r="Y377" i="1"/>
  <c r="BM377" i="1"/>
  <c r="Y379" i="1"/>
  <c r="BM379" i="1"/>
  <c r="Y384" i="1"/>
  <c r="Y386" i="1" s="1"/>
  <c r="BM384" i="1"/>
  <c r="BO384" i="1"/>
  <c r="R568" i="1"/>
  <c r="Y392" i="1"/>
  <c r="BM392" i="1"/>
  <c r="X393" i="1"/>
  <c r="Y396" i="1"/>
  <c r="BM396" i="1"/>
  <c r="BO396" i="1"/>
  <c r="Y398" i="1"/>
  <c r="BM398" i="1"/>
  <c r="Y400" i="1"/>
  <c r="BM400" i="1"/>
  <c r="Y402" i="1"/>
  <c r="BM402" i="1"/>
  <c r="Y404" i="1"/>
  <c r="BM404" i="1"/>
  <c r="Y406" i="1"/>
  <c r="BM406" i="1"/>
  <c r="Y408" i="1"/>
  <c r="BM408" i="1"/>
  <c r="BM412" i="1"/>
  <c r="BO412" i="1"/>
  <c r="Y414" i="1"/>
  <c r="BM414" i="1"/>
  <c r="BO424" i="1"/>
  <c r="BM424" i="1"/>
  <c r="Y424" i="1"/>
  <c r="X426" i="1"/>
  <c r="S568" i="1"/>
  <c r="X432" i="1"/>
  <c r="BO429" i="1"/>
  <c r="BM429" i="1"/>
  <c r="Y429" i="1"/>
  <c r="X441" i="1"/>
  <c r="X445" i="1"/>
  <c r="X460" i="1"/>
  <c r="X466" i="1"/>
  <c r="X471" i="1"/>
  <c r="X487" i="1"/>
  <c r="X493" i="1"/>
  <c r="X501" i="1"/>
  <c r="W568" i="1"/>
  <c r="X525" i="1"/>
  <c r="BO516" i="1"/>
  <c r="BM516" i="1"/>
  <c r="Y516" i="1"/>
  <c r="BO518" i="1"/>
  <c r="BM518" i="1"/>
  <c r="Y518" i="1"/>
  <c r="BO520" i="1"/>
  <c r="BM520" i="1"/>
  <c r="Y520" i="1"/>
  <c r="BO522" i="1"/>
  <c r="BM522" i="1"/>
  <c r="Y522" i="1"/>
  <c r="BO524" i="1"/>
  <c r="BM524" i="1"/>
  <c r="Y524" i="1"/>
  <c r="X526" i="1"/>
  <c r="X542" i="1"/>
  <c r="X541" i="1"/>
  <c r="BO536" i="1"/>
  <c r="BM536" i="1"/>
  <c r="Y536" i="1"/>
  <c r="Y435" i="1"/>
  <c r="BM435" i="1"/>
  <c r="Y437" i="1"/>
  <c r="BM437" i="1"/>
  <c r="Y439" i="1"/>
  <c r="BM439" i="1"/>
  <c r="Y443" i="1"/>
  <c r="Y445" i="1" s="1"/>
  <c r="BM443" i="1"/>
  <c r="BO443" i="1"/>
  <c r="T568" i="1"/>
  <c r="Y458" i="1"/>
  <c r="BM458" i="1"/>
  <c r="X461" i="1"/>
  <c r="Y464" i="1"/>
  <c r="Y466" i="1" s="1"/>
  <c r="BM464" i="1"/>
  <c r="BO464" i="1"/>
  <c r="X467" i="1"/>
  <c r="Y469" i="1"/>
  <c r="Y470" i="1" s="1"/>
  <c r="BM469" i="1"/>
  <c r="BO469" i="1"/>
  <c r="Y475" i="1"/>
  <c r="BM475" i="1"/>
  <c r="BO475" i="1"/>
  <c r="Y477" i="1"/>
  <c r="BM477" i="1"/>
  <c r="Y479" i="1"/>
  <c r="BM479" i="1"/>
  <c r="Y481" i="1"/>
  <c r="BM481" i="1"/>
  <c r="Y483" i="1"/>
  <c r="BM483" i="1"/>
  <c r="Y485" i="1"/>
  <c r="BM485" i="1"/>
  <c r="X488" i="1"/>
  <c r="Y491" i="1"/>
  <c r="BM491" i="1"/>
  <c r="Y495" i="1"/>
  <c r="BM495" i="1"/>
  <c r="BO495" i="1"/>
  <c r="Y497" i="1"/>
  <c r="BM497" i="1"/>
  <c r="Y499" i="1"/>
  <c r="BM499" i="1"/>
  <c r="BO505" i="1"/>
  <c r="BM505" i="1"/>
  <c r="Y505" i="1"/>
  <c r="BO517" i="1"/>
  <c r="BM517" i="1"/>
  <c r="Y517" i="1"/>
  <c r="BO519" i="1"/>
  <c r="BM519" i="1"/>
  <c r="Y519" i="1"/>
  <c r="BO521" i="1"/>
  <c r="BM521" i="1"/>
  <c r="Y521" i="1"/>
  <c r="BO523" i="1"/>
  <c r="BM523" i="1"/>
  <c r="Y523" i="1"/>
  <c r="Y537" i="1"/>
  <c r="BM537" i="1"/>
  <c r="Y538" i="1"/>
  <c r="BM538" i="1"/>
  <c r="Y539" i="1"/>
  <c r="BM539" i="1"/>
  <c r="Y540" i="1"/>
  <c r="BM540" i="1"/>
  <c r="Y552" i="1"/>
  <c r="BM552" i="1"/>
  <c r="BO552" i="1"/>
  <c r="Y553" i="1"/>
  <c r="BM553" i="1"/>
  <c r="Y554" i="1"/>
  <c r="BM554" i="1"/>
  <c r="Y555" i="1"/>
  <c r="BM555" i="1"/>
  <c r="X556" i="1"/>
  <c r="Y206" i="1" l="1"/>
  <c r="Y223" i="1"/>
  <c r="Y507" i="1"/>
  <c r="Y146" i="1"/>
  <c r="Y492" i="1"/>
  <c r="Y460" i="1"/>
  <c r="Y431" i="1"/>
  <c r="Y393" i="1"/>
  <c r="Y358" i="1"/>
  <c r="Y346" i="1"/>
  <c r="Y277" i="1"/>
  <c r="Y283" i="1"/>
  <c r="Y257" i="1"/>
  <c r="Y159" i="1"/>
  <c r="Y339" i="1"/>
  <c r="Y440" i="1"/>
  <c r="Y381" i="1"/>
  <c r="Y415" i="1"/>
  <c r="Y270" i="1"/>
  <c r="X559" i="1"/>
  <c r="Y199" i="1"/>
  <c r="Y117" i="1"/>
  <c r="Y556" i="1"/>
  <c r="Y305" i="1"/>
  <c r="Y181" i="1"/>
  <c r="Y165" i="1"/>
  <c r="Y135" i="1"/>
  <c r="Y82" i="1"/>
  <c r="X560" i="1"/>
  <c r="Y217" i="1"/>
  <c r="Y541" i="1"/>
  <c r="Y250" i="1"/>
  <c r="Y126" i="1"/>
  <c r="Y525" i="1"/>
  <c r="Y501" i="1"/>
  <c r="Y487" i="1"/>
  <c r="Y409" i="1"/>
  <c r="Y373" i="1"/>
  <c r="Y366" i="1"/>
  <c r="Y353" i="1"/>
  <c r="Y425" i="1"/>
  <c r="Y300" i="1"/>
  <c r="Y289" i="1"/>
  <c r="Y34" i="1"/>
  <c r="X562" i="1"/>
  <c r="W561" i="1"/>
  <c r="Y233" i="1"/>
  <c r="Y89" i="1"/>
  <c r="X558" i="1"/>
  <c r="Y563" i="1" l="1"/>
  <c r="X561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<sst xmlns="http://schemas.openxmlformats.org/spreadsheetml/2006/main" count="2475" uniqueCount="837">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</sst>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5" zoomScaleNormal="100" zoomScaleSheetLayoutView="100" workbookViewId="0">
      <selection activeCell="AA570" sqref="AA570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73" t="s">
        <v>0</v>
      </c>
      <c r="E1" s="395"/>
      <c r="F1" s="395"/>
      <c r="G1" s="12" t="s">
        <v>1</v>
      </c>
      <c r="H1" s="573" t="s">
        <v>2</v>
      </c>
      <c r="I1" s="395"/>
      <c r="J1" s="395"/>
      <c r="K1" s="395"/>
      <c r="L1" s="395"/>
      <c r="M1" s="395"/>
      <c r="N1" s="395"/>
      <c r="O1" s="395"/>
      <c r="P1" s="395"/>
      <c r="Q1" s="394" t="s">
        <v>3</v>
      </c>
      <c r="R1" s="395"/>
      <c r="S1" s="3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652" t="s">
        <v>8</v>
      </c>
      <c r="B5" s="450"/>
      <c r="C5" s="443"/>
      <c r="D5" s="709"/>
      <c r="E5" s="710"/>
      <c r="F5" s="465" t="s">
        <v>9</v>
      </c>
      <c r="G5" s="443"/>
      <c r="H5" s="709"/>
      <c r="I5" s="763"/>
      <c r="J5" s="763"/>
      <c r="K5" s="763"/>
      <c r="L5" s="710"/>
      <c r="M5" s="58"/>
      <c r="O5" s="24" t="s">
        <v>10</v>
      </c>
      <c r="P5" s="423">
        <v>45469</v>
      </c>
      <c r="Q5" s="424"/>
      <c r="S5" s="574" t="s">
        <v>11</v>
      </c>
      <c r="T5" s="472"/>
      <c r="U5" s="576" t="s">
        <v>12</v>
      </c>
      <c r="V5" s="424"/>
      <c r="AA5" s="51"/>
      <c r="AB5" s="51"/>
      <c r="AC5" s="51"/>
    </row>
    <row r="6" spans="1:30" s="386" customFormat="1" ht="24" customHeight="1" x14ac:dyDescent="0.2">
      <c r="A6" s="652" t="s">
        <v>13</v>
      </c>
      <c r="B6" s="450"/>
      <c r="C6" s="443"/>
      <c r="D6" s="526" t="s">
        <v>14</v>
      </c>
      <c r="E6" s="527"/>
      <c r="F6" s="527"/>
      <c r="G6" s="527"/>
      <c r="H6" s="527"/>
      <c r="I6" s="527"/>
      <c r="J6" s="527"/>
      <c r="K6" s="527"/>
      <c r="L6" s="424"/>
      <c r="M6" s="59"/>
      <c r="O6" s="24" t="s">
        <v>15</v>
      </c>
      <c r="P6" s="776" t="str">
        <f>IF(P5=0," ",CHOOSE(WEEKDAY(P5,2),"Понедельник","Вторник","Среда","Четверг","Пятница","Суббота","Воскресенье"))</f>
        <v>Среда</v>
      </c>
      <c r="Q6" s="398"/>
      <c r="S6" s="773" t="s">
        <v>16</v>
      </c>
      <c r="T6" s="472"/>
      <c r="U6" s="519" t="s">
        <v>17</v>
      </c>
      <c r="V6" s="520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586" t="str">
        <f>IFERROR(VLOOKUP(DeliveryAddress,Table,3,0),1)</f>
        <v>5</v>
      </c>
      <c r="E7" s="587"/>
      <c r="F7" s="587"/>
      <c r="G7" s="587"/>
      <c r="H7" s="587"/>
      <c r="I7" s="587"/>
      <c r="J7" s="587"/>
      <c r="K7" s="587"/>
      <c r="L7" s="413"/>
      <c r="M7" s="60"/>
      <c r="O7" s="24"/>
      <c r="P7" s="42"/>
      <c r="Q7" s="42"/>
      <c r="S7" s="400"/>
      <c r="T7" s="472"/>
      <c r="U7" s="521"/>
      <c r="V7" s="522"/>
      <c r="AA7" s="51"/>
      <c r="AB7" s="51"/>
      <c r="AC7" s="51"/>
    </row>
    <row r="8" spans="1:30" s="386" customFormat="1" ht="25.5" customHeight="1" x14ac:dyDescent="0.2">
      <c r="A8" s="408" t="s">
        <v>18</v>
      </c>
      <c r="B8" s="409"/>
      <c r="C8" s="410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12">
        <v>0.41666666666666669</v>
      </c>
      <c r="Q8" s="413"/>
      <c r="S8" s="400"/>
      <c r="T8" s="472"/>
      <c r="U8" s="521"/>
      <c r="V8" s="522"/>
      <c r="AA8" s="51"/>
      <c r="AB8" s="51"/>
      <c r="AC8" s="51"/>
    </row>
    <row r="9" spans="1:30" s="386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92"/>
      <c r="E9" s="426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88"/>
      <c r="O9" s="26" t="s">
        <v>20</v>
      </c>
      <c r="P9" s="668"/>
      <c r="Q9" s="407"/>
      <c r="S9" s="400"/>
      <c r="T9" s="472"/>
      <c r="U9" s="523"/>
      <c r="V9" s="524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92"/>
      <c r="E10" s="426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35" t="str">
        <f>IFERROR(VLOOKUP($D$10,Proxy,2,FALSE),"")</f>
        <v/>
      </c>
      <c r="I10" s="400"/>
      <c r="J10" s="400"/>
      <c r="K10" s="400"/>
      <c r="L10" s="400"/>
      <c r="M10" s="385"/>
      <c r="O10" s="26" t="s">
        <v>21</v>
      </c>
      <c r="P10" s="581"/>
      <c r="Q10" s="582"/>
      <c r="T10" s="24" t="s">
        <v>22</v>
      </c>
      <c r="U10" s="774" t="s">
        <v>23</v>
      </c>
      <c r="V10" s="520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6"/>
      <c r="Q11" s="424"/>
      <c r="T11" s="24" t="s">
        <v>26</v>
      </c>
      <c r="U11" s="406" t="s">
        <v>27</v>
      </c>
      <c r="V11" s="407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469" t="s">
        <v>28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43"/>
      <c r="M12" s="62"/>
      <c r="O12" s="24" t="s">
        <v>29</v>
      </c>
      <c r="P12" s="412"/>
      <c r="Q12" s="413"/>
      <c r="R12" s="23"/>
      <c r="T12" s="24"/>
      <c r="U12" s="395"/>
      <c r="V12" s="400"/>
      <c r="AA12" s="51"/>
      <c r="AB12" s="51"/>
      <c r="AC12" s="51"/>
    </row>
    <row r="13" spans="1:30" s="386" customFormat="1" ht="23.25" customHeight="1" x14ac:dyDescent="0.2">
      <c r="A13" s="469" t="s">
        <v>30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3"/>
      <c r="M13" s="62"/>
      <c r="N13" s="26"/>
      <c r="O13" s="26" t="s">
        <v>31</v>
      </c>
      <c r="P13" s="406"/>
      <c r="Q13" s="407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469" t="s">
        <v>32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43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449" t="s">
        <v>33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43"/>
      <c r="M15" s="63"/>
      <c r="O15" s="674" t="s">
        <v>34</v>
      </c>
      <c r="P15" s="395"/>
      <c r="Q15" s="395"/>
      <c r="R15" s="395"/>
      <c r="S15" s="3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5"/>
      <c r="P16" s="675"/>
      <c r="Q16" s="675"/>
      <c r="R16" s="675"/>
      <c r="S16" s="67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4" t="s">
        <v>35</v>
      </c>
      <c r="B17" s="404" t="s">
        <v>36</v>
      </c>
      <c r="C17" s="660" t="s">
        <v>37</v>
      </c>
      <c r="D17" s="404" t="s">
        <v>38</v>
      </c>
      <c r="E17" s="435"/>
      <c r="F17" s="404" t="s">
        <v>39</v>
      </c>
      <c r="G17" s="404" t="s">
        <v>40</v>
      </c>
      <c r="H17" s="404" t="s">
        <v>41</v>
      </c>
      <c r="I17" s="404" t="s">
        <v>42</v>
      </c>
      <c r="J17" s="404" t="s">
        <v>43</v>
      </c>
      <c r="K17" s="404" t="s">
        <v>44</v>
      </c>
      <c r="L17" s="404" t="s">
        <v>45</v>
      </c>
      <c r="M17" s="404" t="s">
        <v>46</v>
      </c>
      <c r="N17" s="404" t="s">
        <v>47</v>
      </c>
      <c r="O17" s="404" t="s">
        <v>48</v>
      </c>
      <c r="P17" s="722"/>
      <c r="Q17" s="722"/>
      <c r="R17" s="722"/>
      <c r="S17" s="435"/>
      <c r="T17" s="442" t="s">
        <v>49</v>
      </c>
      <c r="U17" s="443"/>
      <c r="V17" s="404" t="s">
        <v>50</v>
      </c>
      <c r="W17" s="404" t="s">
        <v>51</v>
      </c>
      <c r="X17" s="438" t="s">
        <v>52</v>
      </c>
      <c r="Y17" s="404" t="s">
        <v>53</v>
      </c>
      <c r="Z17" s="553" t="s">
        <v>54</v>
      </c>
      <c r="AA17" s="553" t="s">
        <v>55</v>
      </c>
      <c r="AB17" s="553" t="s">
        <v>56</v>
      </c>
      <c r="AC17" s="704"/>
      <c r="AD17" s="705"/>
      <c r="AE17" s="695"/>
      <c r="BB17" s="440" t="s">
        <v>57</v>
      </c>
    </row>
    <row r="18" spans="1:67" ht="14.25" customHeight="1" x14ac:dyDescent="0.2">
      <c r="A18" s="405"/>
      <c r="B18" s="405"/>
      <c r="C18" s="405"/>
      <c r="D18" s="436"/>
      <c r="E18" s="437"/>
      <c r="F18" s="405"/>
      <c r="G18" s="405"/>
      <c r="H18" s="405"/>
      <c r="I18" s="405"/>
      <c r="J18" s="405"/>
      <c r="K18" s="405"/>
      <c r="L18" s="405"/>
      <c r="M18" s="405"/>
      <c r="N18" s="405"/>
      <c r="O18" s="436"/>
      <c r="P18" s="723"/>
      <c r="Q18" s="723"/>
      <c r="R18" s="723"/>
      <c r="S18" s="437"/>
      <c r="T18" s="387" t="s">
        <v>58</v>
      </c>
      <c r="U18" s="387" t="s">
        <v>59</v>
      </c>
      <c r="V18" s="405"/>
      <c r="W18" s="405"/>
      <c r="X18" s="439"/>
      <c r="Y18" s="405"/>
      <c r="Z18" s="554"/>
      <c r="AA18" s="554"/>
      <c r="AB18" s="706"/>
      <c r="AC18" s="707"/>
      <c r="AD18" s="708"/>
      <c r="AE18" s="696"/>
      <c r="BB18" s="400"/>
    </row>
    <row r="19" spans="1:67" ht="27.75" customHeight="1" x14ac:dyDescent="0.2">
      <c r="A19" s="571" t="s">
        <v>60</v>
      </c>
      <c r="B19" s="572"/>
      <c r="C19" s="572"/>
      <c r="D19" s="572"/>
      <c r="E19" s="572"/>
      <c r="F19" s="572"/>
      <c r="G19" s="572"/>
      <c r="H19" s="572"/>
      <c r="I19" s="572"/>
      <c r="J19" s="572"/>
      <c r="K19" s="572"/>
      <c r="L19" s="572"/>
      <c r="M19" s="572"/>
      <c r="N19" s="572"/>
      <c r="O19" s="572"/>
      <c r="P19" s="572"/>
      <c r="Q19" s="572"/>
      <c r="R19" s="572"/>
      <c r="S19" s="572"/>
      <c r="T19" s="572"/>
      <c r="U19" s="572"/>
      <c r="V19" s="572"/>
      <c r="W19" s="572"/>
      <c r="X19" s="572"/>
      <c r="Y19" s="572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84"/>
      <c r="AA20" s="384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3">
        <v>4607091389258</v>
      </c>
      <c r="E22" s="398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8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3">
        <v>4680115885004</v>
      </c>
      <c r="E23" s="398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8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9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0"/>
      <c r="O24" s="422" t="s">
        <v>70</v>
      </c>
      <c r="P24" s="409"/>
      <c r="Q24" s="409"/>
      <c r="R24" s="409"/>
      <c r="S24" s="409"/>
      <c r="T24" s="409"/>
      <c r="U24" s="41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0"/>
      <c r="O25" s="422" t="s">
        <v>70</v>
      </c>
      <c r="P25" s="409"/>
      <c r="Q25" s="409"/>
      <c r="R25" s="409"/>
      <c r="S25" s="409"/>
      <c r="T25" s="409"/>
      <c r="U25" s="41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3">
        <v>4607091383881</v>
      </c>
      <c r="E27" s="398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8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3">
        <v>4607091388237</v>
      </c>
      <c r="E28" s="398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8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3">
        <v>4607091383935</v>
      </c>
      <c r="E29" s="398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8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3">
        <v>4607091383935</v>
      </c>
      <c r="E30" s="398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8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403">
        <v>4680115881853</v>
      </c>
      <c r="E31" s="398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8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403">
        <v>4607091383911</v>
      </c>
      <c r="E32" s="398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8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403">
        <v>4607091388244</v>
      </c>
      <c r="E33" s="398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8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9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0"/>
      <c r="O34" s="422" t="s">
        <v>70</v>
      </c>
      <c r="P34" s="409"/>
      <c r="Q34" s="409"/>
      <c r="R34" s="409"/>
      <c r="S34" s="409"/>
      <c r="T34" s="409"/>
      <c r="U34" s="41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0"/>
      <c r="O35" s="422" t="s">
        <v>70</v>
      </c>
      <c r="P35" s="409"/>
      <c r="Q35" s="409"/>
      <c r="R35" s="409"/>
      <c r="S35" s="409"/>
      <c r="T35" s="409"/>
      <c r="U35" s="41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403">
        <v>4607091388503</v>
      </c>
      <c r="E37" s="398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8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9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0"/>
      <c r="O38" s="422" t="s">
        <v>70</v>
      </c>
      <c r="P38" s="409"/>
      <c r="Q38" s="409"/>
      <c r="R38" s="409"/>
      <c r="S38" s="409"/>
      <c r="T38" s="409"/>
      <c r="U38" s="41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0"/>
      <c r="O39" s="422" t="s">
        <v>70</v>
      </c>
      <c r="P39" s="409"/>
      <c r="Q39" s="409"/>
      <c r="R39" s="409"/>
      <c r="S39" s="409"/>
      <c r="T39" s="409"/>
      <c r="U39" s="41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403">
        <v>4607091388282</v>
      </c>
      <c r="E41" s="398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8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9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0"/>
      <c r="O42" s="422" t="s">
        <v>70</v>
      </c>
      <c r="P42" s="409"/>
      <c r="Q42" s="409"/>
      <c r="R42" s="409"/>
      <c r="S42" s="409"/>
      <c r="T42" s="409"/>
      <c r="U42" s="41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0"/>
      <c r="O43" s="422" t="s">
        <v>70</v>
      </c>
      <c r="P43" s="409"/>
      <c r="Q43" s="409"/>
      <c r="R43" s="409"/>
      <c r="S43" s="409"/>
      <c r="T43" s="409"/>
      <c r="U43" s="41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571" t="s">
        <v>95</v>
      </c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2"/>
      <c r="V44" s="572"/>
      <c r="W44" s="572"/>
      <c r="X44" s="572"/>
      <c r="Y44" s="572"/>
      <c r="Z44" s="48"/>
      <c r="AA44" s="48"/>
    </row>
    <row r="45" spans="1:67" ht="16.5" customHeight="1" x14ac:dyDescent="0.25">
      <c r="A45" s="399" t="s">
        <v>96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384"/>
      <c r="AA45" s="384"/>
    </row>
    <row r="46" spans="1:67" ht="14.25" customHeight="1" x14ac:dyDescent="0.25">
      <c r="A46" s="402" t="s">
        <v>97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3">
        <v>4680115881440</v>
      </c>
      <c r="E47" s="398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0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8"/>
      <c r="T47" s="34"/>
      <c r="U47" s="34"/>
      <c r="V47" s="35" t="s">
        <v>66</v>
      </c>
      <c r="W47" s="390">
        <v>0</v>
      </c>
      <c r="X47" s="391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403">
        <v>4680115881433</v>
      </c>
      <c r="E48" s="398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8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9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20"/>
      <c r="O49" s="422" t="s">
        <v>70</v>
      </c>
      <c r="P49" s="409"/>
      <c r="Q49" s="409"/>
      <c r="R49" s="409"/>
      <c r="S49" s="409"/>
      <c r="T49" s="409"/>
      <c r="U49" s="410"/>
      <c r="V49" s="37" t="s">
        <v>71</v>
      </c>
      <c r="W49" s="392">
        <f>IFERROR(W47/H47,"0")+IFERROR(W48/H48,"0")</f>
        <v>0</v>
      </c>
      <c r="X49" s="392">
        <f>IFERROR(X47/H47,"0")+IFERROR(X48/H48,"0")</f>
        <v>0</v>
      </c>
      <c r="Y49" s="392">
        <f>IFERROR(IF(Y47="",0,Y47),"0")+IFERROR(IF(Y48="",0,Y48),"0")</f>
        <v>0</v>
      </c>
      <c r="Z49" s="393"/>
      <c r="AA49" s="393"/>
    </row>
    <row r="50" spans="1:67" x14ac:dyDescent="0.2">
      <c r="A50" s="400"/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20"/>
      <c r="O50" s="422" t="s">
        <v>70</v>
      </c>
      <c r="P50" s="409"/>
      <c r="Q50" s="409"/>
      <c r="R50" s="409"/>
      <c r="S50" s="409"/>
      <c r="T50" s="409"/>
      <c r="U50" s="410"/>
      <c r="V50" s="37" t="s">
        <v>66</v>
      </c>
      <c r="W50" s="392">
        <f>IFERROR(SUM(W47:W48),"0")</f>
        <v>0</v>
      </c>
      <c r="X50" s="392">
        <f>IFERROR(SUM(X47:X48),"0")</f>
        <v>0</v>
      </c>
      <c r="Y50" s="37"/>
      <c r="Z50" s="393"/>
      <c r="AA50" s="393"/>
    </row>
    <row r="51" spans="1:67" ht="16.5" customHeight="1" x14ac:dyDescent="0.25">
      <c r="A51" s="399" t="s">
        <v>104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384"/>
      <c r="AA51" s="384"/>
    </row>
    <row r="52" spans="1:67" ht="14.25" customHeight="1" x14ac:dyDescent="0.25">
      <c r="A52" s="402" t="s">
        <v>105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3">
        <v>4680115881426</v>
      </c>
      <c r="E53" s="398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8"/>
      <c r="T53" s="34"/>
      <c r="U53" s="34"/>
      <c r="V53" s="35" t="s">
        <v>66</v>
      </c>
      <c r="W53" s="390">
        <v>0</v>
      </c>
      <c r="X53" s="391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403">
        <v>4680115881426</v>
      </c>
      <c r="E54" s="398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8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403">
        <v>4680115881419</v>
      </c>
      <c r="E55" s="398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8"/>
      <c r="T55" s="34"/>
      <c r="U55" s="34"/>
      <c r="V55" s="35" t="s">
        <v>66</v>
      </c>
      <c r="W55" s="390">
        <v>0</v>
      </c>
      <c r="X55" s="391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403">
        <v>4680115881525</v>
      </c>
      <c r="E56" s="398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4" t="s">
        <v>114</v>
      </c>
      <c r="P56" s="397"/>
      <c r="Q56" s="397"/>
      <c r="R56" s="397"/>
      <c r="S56" s="398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9"/>
      <c r="B57" s="400"/>
      <c r="C57" s="400"/>
      <c r="D57" s="400"/>
      <c r="E57" s="400"/>
      <c r="F57" s="400"/>
      <c r="G57" s="400"/>
      <c r="H57" s="400"/>
      <c r="I57" s="400"/>
      <c r="J57" s="400"/>
      <c r="K57" s="400"/>
      <c r="L57" s="400"/>
      <c r="M57" s="400"/>
      <c r="N57" s="420"/>
      <c r="O57" s="422" t="s">
        <v>70</v>
      </c>
      <c r="P57" s="409"/>
      <c r="Q57" s="409"/>
      <c r="R57" s="409"/>
      <c r="S57" s="409"/>
      <c r="T57" s="409"/>
      <c r="U57" s="410"/>
      <c r="V57" s="37" t="s">
        <v>71</v>
      </c>
      <c r="W57" s="392">
        <f>IFERROR(W53/H53,"0")+IFERROR(W54/H54,"0")+IFERROR(W55/H55,"0")+IFERROR(W56/H56,"0")</f>
        <v>0</v>
      </c>
      <c r="X57" s="392">
        <f>IFERROR(X53/H53,"0")+IFERROR(X54/H54,"0")+IFERROR(X55/H55,"0")+IFERROR(X56/H56,"0")</f>
        <v>0</v>
      </c>
      <c r="Y57" s="392">
        <f>IFERROR(IF(Y53="",0,Y53),"0")+IFERROR(IF(Y54="",0,Y54),"0")+IFERROR(IF(Y55="",0,Y55),"0")+IFERROR(IF(Y56="",0,Y56),"0")</f>
        <v>0</v>
      </c>
      <c r="Z57" s="393"/>
      <c r="AA57" s="393"/>
    </row>
    <row r="58" spans="1:67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20"/>
      <c r="O58" s="422" t="s">
        <v>70</v>
      </c>
      <c r="P58" s="409"/>
      <c r="Q58" s="409"/>
      <c r="R58" s="409"/>
      <c r="S58" s="409"/>
      <c r="T58" s="409"/>
      <c r="U58" s="410"/>
      <c r="V58" s="37" t="s">
        <v>66</v>
      </c>
      <c r="W58" s="392">
        <f>IFERROR(SUM(W53:W56),"0")</f>
        <v>0</v>
      </c>
      <c r="X58" s="392">
        <f>IFERROR(SUM(X53:X56),"0")</f>
        <v>0</v>
      </c>
      <c r="Y58" s="37"/>
      <c r="Z58" s="393"/>
      <c r="AA58" s="393"/>
    </row>
    <row r="59" spans="1:67" ht="16.5" customHeight="1" x14ac:dyDescent="0.25">
      <c r="A59" s="399" t="s">
        <v>95</v>
      </c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400"/>
      <c r="V59" s="400"/>
      <c r="W59" s="400"/>
      <c r="X59" s="400"/>
      <c r="Y59" s="400"/>
      <c r="Z59" s="384"/>
      <c r="AA59" s="384"/>
    </row>
    <row r="60" spans="1:67" ht="14.25" customHeight="1" x14ac:dyDescent="0.25">
      <c r="A60" s="402" t="s">
        <v>105</v>
      </c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0"/>
      <c r="P60" s="400"/>
      <c r="Q60" s="400"/>
      <c r="R60" s="400"/>
      <c r="S60" s="400"/>
      <c r="T60" s="400"/>
      <c r="U60" s="400"/>
      <c r="V60" s="400"/>
      <c r="W60" s="400"/>
      <c r="X60" s="400"/>
      <c r="Y60" s="400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403">
        <v>4607091382945</v>
      </c>
      <c r="E61" s="398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8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403">
        <v>4607091385670</v>
      </c>
      <c r="E62" s="398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8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3">
        <v>4607091385670</v>
      </c>
      <c r="E63" s="398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8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3">
        <v>4680115883956</v>
      </c>
      <c r="E64" s="398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8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3">
        <v>4680115881327</v>
      </c>
      <c r="E65" s="398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8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403">
        <v>4680115882133</v>
      </c>
      <c r="E66" s="398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8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403">
        <v>4680115882133</v>
      </c>
      <c r="E67" s="398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5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8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403">
        <v>4607091382952</v>
      </c>
      <c r="E68" s="398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8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403">
        <v>4607091385687</v>
      </c>
      <c r="E69" s="398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8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403">
        <v>4680115882539</v>
      </c>
      <c r="E70" s="398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4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8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403">
        <v>4607091384604</v>
      </c>
      <c r="E71" s="398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8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403">
        <v>4680115880283</v>
      </c>
      <c r="E72" s="398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8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403">
        <v>4680115883949</v>
      </c>
      <c r="E73" s="398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8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403">
        <v>4680115881518</v>
      </c>
      <c r="E74" s="398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8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403">
        <v>4680115881303</v>
      </c>
      <c r="E75" s="398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8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403">
        <v>4680115882577</v>
      </c>
      <c r="E76" s="398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8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403">
        <v>4680115882577</v>
      </c>
      <c r="E77" s="398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8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403">
        <v>4680115882720</v>
      </c>
      <c r="E78" s="398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8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403">
        <v>4680115880269</v>
      </c>
      <c r="E79" s="398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8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403">
        <v>4680115880429</v>
      </c>
      <c r="E80" s="398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8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403">
        <v>4680115881457</v>
      </c>
      <c r="E81" s="398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8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9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20"/>
      <c r="O82" s="422" t="s">
        <v>70</v>
      </c>
      <c r="P82" s="409"/>
      <c r="Q82" s="409"/>
      <c r="R82" s="409"/>
      <c r="S82" s="409"/>
      <c r="T82" s="409"/>
      <c r="U82" s="41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3"/>
      <c r="AA82" s="393"/>
    </row>
    <row r="83" spans="1:67" x14ac:dyDescent="0.2">
      <c r="A83" s="400"/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20"/>
      <c r="O83" s="422" t="s">
        <v>70</v>
      </c>
      <c r="P83" s="409"/>
      <c r="Q83" s="409"/>
      <c r="R83" s="409"/>
      <c r="S83" s="409"/>
      <c r="T83" s="409"/>
      <c r="U83" s="410"/>
      <c r="V83" s="37" t="s">
        <v>66</v>
      </c>
      <c r="W83" s="392">
        <f>IFERROR(SUM(W61:W81),"0")</f>
        <v>0</v>
      </c>
      <c r="X83" s="392">
        <f>IFERROR(SUM(X61:X81),"0")</f>
        <v>0</v>
      </c>
      <c r="Y83" s="37"/>
      <c r="Z83" s="393"/>
      <c r="AA83" s="393"/>
    </row>
    <row r="84" spans="1:67" ht="14.25" customHeight="1" x14ac:dyDescent="0.25">
      <c r="A84" s="402" t="s">
        <v>97</v>
      </c>
      <c r="B84" s="400"/>
      <c r="C84" s="400"/>
      <c r="D84" s="400"/>
      <c r="E84" s="400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403">
        <v>4680115881488</v>
      </c>
      <c r="E85" s="398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8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8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403">
        <v>4680115882751</v>
      </c>
      <c r="E86" s="398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8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403">
        <v>4680115882775</v>
      </c>
      <c r="E87" s="398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4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8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403">
        <v>4680115880658</v>
      </c>
      <c r="E88" s="398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8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9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20"/>
      <c r="O89" s="422" t="s">
        <v>70</v>
      </c>
      <c r="P89" s="409"/>
      <c r="Q89" s="409"/>
      <c r="R89" s="409"/>
      <c r="S89" s="409"/>
      <c r="T89" s="409"/>
      <c r="U89" s="41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20"/>
      <c r="O90" s="422" t="s">
        <v>70</v>
      </c>
      <c r="P90" s="409"/>
      <c r="Q90" s="409"/>
      <c r="R90" s="409"/>
      <c r="S90" s="409"/>
      <c r="T90" s="409"/>
      <c r="U90" s="41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402" t="s">
        <v>61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403">
        <v>4607091387667</v>
      </c>
      <c r="E92" s="398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8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403">
        <v>4607091387636</v>
      </c>
      <c r="E93" s="398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8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403">
        <v>4607091382426</v>
      </c>
      <c r="E94" s="398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8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403">
        <v>4607091386547</v>
      </c>
      <c r="E95" s="398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8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403">
        <v>4607091382464</v>
      </c>
      <c r="E96" s="398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8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403">
        <v>4680115883444</v>
      </c>
      <c r="E97" s="398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7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8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403">
        <v>4680115883444</v>
      </c>
      <c r="E98" s="398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8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9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20"/>
      <c r="O99" s="422" t="s">
        <v>70</v>
      </c>
      <c r="P99" s="409"/>
      <c r="Q99" s="409"/>
      <c r="R99" s="409"/>
      <c r="S99" s="409"/>
      <c r="T99" s="409"/>
      <c r="U99" s="41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20"/>
      <c r="O100" s="422" t="s">
        <v>70</v>
      </c>
      <c r="P100" s="409"/>
      <c r="Q100" s="409"/>
      <c r="R100" s="409"/>
      <c r="S100" s="409"/>
      <c r="T100" s="409"/>
      <c r="U100" s="41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customHeight="1" x14ac:dyDescent="0.25">
      <c r="A101" s="402" t="s">
        <v>72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403">
        <v>4607091386967</v>
      </c>
      <c r="E102" s="398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8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403">
        <v>4607091386967</v>
      </c>
      <c r="E103" s="398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6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8"/>
      <c r="T103" s="34"/>
      <c r="U103" s="34"/>
      <c r="V103" s="35" t="s">
        <v>66</v>
      </c>
      <c r="W103" s="390">
        <v>0</v>
      </c>
      <c r="X103" s="391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403">
        <v>4607091385304</v>
      </c>
      <c r="E104" s="398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7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8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403">
        <v>4607091386264</v>
      </c>
      <c r="E105" s="398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48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8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403">
        <v>4680115882584</v>
      </c>
      <c r="E106" s="398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8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403">
        <v>4680115882584</v>
      </c>
      <c r="E107" s="398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0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8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403">
        <v>4607091385731</v>
      </c>
      <c r="E108" s="398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2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8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403">
        <v>4680115880214</v>
      </c>
      <c r="E109" s="398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8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403">
        <v>4680115880894</v>
      </c>
      <c r="E110" s="398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4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8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403">
        <v>4680115885233</v>
      </c>
      <c r="E111" s="398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529" t="s">
        <v>195</v>
      </c>
      <c r="P111" s="397"/>
      <c r="Q111" s="397"/>
      <c r="R111" s="397"/>
      <c r="S111" s="398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403">
        <v>4680115884915</v>
      </c>
      <c r="E112" s="398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8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403">
        <v>4607091385427</v>
      </c>
      <c r="E113" s="398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7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8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403">
        <v>4680115882645</v>
      </c>
      <c r="E114" s="398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8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403">
        <v>4680115884311</v>
      </c>
      <c r="E115" s="398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8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403">
        <v>4680115884403</v>
      </c>
      <c r="E116" s="398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8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9"/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20"/>
      <c r="O117" s="422" t="s">
        <v>70</v>
      </c>
      <c r="P117" s="409"/>
      <c r="Q117" s="409"/>
      <c r="R117" s="409"/>
      <c r="S117" s="409"/>
      <c r="T117" s="409"/>
      <c r="U117" s="41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3"/>
      <c r="AA117" s="393"/>
    </row>
    <row r="118" spans="1:67" x14ac:dyDescent="0.2">
      <c r="A118" s="400"/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20"/>
      <c r="O118" s="422" t="s">
        <v>70</v>
      </c>
      <c r="P118" s="409"/>
      <c r="Q118" s="409"/>
      <c r="R118" s="409"/>
      <c r="S118" s="409"/>
      <c r="T118" s="409"/>
      <c r="U118" s="410"/>
      <c r="V118" s="37" t="s">
        <v>66</v>
      </c>
      <c r="W118" s="392">
        <f>IFERROR(SUM(W102:W116),"0")</f>
        <v>0</v>
      </c>
      <c r="X118" s="392">
        <f>IFERROR(SUM(X102:X116),"0")</f>
        <v>0</v>
      </c>
      <c r="Y118" s="37"/>
      <c r="Z118" s="393"/>
      <c r="AA118" s="393"/>
    </row>
    <row r="119" spans="1:67" ht="14.25" customHeight="1" x14ac:dyDescent="0.25">
      <c r="A119" s="402" t="s">
        <v>206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403">
        <v>4607091383065</v>
      </c>
      <c r="E120" s="398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8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403">
        <v>4680115881532</v>
      </c>
      <c r="E121" s="398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8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403">
        <v>4680115881532</v>
      </c>
      <c r="E122" s="398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8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403">
        <v>4680115882652</v>
      </c>
      <c r="E123" s="398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8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403">
        <v>4680115880238</v>
      </c>
      <c r="E124" s="398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8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403">
        <v>4680115881464</v>
      </c>
      <c r="E125" s="398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4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8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9"/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20"/>
      <c r="O126" s="422" t="s">
        <v>70</v>
      </c>
      <c r="P126" s="409"/>
      <c r="Q126" s="409"/>
      <c r="R126" s="409"/>
      <c r="S126" s="409"/>
      <c r="T126" s="409"/>
      <c r="U126" s="41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400"/>
      <c r="B127" s="400"/>
      <c r="C127" s="400"/>
      <c r="D127" s="400"/>
      <c r="E127" s="400"/>
      <c r="F127" s="400"/>
      <c r="G127" s="400"/>
      <c r="H127" s="400"/>
      <c r="I127" s="400"/>
      <c r="J127" s="400"/>
      <c r="K127" s="400"/>
      <c r="L127" s="400"/>
      <c r="M127" s="400"/>
      <c r="N127" s="420"/>
      <c r="O127" s="422" t="s">
        <v>70</v>
      </c>
      <c r="P127" s="409"/>
      <c r="Q127" s="409"/>
      <c r="R127" s="409"/>
      <c r="S127" s="409"/>
      <c r="T127" s="409"/>
      <c r="U127" s="41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399" t="s">
        <v>218</v>
      </c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00"/>
      <c r="P128" s="400"/>
      <c r="Q128" s="400"/>
      <c r="R128" s="400"/>
      <c r="S128" s="400"/>
      <c r="T128" s="400"/>
      <c r="U128" s="400"/>
      <c r="V128" s="400"/>
      <c r="W128" s="400"/>
      <c r="X128" s="400"/>
      <c r="Y128" s="400"/>
      <c r="Z128" s="384"/>
      <c r="AA128" s="384"/>
    </row>
    <row r="129" spans="1:67" ht="14.25" customHeight="1" x14ac:dyDescent="0.25">
      <c r="A129" s="402" t="s">
        <v>72</v>
      </c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0"/>
      <c r="Q129" s="400"/>
      <c r="R129" s="400"/>
      <c r="S129" s="400"/>
      <c r="T129" s="400"/>
      <c r="U129" s="400"/>
      <c r="V129" s="400"/>
      <c r="W129" s="400"/>
      <c r="X129" s="400"/>
      <c r="Y129" s="400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403">
        <v>4607091385168</v>
      </c>
      <c r="E130" s="398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8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403">
        <v>4607091385168</v>
      </c>
      <c r="E131" s="398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4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8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403">
        <v>4607091383256</v>
      </c>
      <c r="E132" s="398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8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403">
        <v>4607091385748</v>
      </c>
      <c r="E133" s="398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8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403">
        <v>4680115884533</v>
      </c>
      <c r="E134" s="398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5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8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9"/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20"/>
      <c r="O135" s="422" t="s">
        <v>70</v>
      </c>
      <c r="P135" s="409"/>
      <c r="Q135" s="409"/>
      <c r="R135" s="409"/>
      <c r="S135" s="409"/>
      <c r="T135" s="409"/>
      <c r="U135" s="410"/>
      <c r="V135" s="37" t="s">
        <v>71</v>
      </c>
      <c r="W135" s="392">
        <f>IFERROR(W130/H130,"0")+IFERROR(W131/H131,"0")+IFERROR(W132/H132,"0")+IFERROR(W133/H133,"0")+IFERROR(W134/H134,"0")</f>
        <v>0</v>
      </c>
      <c r="X135" s="392">
        <f>IFERROR(X130/H130,"0")+IFERROR(X131/H131,"0")+IFERROR(X132/H132,"0")+IFERROR(X133/H133,"0")+IFERROR(X134/H134,"0")</f>
        <v>0</v>
      </c>
      <c r="Y135" s="392">
        <f>IFERROR(IF(Y130="",0,Y130),"0")+IFERROR(IF(Y131="",0,Y131),"0")+IFERROR(IF(Y132="",0,Y132),"0")+IFERROR(IF(Y133="",0,Y133),"0")+IFERROR(IF(Y134="",0,Y134),"0")</f>
        <v>0</v>
      </c>
      <c r="Z135" s="393"/>
      <c r="AA135" s="393"/>
    </row>
    <row r="136" spans="1:67" x14ac:dyDescent="0.2">
      <c r="A136" s="400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20"/>
      <c r="O136" s="422" t="s">
        <v>70</v>
      </c>
      <c r="P136" s="409"/>
      <c r="Q136" s="409"/>
      <c r="R136" s="409"/>
      <c r="S136" s="409"/>
      <c r="T136" s="409"/>
      <c r="U136" s="410"/>
      <c r="V136" s="37" t="s">
        <v>66</v>
      </c>
      <c r="W136" s="392">
        <f>IFERROR(SUM(W130:W134),"0")</f>
        <v>0</v>
      </c>
      <c r="X136" s="392">
        <f>IFERROR(SUM(X130:X134),"0")</f>
        <v>0</v>
      </c>
      <c r="Y136" s="37"/>
      <c r="Z136" s="393"/>
      <c r="AA136" s="393"/>
    </row>
    <row r="137" spans="1:67" ht="27.75" customHeight="1" x14ac:dyDescent="0.2">
      <c r="A137" s="571" t="s">
        <v>228</v>
      </c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2"/>
      <c r="P137" s="572"/>
      <c r="Q137" s="572"/>
      <c r="R137" s="572"/>
      <c r="S137" s="572"/>
      <c r="T137" s="572"/>
      <c r="U137" s="572"/>
      <c r="V137" s="572"/>
      <c r="W137" s="572"/>
      <c r="X137" s="572"/>
      <c r="Y137" s="572"/>
      <c r="Z137" s="48"/>
      <c r="AA137" s="48"/>
    </row>
    <row r="138" spans="1:67" ht="16.5" customHeight="1" x14ac:dyDescent="0.25">
      <c r="A138" s="399" t="s">
        <v>229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384"/>
      <c r="AA138" s="384"/>
    </row>
    <row r="139" spans="1:67" ht="14.25" customHeight="1" x14ac:dyDescent="0.25">
      <c r="A139" s="402" t="s">
        <v>105</v>
      </c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400"/>
      <c r="R139" s="400"/>
      <c r="S139" s="400"/>
      <c r="T139" s="400"/>
      <c r="U139" s="400"/>
      <c r="V139" s="400"/>
      <c r="W139" s="400"/>
      <c r="X139" s="400"/>
      <c r="Y139" s="400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403">
        <v>4607091383423</v>
      </c>
      <c r="E140" s="398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8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403">
        <v>4680115885707</v>
      </c>
      <c r="E141" s="398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556" t="s">
        <v>234</v>
      </c>
      <c r="P141" s="397"/>
      <c r="Q141" s="397"/>
      <c r="R141" s="397"/>
      <c r="S141" s="398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403">
        <v>4607091381405</v>
      </c>
      <c r="E142" s="398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8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403">
        <v>4680115885660</v>
      </c>
      <c r="E143" s="398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5" t="s">
        <v>239</v>
      </c>
      <c r="P143" s="397"/>
      <c r="Q143" s="397"/>
      <c r="R143" s="397"/>
      <c r="S143" s="398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403">
        <v>4607091386516</v>
      </c>
      <c r="E144" s="398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8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403">
        <v>4680115885691</v>
      </c>
      <c r="E145" s="398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720" t="s">
        <v>245</v>
      </c>
      <c r="P145" s="397"/>
      <c r="Q145" s="397"/>
      <c r="R145" s="397"/>
      <c r="S145" s="398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9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20"/>
      <c r="O146" s="422" t="s">
        <v>70</v>
      </c>
      <c r="P146" s="409"/>
      <c r="Q146" s="409"/>
      <c r="R146" s="409"/>
      <c r="S146" s="409"/>
      <c r="T146" s="409"/>
      <c r="U146" s="41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0"/>
      <c r="O147" s="422" t="s">
        <v>70</v>
      </c>
      <c r="P147" s="409"/>
      <c r="Q147" s="409"/>
      <c r="R147" s="409"/>
      <c r="S147" s="409"/>
      <c r="T147" s="409"/>
      <c r="U147" s="41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399" t="s">
        <v>246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384"/>
      <c r="AA148" s="384"/>
    </row>
    <row r="149" spans="1:67" ht="14.25" customHeight="1" x14ac:dyDescent="0.25">
      <c r="A149" s="402" t="s">
        <v>61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403">
        <v>4680115880993</v>
      </c>
      <c r="E150" s="398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8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403">
        <v>4680115881761</v>
      </c>
      <c r="E151" s="398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8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403">
        <v>4680115881563</v>
      </c>
      <c r="E152" s="398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8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403">
        <v>4680115880986</v>
      </c>
      <c r="E153" s="398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8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403">
        <v>4680115880207</v>
      </c>
      <c r="E154" s="398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8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403">
        <v>4680115881785</v>
      </c>
      <c r="E155" s="398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8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403">
        <v>4680115881679</v>
      </c>
      <c r="E156" s="398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8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403">
        <v>4680115880191</v>
      </c>
      <c r="E157" s="398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7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8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403">
        <v>4680115883963</v>
      </c>
      <c r="E158" s="398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8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9"/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20"/>
      <c r="O159" s="422" t="s">
        <v>70</v>
      </c>
      <c r="P159" s="409"/>
      <c r="Q159" s="409"/>
      <c r="R159" s="409"/>
      <c r="S159" s="409"/>
      <c r="T159" s="409"/>
      <c r="U159" s="41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x14ac:dyDescent="0.2">
      <c r="A160" s="400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0"/>
      <c r="O160" s="422" t="s">
        <v>70</v>
      </c>
      <c r="P160" s="409"/>
      <c r="Q160" s="409"/>
      <c r="R160" s="409"/>
      <c r="S160" s="409"/>
      <c r="T160" s="409"/>
      <c r="U160" s="41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customHeight="1" x14ac:dyDescent="0.25">
      <c r="A161" s="399" t="s">
        <v>265</v>
      </c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0"/>
      <c r="P161" s="400"/>
      <c r="Q161" s="400"/>
      <c r="R161" s="400"/>
      <c r="S161" s="400"/>
      <c r="T161" s="400"/>
      <c r="U161" s="400"/>
      <c r="V161" s="400"/>
      <c r="W161" s="400"/>
      <c r="X161" s="400"/>
      <c r="Y161" s="400"/>
      <c r="Z161" s="384"/>
      <c r="AA161" s="384"/>
    </row>
    <row r="162" spans="1:67" ht="14.25" customHeight="1" x14ac:dyDescent="0.25">
      <c r="A162" s="402" t="s">
        <v>105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403">
        <v>4680115881402</v>
      </c>
      <c r="E163" s="398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5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8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403">
        <v>4680115881396</v>
      </c>
      <c r="E164" s="398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8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9"/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20"/>
      <c r="O165" s="422" t="s">
        <v>70</v>
      </c>
      <c r="P165" s="409"/>
      <c r="Q165" s="409"/>
      <c r="R165" s="409"/>
      <c r="S165" s="409"/>
      <c r="T165" s="409"/>
      <c r="U165" s="41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400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0"/>
      <c r="O166" s="422" t="s">
        <v>70</v>
      </c>
      <c r="P166" s="409"/>
      <c r="Q166" s="409"/>
      <c r="R166" s="409"/>
      <c r="S166" s="409"/>
      <c r="T166" s="409"/>
      <c r="U166" s="41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402" t="s">
        <v>97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403">
        <v>4680115882935</v>
      </c>
      <c r="E168" s="398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8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403">
        <v>4680115880764</v>
      </c>
      <c r="E169" s="398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8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9"/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20"/>
      <c r="O170" s="422" t="s">
        <v>70</v>
      </c>
      <c r="P170" s="409"/>
      <c r="Q170" s="409"/>
      <c r="R170" s="409"/>
      <c r="S170" s="409"/>
      <c r="T170" s="409"/>
      <c r="U170" s="41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400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0"/>
      <c r="O171" s="422" t="s">
        <v>70</v>
      </c>
      <c r="P171" s="409"/>
      <c r="Q171" s="409"/>
      <c r="R171" s="409"/>
      <c r="S171" s="409"/>
      <c r="T171" s="409"/>
      <c r="U171" s="41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402" t="s">
        <v>61</v>
      </c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00"/>
      <c r="O172" s="400"/>
      <c r="P172" s="400"/>
      <c r="Q172" s="400"/>
      <c r="R172" s="400"/>
      <c r="S172" s="400"/>
      <c r="T172" s="400"/>
      <c r="U172" s="400"/>
      <c r="V172" s="400"/>
      <c r="W172" s="400"/>
      <c r="X172" s="400"/>
      <c r="Y172" s="400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403">
        <v>4680115882683</v>
      </c>
      <c r="E173" s="398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8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403">
        <v>4680115882690</v>
      </c>
      <c r="E174" s="398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8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403">
        <v>4680115882669</v>
      </c>
      <c r="E175" s="398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8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403">
        <v>4680115882676</v>
      </c>
      <c r="E176" s="398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8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403">
        <v>4680115884014</v>
      </c>
      <c r="E177" s="398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455" t="s">
        <v>284</v>
      </c>
      <c r="P177" s="397"/>
      <c r="Q177" s="397"/>
      <c r="R177" s="397"/>
      <c r="S177" s="398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403">
        <v>4680115884007</v>
      </c>
      <c r="E178" s="398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85" t="s">
        <v>287</v>
      </c>
      <c r="P178" s="397"/>
      <c r="Q178" s="397"/>
      <c r="R178" s="397"/>
      <c r="S178" s="398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403">
        <v>4680115884038</v>
      </c>
      <c r="E179" s="398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8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403">
        <v>4680115884021</v>
      </c>
      <c r="E180" s="398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501" t="s">
        <v>292</v>
      </c>
      <c r="P180" s="397"/>
      <c r="Q180" s="397"/>
      <c r="R180" s="397"/>
      <c r="S180" s="398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9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20"/>
      <c r="O181" s="422" t="s">
        <v>70</v>
      </c>
      <c r="P181" s="409"/>
      <c r="Q181" s="409"/>
      <c r="R181" s="409"/>
      <c r="S181" s="409"/>
      <c r="T181" s="409"/>
      <c r="U181" s="41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20"/>
      <c r="O182" s="422" t="s">
        <v>70</v>
      </c>
      <c r="P182" s="409"/>
      <c r="Q182" s="409"/>
      <c r="R182" s="409"/>
      <c r="S182" s="409"/>
      <c r="T182" s="409"/>
      <c r="U182" s="41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customHeight="1" x14ac:dyDescent="0.25">
      <c r="A183" s="402" t="s">
        <v>72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403">
        <v>4680115881556</v>
      </c>
      <c r="E184" s="398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8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403">
        <v>4680115881594</v>
      </c>
      <c r="E185" s="398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8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403">
        <v>4680115881587</v>
      </c>
      <c r="E186" s="398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5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8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403">
        <v>4680115880962</v>
      </c>
      <c r="E187" s="398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44" t="s">
        <v>301</v>
      </c>
      <c r="P187" s="397"/>
      <c r="Q187" s="397"/>
      <c r="R187" s="397"/>
      <c r="S187" s="398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403">
        <v>4680115881617</v>
      </c>
      <c r="E188" s="398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8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403">
        <v>4680115880573</v>
      </c>
      <c r="E189" s="398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6" t="s">
        <v>306</v>
      </c>
      <c r="P189" s="397"/>
      <c r="Q189" s="397"/>
      <c r="R189" s="397"/>
      <c r="S189" s="398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403">
        <v>4680115881228</v>
      </c>
      <c r="E190" s="398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4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8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403">
        <v>4680115881037</v>
      </c>
      <c r="E191" s="398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8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403">
        <v>4680115881211</v>
      </c>
      <c r="E192" s="398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6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8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403">
        <v>4680115881020</v>
      </c>
      <c r="E193" s="398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8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403">
        <v>4680115882195</v>
      </c>
      <c r="E194" s="398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6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8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403">
        <v>4680115880092</v>
      </c>
      <c r="E195" s="398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9" t="s">
        <v>319</v>
      </c>
      <c r="P195" s="397"/>
      <c r="Q195" s="397"/>
      <c r="R195" s="397"/>
      <c r="S195" s="398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403">
        <v>4680115880221</v>
      </c>
      <c r="E196" s="398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463" t="s">
        <v>322</v>
      </c>
      <c r="P196" s="397"/>
      <c r="Q196" s="397"/>
      <c r="R196" s="397"/>
      <c r="S196" s="398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403">
        <v>4680115880504</v>
      </c>
      <c r="E197" s="398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40" t="s">
        <v>325</v>
      </c>
      <c r="P197" s="397"/>
      <c r="Q197" s="397"/>
      <c r="R197" s="397"/>
      <c r="S197" s="398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403">
        <v>4680115882164</v>
      </c>
      <c r="E198" s="398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8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9"/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20"/>
      <c r="O199" s="422" t="s">
        <v>70</v>
      </c>
      <c r="P199" s="409"/>
      <c r="Q199" s="409"/>
      <c r="R199" s="409"/>
      <c r="S199" s="409"/>
      <c r="T199" s="409"/>
      <c r="U199" s="41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93"/>
      <c r="AA199" s="393"/>
    </row>
    <row r="200" spans="1:67" x14ac:dyDescent="0.2">
      <c r="A200" s="400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20"/>
      <c r="O200" s="422" t="s">
        <v>70</v>
      </c>
      <c r="P200" s="409"/>
      <c r="Q200" s="409"/>
      <c r="R200" s="409"/>
      <c r="S200" s="409"/>
      <c r="T200" s="409"/>
      <c r="U200" s="410"/>
      <c r="V200" s="37" t="s">
        <v>66</v>
      </c>
      <c r="W200" s="392">
        <f>IFERROR(SUM(W184:W198),"0")</f>
        <v>0</v>
      </c>
      <c r="X200" s="392">
        <f>IFERROR(SUM(X184:X198),"0")</f>
        <v>0</v>
      </c>
      <c r="Y200" s="37"/>
      <c r="Z200" s="393"/>
      <c r="AA200" s="393"/>
    </row>
    <row r="201" spans="1:67" ht="14.25" customHeight="1" x14ac:dyDescent="0.25">
      <c r="A201" s="402" t="s">
        <v>206</v>
      </c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0"/>
      <c r="P201" s="400"/>
      <c r="Q201" s="400"/>
      <c r="R201" s="400"/>
      <c r="S201" s="400"/>
      <c r="T201" s="400"/>
      <c r="U201" s="400"/>
      <c r="V201" s="400"/>
      <c r="W201" s="400"/>
      <c r="X201" s="400"/>
      <c r="Y201" s="400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403">
        <v>4680115882874</v>
      </c>
      <c r="E202" s="398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8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403">
        <v>4680115884434</v>
      </c>
      <c r="E203" s="398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8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403">
        <v>4680115880818</v>
      </c>
      <c r="E204" s="398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584" t="s">
        <v>334</v>
      </c>
      <c r="P204" s="397"/>
      <c r="Q204" s="397"/>
      <c r="R204" s="397"/>
      <c r="S204" s="398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403">
        <v>4680115880801</v>
      </c>
      <c r="E205" s="398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490" t="s">
        <v>337</v>
      </c>
      <c r="P205" s="397"/>
      <c r="Q205" s="397"/>
      <c r="R205" s="397"/>
      <c r="S205" s="398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x14ac:dyDescent="0.2">
      <c r="A206" s="419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20"/>
      <c r="O206" s="422" t="s">
        <v>70</v>
      </c>
      <c r="P206" s="409"/>
      <c r="Q206" s="409"/>
      <c r="R206" s="409"/>
      <c r="S206" s="409"/>
      <c r="T206" s="409"/>
      <c r="U206" s="41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x14ac:dyDescent="0.2">
      <c r="A207" s="400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20"/>
      <c r="O207" s="422" t="s">
        <v>70</v>
      </c>
      <c r="P207" s="409"/>
      <c r="Q207" s="409"/>
      <c r="R207" s="409"/>
      <c r="S207" s="409"/>
      <c r="T207" s="409"/>
      <c r="U207" s="41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customHeight="1" x14ac:dyDescent="0.25">
      <c r="A208" s="399" t="s">
        <v>338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384"/>
      <c r="AA208" s="384"/>
    </row>
    <row r="209" spans="1:67" ht="14.25" customHeight="1" x14ac:dyDescent="0.25">
      <c r="A209" s="402" t="s">
        <v>105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403">
        <v>4680115884274</v>
      </c>
      <c r="E210" s="398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8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403">
        <v>4680115884298</v>
      </c>
      <c r="E211" s="398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3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8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403">
        <v>4680115884250</v>
      </c>
      <c r="E212" s="398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5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8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403">
        <v>4680115884281</v>
      </c>
      <c r="E213" s="398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8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403">
        <v>4680115884199</v>
      </c>
      <c r="E214" s="398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8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403">
        <v>4680115884267</v>
      </c>
      <c r="E215" s="398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7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8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403">
        <v>4680115882973</v>
      </c>
      <c r="E216" s="398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0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8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9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20"/>
      <c r="O217" s="422" t="s">
        <v>70</v>
      </c>
      <c r="P217" s="409"/>
      <c r="Q217" s="409"/>
      <c r="R217" s="409"/>
      <c r="S217" s="409"/>
      <c r="T217" s="409"/>
      <c r="U217" s="41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400"/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20"/>
      <c r="O218" s="422" t="s">
        <v>70</v>
      </c>
      <c r="P218" s="409"/>
      <c r="Q218" s="409"/>
      <c r="R218" s="409"/>
      <c r="S218" s="409"/>
      <c r="T218" s="409"/>
      <c r="U218" s="41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402" t="s">
        <v>61</v>
      </c>
      <c r="B219" s="400"/>
      <c r="C219" s="400"/>
      <c r="D219" s="400"/>
      <c r="E219" s="400"/>
      <c r="F219" s="400"/>
      <c r="G219" s="400"/>
      <c r="H219" s="400"/>
      <c r="I219" s="400"/>
      <c r="J219" s="400"/>
      <c r="K219" s="400"/>
      <c r="L219" s="400"/>
      <c r="M219" s="400"/>
      <c r="N219" s="400"/>
      <c r="O219" s="400"/>
      <c r="P219" s="400"/>
      <c r="Q219" s="400"/>
      <c r="R219" s="400"/>
      <c r="S219" s="400"/>
      <c r="T219" s="400"/>
      <c r="U219" s="400"/>
      <c r="V219" s="400"/>
      <c r="W219" s="400"/>
      <c r="X219" s="400"/>
      <c r="Y219" s="400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403">
        <v>4607091389845</v>
      </c>
      <c r="E220" s="398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65" t="s">
        <v>355</v>
      </c>
      <c r="P220" s="397"/>
      <c r="Q220" s="397"/>
      <c r="R220" s="397"/>
      <c r="S220" s="398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403">
        <v>4607091389845</v>
      </c>
      <c r="E221" s="398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8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403">
        <v>4680115882881</v>
      </c>
      <c r="E222" s="398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72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8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9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20"/>
      <c r="O223" s="422" t="s">
        <v>70</v>
      </c>
      <c r="P223" s="409"/>
      <c r="Q223" s="409"/>
      <c r="R223" s="409"/>
      <c r="S223" s="409"/>
      <c r="T223" s="409"/>
      <c r="U223" s="41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20"/>
      <c r="O224" s="422" t="s">
        <v>70</v>
      </c>
      <c r="P224" s="409"/>
      <c r="Q224" s="409"/>
      <c r="R224" s="409"/>
      <c r="S224" s="409"/>
      <c r="T224" s="409"/>
      <c r="U224" s="41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399" t="s">
        <v>359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384"/>
      <c r="AA225" s="384"/>
    </row>
    <row r="226" spans="1:67" ht="14.25" customHeight="1" x14ac:dyDescent="0.25">
      <c r="A226" s="402" t="s">
        <v>105</v>
      </c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00"/>
      <c r="O226" s="400"/>
      <c r="P226" s="400"/>
      <c r="Q226" s="400"/>
      <c r="R226" s="400"/>
      <c r="S226" s="400"/>
      <c r="T226" s="400"/>
      <c r="U226" s="400"/>
      <c r="V226" s="400"/>
      <c r="W226" s="400"/>
      <c r="X226" s="400"/>
      <c r="Y226" s="400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403">
        <v>4680115884137</v>
      </c>
      <c r="E227" s="398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8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403">
        <v>4680115884236</v>
      </c>
      <c r="E228" s="398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4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8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403">
        <v>4680115884175</v>
      </c>
      <c r="E229" s="398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8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403">
        <v>4680115884144</v>
      </c>
      <c r="E230" s="398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8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403">
        <v>4680115884182</v>
      </c>
      <c r="E231" s="398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8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403">
        <v>4680115884205</v>
      </c>
      <c r="E232" s="398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8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9"/>
      <c r="B233" s="400"/>
      <c r="C233" s="400"/>
      <c r="D233" s="400"/>
      <c r="E233" s="400"/>
      <c r="F233" s="400"/>
      <c r="G233" s="400"/>
      <c r="H233" s="400"/>
      <c r="I233" s="400"/>
      <c r="J233" s="400"/>
      <c r="K233" s="400"/>
      <c r="L233" s="400"/>
      <c r="M233" s="400"/>
      <c r="N233" s="420"/>
      <c r="O233" s="422" t="s">
        <v>70</v>
      </c>
      <c r="P233" s="409"/>
      <c r="Q233" s="409"/>
      <c r="R233" s="409"/>
      <c r="S233" s="409"/>
      <c r="T233" s="409"/>
      <c r="U233" s="41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400"/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20"/>
      <c r="O234" s="422" t="s">
        <v>70</v>
      </c>
      <c r="P234" s="409"/>
      <c r="Q234" s="409"/>
      <c r="R234" s="409"/>
      <c r="S234" s="409"/>
      <c r="T234" s="409"/>
      <c r="U234" s="41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399" t="s">
        <v>372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384"/>
      <c r="AA235" s="384"/>
    </row>
    <row r="236" spans="1:67" ht="14.25" customHeight="1" x14ac:dyDescent="0.25">
      <c r="A236" s="402" t="s">
        <v>105</v>
      </c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403">
        <v>4680115885554</v>
      </c>
      <c r="E237" s="398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7" t="s">
        <v>375</v>
      </c>
      <c r="P237" s="397"/>
      <c r="Q237" s="397"/>
      <c r="R237" s="397"/>
      <c r="S237" s="398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403">
        <v>4680115885615</v>
      </c>
      <c r="E238" s="398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517" t="s">
        <v>379</v>
      </c>
      <c r="P238" s="397"/>
      <c r="Q238" s="397"/>
      <c r="R238" s="397"/>
      <c r="S238" s="398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403">
        <v>4680115885646</v>
      </c>
      <c r="E239" s="398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694" t="s">
        <v>383</v>
      </c>
      <c r="P239" s="397"/>
      <c r="Q239" s="397"/>
      <c r="R239" s="397"/>
      <c r="S239" s="398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403">
        <v>4607091386004</v>
      </c>
      <c r="E240" s="398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8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403">
        <v>4607091386073</v>
      </c>
      <c r="E241" s="398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8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403">
        <v>4607091387322</v>
      </c>
      <c r="E242" s="398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7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8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403">
        <v>4607091387353</v>
      </c>
      <c r="E243" s="398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8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403">
        <v>4607091386011</v>
      </c>
      <c r="E244" s="398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8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403">
        <v>4607091387308</v>
      </c>
      <c r="E245" s="398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66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8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403">
        <v>4607091387339</v>
      </c>
      <c r="E246" s="398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8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403">
        <v>4680115881938</v>
      </c>
      <c r="E247" s="398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4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8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403">
        <v>4607091387346</v>
      </c>
      <c r="E248" s="398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8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403">
        <v>4607091389807</v>
      </c>
      <c r="E249" s="398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8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9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20"/>
      <c r="O250" s="422" t="s">
        <v>70</v>
      </c>
      <c r="P250" s="409"/>
      <c r="Q250" s="409"/>
      <c r="R250" s="409"/>
      <c r="S250" s="409"/>
      <c r="T250" s="409"/>
      <c r="U250" s="41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20"/>
      <c r="O251" s="422" t="s">
        <v>70</v>
      </c>
      <c r="P251" s="409"/>
      <c r="Q251" s="409"/>
      <c r="R251" s="409"/>
      <c r="S251" s="409"/>
      <c r="T251" s="409"/>
      <c r="U251" s="41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402" t="s">
        <v>61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403">
        <v>4607091387193</v>
      </c>
      <c r="E253" s="398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5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8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403">
        <v>4607091387230</v>
      </c>
      <c r="E254" s="398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8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403">
        <v>4607091387285</v>
      </c>
      <c r="E255" s="398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8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403">
        <v>4680115880481</v>
      </c>
      <c r="E256" s="398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5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8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9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20"/>
      <c r="O257" s="422" t="s">
        <v>70</v>
      </c>
      <c r="P257" s="409"/>
      <c r="Q257" s="409"/>
      <c r="R257" s="409"/>
      <c r="S257" s="409"/>
      <c r="T257" s="409"/>
      <c r="U257" s="410"/>
      <c r="V257" s="37" t="s">
        <v>71</v>
      </c>
      <c r="W257" s="392">
        <f>IFERROR(W253/H253,"0")+IFERROR(W254/H254,"0")+IFERROR(W255/H255,"0")+IFERROR(W256/H256,"0")</f>
        <v>0</v>
      </c>
      <c r="X257" s="392">
        <f>IFERROR(X253/H253,"0")+IFERROR(X254/H254,"0")+IFERROR(X255/H255,"0")+IFERROR(X256/H256,"0")</f>
        <v>0</v>
      </c>
      <c r="Y257" s="392">
        <f>IFERROR(IF(Y253="",0,Y253),"0")+IFERROR(IF(Y254="",0,Y254),"0")+IFERROR(IF(Y255="",0,Y255),"0")+IFERROR(IF(Y256="",0,Y256),"0")</f>
        <v>0</v>
      </c>
      <c r="Z257" s="393"/>
      <c r="AA257" s="393"/>
    </row>
    <row r="258" spans="1:67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20"/>
      <c r="O258" s="422" t="s">
        <v>70</v>
      </c>
      <c r="P258" s="409"/>
      <c r="Q258" s="409"/>
      <c r="R258" s="409"/>
      <c r="S258" s="409"/>
      <c r="T258" s="409"/>
      <c r="U258" s="410"/>
      <c r="V258" s="37" t="s">
        <v>66</v>
      </c>
      <c r="W258" s="392">
        <f>IFERROR(SUM(W253:W256),"0")</f>
        <v>0</v>
      </c>
      <c r="X258" s="392">
        <f>IFERROR(SUM(X253:X256),"0")</f>
        <v>0</v>
      </c>
      <c r="Y258" s="37"/>
      <c r="Z258" s="393"/>
      <c r="AA258" s="393"/>
    </row>
    <row r="259" spans="1:67" ht="14.25" customHeight="1" x14ac:dyDescent="0.25">
      <c r="A259" s="402" t="s">
        <v>72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403">
        <v>4607091387766</v>
      </c>
      <c r="E260" s="398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6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8"/>
      <c r="T260" s="34"/>
      <c r="U260" s="34"/>
      <c r="V260" s="35" t="s">
        <v>66</v>
      </c>
      <c r="W260" s="390">
        <v>4600</v>
      </c>
      <c r="X260" s="391">
        <f t="shared" ref="X260:X269" si="65">IFERROR(IF(W260="",0,CEILING((W260/$H260),1)*$H260),"")</f>
        <v>4602</v>
      </c>
      <c r="Y260" s="36">
        <f>IFERROR(IF(X260=0,"",ROUNDUP(X260/H260,0)*0.02175),"")</f>
        <v>12.8325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4929.0769230769238</v>
      </c>
      <c r="BM260" s="64">
        <f t="shared" ref="BM260:BM269" si="67">IFERROR(X260*I260/H260,"0")</f>
        <v>4931.22</v>
      </c>
      <c r="BN260" s="64">
        <f t="shared" ref="BN260:BN269" si="68">IFERROR(1/J260*(W260/H260),"0")</f>
        <v>10.531135531135531</v>
      </c>
      <c r="BO260" s="64">
        <f t="shared" ref="BO260:BO269" si="69">IFERROR(1/J260*(X260/H260),"0")</f>
        <v>10.535714285714285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403">
        <v>4607091387957</v>
      </c>
      <c r="E261" s="398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8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403">
        <v>4607091387964</v>
      </c>
      <c r="E262" s="398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8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403">
        <v>4680115884618</v>
      </c>
      <c r="E263" s="398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7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8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403">
        <v>4680115884588</v>
      </c>
      <c r="E264" s="398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4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8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403">
        <v>4607091381672</v>
      </c>
      <c r="E265" s="398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7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8"/>
      <c r="T265" s="34"/>
      <c r="U265" s="34"/>
      <c r="V265" s="35" t="s">
        <v>66</v>
      </c>
      <c r="W265" s="390">
        <v>7.1999999999999993</v>
      </c>
      <c r="X265" s="391">
        <f t="shared" si="65"/>
        <v>7.2</v>
      </c>
      <c r="Y265" s="36">
        <f>IFERROR(IF(X265=0,"",ROUNDUP(X265/H265,0)*0.00937),"")</f>
        <v>1.874E-2</v>
      </c>
      <c r="Z265" s="56"/>
      <c r="AA265" s="57"/>
      <c r="AE265" s="64"/>
      <c r="BB265" s="224" t="s">
        <v>1</v>
      </c>
      <c r="BL265" s="64">
        <f t="shared" si="66"/>
        <v>7.7519999999999989</v>
      </c>
      <c r="BM265" s="64">
        <f t="shared" si="67"/>
        <v>7.7519999999999998</v>
      </c>
      <c r="BN265" s="64">
        <f t="shared" si="68"/>
        <v>1.6666666666666663E-2</v>
      </c>
      <c r="BO265" s="64">
        <f t="shared" si="69"/>
        <v>1.6666666666666666E-2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403">
        <v>4607091387537</v>
      </c>
      <c r="E266" s="398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8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403">
        <v>4607091387513</v>
      </c>
      <c r="E267" s="398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7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8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403">
        <v>4680115880511</v>
      </c>
      <c r="E268" s="398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7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8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403">
        <v>4680115880412</v>
      </c>
      <c r="E269" s="398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58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8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9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20"/>
      <c r="O270" s="422" t="s">
        <v>70</v>
      </c>
      <c r="P270" s="409"/>
      <c r="Q270" s="409"/>
      <c r="R270" s="409"/>
      <c r="S270" s="409"/>
      <c r="T270" s="409"/>
      <c r="U270" s="41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591.74358974358972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592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12.851239999999999</v>
      </c>
      <c r="Z270" s="393"/>
      <c r="AA270" s="393"/>
    </row>
    <row r="271" spans="1:67" x14ac:dyDescent="0.2">
      <c r="A271" s="400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0"/>
      <c r="O271" s="422" t="s">
        <v>70</v>
      </c>
      <c r="P271" s="409"/>
      <c r="Q271" s="409"/>
      <c r="R271" s="409"/>
      <c r="S271" s="409"/>
      <c r="T271" s="409"/>
      <c r="U271" s="410"/>
      <c r="V271" s="37" t="s">
        <v>66</v>
      </c>
      <c r="W271" s="392">
        <f>IFERROR(SUM(W260:W269),"0")</f>
        <v>4607.2</v>
      </c>
      <c r="X271" s="392">
        <f>IFERROR(SUM(X260:X269),"0")</f>
        <v>4609.2</v>
      </c>
      <c r="Y271" s="37"/>
      <c r="Z271" s="393"/>
      <c r="AA271" s="393"/>
    </row>
    <row r="272" spans="1:67" ht="14.25" customHeight="1" x14ac:dyDescent="0.25">
      <c r="A272" s="402" t="s">
        <v>206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403">
        <v>4607091380880</v>
      </c>
      <c r="E273" s="398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3" t="s">
        <v>435</v>
      </c>
      <c r="P273" s="397"/>
      <c r="Q273" s="397"/>
      <c r="R273" s="397"/>
      <c r="S273" s="398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403">
        <v>4607091380880</v>
      </c>
      <c r="E274" s="398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8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403">
        <v>4607091384482</v>
      </c>
      <c r="E275" s="398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8"/>
      <c r="T275" s="34"/>
      <c r="U275" s="34"/>
      <c r="V275" s="35" t="s">
        <v>66</v>
      </c>
      <c r="W275" s="390">
        <v>0</v>
      </c>
      <c r="X275" s="39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403">
        <v>4607091380897</v>
      </c>
      <c r="E276" s="398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8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9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0"/>
      <c r="O277" s="422" t="s">
        <v>70</v>
      </c>
      <c r="P277" s="409"/>
      <c r="Q277" s="409"/>
      <c r="R277" s="409"/>
      <c r="S277" s="409"/>
      <c r="T277" s="409"/>
      <c r="U277" s="410"/>
      <c r="V277" s="37" t="s">
        <v>71</v>
      </c>
      <c r="W277" s="392">
        <f>IFERROR(W273/H273,"0")+IFERROR(W274/H274,"0")+IFERROR(W275/H275,"0")+IFERROR(W276/H276,"0")</f>
        <v>0</v>
      </c>
      <c r="X277" s="392">
        <f>IFERROR(X273/H273,"0")+IFERROR(X274/H274,"0")+IFERROR(X275/H275,"0")+IFERROR(X276/H276,"0")</f>
        <v>0</v>
      </c>
      <c r="Y277" s="392">
        <f>IFERROR(IF(Y273="",0,Y273),"0")+IFERROR(IF(Y274="",0,Y274),"0")+IFERROR(IF(Y275="",0,Y275),"0")+IFERROR(IF(Y276="",0,Y276),"0")</f>
        <v>0</v>
      </c>
      <c r="Z277" s="393"/>
      <c r="AA277" s="39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0"/>
      <c r="O278" s="422" t="s">
        <v>70</v>
      </c>
      <c r="P278" s="409"/>
      <c r="Q278" s="409"/>
      <c r="R278" s="409"/>
      <c r="S278" s="409"/>
      <c r="T278" s="409"/>
      <c r="U278" s="410"/>
      <c r="V278" s="37" t="s">
        <v>66</v>
      </c>
      <c r="W278" s="392">
        <f>IFERROR(SUM(W273:W276),"0")</f>
        <v>0</v>
      </c>
      <c r="X278" s="392">
        <f>IFERROR(SUM(X273:X276),"0")</f>
        <v>0</v>
      </c>
      <c r="Y278" s="37"/>
      <c r="Z278" s="393"/>
      <c r="AA278" s="39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403">
        <v>4607091388374</v>
      </c>
      <c r="E280" s="398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2" t="s">
        <v>443</v>
      </c>
      <c r="P280" s="397"/>
      <c r="Q280" s="397"/>
      <c r="R280" s="397"/>
      <c r="S280" s="398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403">
        <v>4607091388381</v>
      </c>
      <c r="E281" s="398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0" t="s">
        <v>446</v>
      </c>
      <c r="P281" s="397"/>
      <c r="Q281" s="397"/>
      <c r="R281" s="397"/>
      <c r="S281" s="398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403">
        <v>4607091388404</v>
      </c>
      <c r="E282" s="398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8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9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0"/>
      <c r="O283" s="422" t="s">
        <v>70</v>
      </c>
      <c r="P283" s="409"/>
      <c r="Q283" s="409"/>
      <c r="R283" s="409"/>
      <c r="S283" s="409"/>
      <c r="T283" s="409"/>
      <c r="U283" s="41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0"/>
      <c r="O284" s="422" t="s">
        <v>70</v>
      </c>
      <c r="P284" s="409"/>
      <c r="Q284" s="409"/>
      <c r="R284" s="409"/>
      <c r="S284" s="409"/>
      <c r="T284" s="409"/>
      <c r="U284" s="41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402" t="s">
        <v>449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403">
        <v>4680115881808</v>
      </c>
      <c r="E286" s="398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8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403">
        <v>4680115881822</v>
      </c>
      <c r="E287" s="398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6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8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403">
        <v>4680115880016</v>
      </c>
      <c r="E288" s="398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5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8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9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0"/>
      <c r="O289" s="422" t="s">
        <v>70</v>
      </c>
      <c r="P289" s="409"/>
      <c r="Q289" s="409"/>
      <c r="R289" s="409"/>
      <c r="S289" s="409"/>
      <c r="T289" s="409"/>
      <c r="U289" s="41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0"/>
      <c r="O290" s="422" t="s">
        <v>70</v>
      </c>
      <c r="P290" s="409"/>
      <c r="Q290" s="409"/>
      <c r="R290" s="409"/>
      <c r="S290" s="409"/>
      <c r="T290" s="409"/>
      <c r="U290" s="41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399" t="s">
        <v>458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84"/>
      <c r="AA291" s="384"/>
    </row>
    <row r="292" spans="1:67" ht="14.25" customHeight="1" x14ac:dyDescent="0.25">
      <c r="A292" s="402" t="s">
        <v>105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403">
        <v>4607091387421</v>
      </c>
      <c r="E293" s="398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7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8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403">
        <v>4607091387421</v>
      </c>
      <c r="E294" s="398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46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8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403">
        <v>4607091387452</v>
      </c>
      <c r="E295" s="398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8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403">
        <v>4607091387452</v>
      </c>
      <c r="E296" s="398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8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403">
        <v>4607091385984</v>
      </c>
      <c r="E297" s="398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8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403">
        <v>4607091387438</v>
      </c>
      <c r="E298" s="398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8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403">
        <v>4607091387469</v>
      </c>
      <c r="E299" s="398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48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8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9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0"/>
      <c r="O300" s="422" t="s">
        <v>70</v>
      </c>
      <c r="P300" s="409"/>
      <c r="Q300" s="409"/>
      <c r="R300" s="409"/>
      <c r="S300" s="409"/>
      <c r="T300" s="409"/>
      <c r="U300" s="41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0"/>
      <c r="O301" s="422" t="s">
        <v>70</v>
      </c>
      <c r="P301" s="409"/>
      <c r="Q301" s="409"/>
      <c r="R301" s="409"/>
      <c r="S301" s="409"/>
      <c r="T301" s="409"/>
      <c r="U301" s="41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403">
        <v>4607091387292</v>
      </c>
      <c r="E303" s="398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8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403">
        <v>4607091387315</v>
      </c>
      <c r="E304" s="398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8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9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0"/>
      <c r="O305" s="422" t="s">
        <v>70</v>
      </c>
      <c r="P305" s="409"/>
      <c r="Q305" s="409"/>
      <c r="R305" s="409"/>
      <c r="S305" s="409"/>
      <c r="T305" s="409"/>
      <c r="U305" s="41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0"/>
      <c r="O306" s="422" t="s">
        <v>70</v>
      </c>
      <c r="P306" s="409"/>
      <c r="Q306" s="409"/>
      <c r="R306" s="409"/>
      <c r="S306" s="409"/>
      <c r="T306" s="409"/>
      <c r="U306" s="41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399" t="s">
        <v>475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84"/>
      <c r="AA307" s="384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403">
        <v>4607091383836</v>
      </c>
      <c r="E309" s="398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8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9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0"/>
      <c r="O310" s="422" t="s">
        <v>70</v>
      </c>
      <c r="P310" s="409"/>
      <c r="Q310" s="409"/>
      <c r="R310" s="409"/>
      <c r="S310" s="409"/>
      <c r="T310" s="409"/>
      <c r="U310" s="41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0"/>
      <c r="O311" s="422" t="s">
        <v>70</v>
      </c>
      <c r="P311" s="409"/>
      <c r="Q311" s="409"/>
      <c r="R311" s="409"/>
      <c r="S311" s="409"/>
      <c r="T311" s="409"/>
      <c r="U311" s="41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403">
        <v>4607091387919</v>
      </c>
      <c r="E313" s="398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5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8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403">
        <v>4680115883604</v>
      </c>
      <c r="E314" s="398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71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8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403">
        <v>4680115883567</v>
      </c>
      <c r="E315" s="398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8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9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0"/>
      <c r="O316" s="422" t="s">
        <v>70</v>
      </c>
      <c r="P316" s="409"/>
      <c r="Q316" s="409"/>
      <c r="R316" s="409"/>
      <c r="S316" s="409"/>
      <c r="T316" s="409"/>
      <c r="U316" s="410"/>
      <c r="V316" s="37" t="s">
        <v>71</v>
      </c>
      <c r="W316" s="392">
        <f>IFERROR(W313/H313,"0")+IFERROR(W314/H314,"0")+IFERROR(W315/H315,"0")</f>
        <v>0</v>
      </c>
      <c r="X316" s="392">
        <f>IFERROR(X313/H313,"0")+IFERROR(X314/H314,"0")+IFERROR(X315/H315,"0")</f>
        <v>0</v>
      </c>
      <c r="Y316" s="392">
        <f>IFERROR(IF(Y313="",0,Y313),"0")+IFERROR(IF(Y314="",0,Y314),"0")+IFERROR(IF(Y315="",0,Y315),"0")</f>
        <v>0</v>
      </c>
      <c r="Z316" s="393"/>
      <c r="AA316" s="39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0"/>
      <c r="O317" s="422" t="s">
        <v>70</v>
      </c>
      <c r="P317" s="409"/>
      <c r="Q317" s="409"/>
      <c r="R317" s="409"/>
      <c r="S317" s="409"/>
      <c r="T317" s="409"/>
      <c r="U317" s="410"/>
      <c r="V317" s="37" t="s">
        <v>66</v>
      </c>
      <c r="W317" s="392">
        <f>IFERROR(SUM(W313:W315),"0")</f>
        <v>0</v>
      </c>
      <c r="X317" s="392">
        <f>IFERROR(SUM(X313:X315),"0")</f>
        <v>0</v>
      </c>
      <c r="Y317" s="37"/>
      <c r="Z317" s="393"/>
      <c r="AA317" s="39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403">
        <v>4607091388831</v>
      </c>
      <c r="E319" s="398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8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9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0"/>
      <c r="O320" s="422" t="s">
        <v>70</v>
      </c>
      <c r="P320" s="409"/>
      <c r="Q320" s="409"/>
      <c r="R320" s="409"/>
      <c r="S320" s="409"/>
      <c r="T320" s="409"/>
      <c r="U320" s="41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0"/>
      <c r="O321" s="422" t="s">
        <v>70</v>
      </c>
      <c r="P321" s="409"/>
      <c r="Q321" s="409"/>
      <c r="R321" s="409"/>
      <c r="S321" s="409"/>
      <c r="T321" s="409"/>
      <c r="U321" s="41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403">
        <v>4607091383102</v>
      </c>
      <c r="E323" s="398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8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9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0"/>
      <c r="O324" s="422" t="s">
        <v>70</v>
      </c>
      <c r="P324" s="409"/>
      <c r="Q324" s="409"/>
      <c r="R324" s="409"/>
      <c r="S324" s="409"/>
      <c r="T324" s="409"/>
      <c r="U324" s="41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0"/>
      <c r="O325" s="422" t="s">
        <v>70</v>
      </c>
      <c r="P325" s="409"/>
      <c r="Q325" s="409"/>
      <c r="R325" s="409"/>
      <c r="S325" s="409"/>
      <c r="T325" s="409"/>
      <c r="U325" s="41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571" t="s">
        <v>488</v>
      </c>
      <c r="B326" s="572"/>
      <c r="C326" s="572"/>
      <c r="D326" s="572"/>
      <c r="E326" s="572"/>
      <c r="F326" s="572"/>
      <c r="G326" s="572"/>
      <c r="H326" s="572"/>
      <c r="I326" s="572"/>
      <c r="J326" s="572"/>
      <c r="K326" s="572"/>
      <c r="L326" s="572"/>
      <c r="M326" s="572"/>
      <c r="N326" s="572"/>
      <c r="O326" s="572"/>
      <c r="P326" s="572"/>
      <c r="Q326" s="572"/>
      <c r="R326" s="572"/>
      <c r="S326" s="572"/>
      <c r="T326" s="572"/>
      <c r="U326" s="572"/>
      <c r="V326" s="572"/>
      <c r="W326" s="572"/>
      <c r="X326" s="572"/>
      <c r="Y326" s="572"/>
      <c r="Z326" s="48"/>
      <c r="AA326" s="48"/>
    </row>
    <row r="327" spans="1:67" ht="16.5" customHeight="1" x14ac:dyDescent="0.25">
      <c r="A327" s="399" t="s">
        <v>489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84"/>
      <c r="AA327" s="384"/>
    </row>
    <row r="328" spans="1:67" ht="14.25" customHeight="1" x14ac:dyDescent="0.25">
      <c r="A328" s="402" t="s">
        <v>105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403">
        <v>4680115884830</v>
      </c>
      <c r="E329" s="398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7" t="s">
        <v>492</v>
      </c>
      <c r="P329" s="397"/>
      <c r="Q329" s="397"/>
      <c r="R329" s="397"/>
      <c r="S329" s="398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403">
        <v>4680115884830</v>
      </c>
      <c r="E330" s="398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41" t="s">
        <v>492</v>
      </c>
      <c r="P330" s="397"/>
      <c r="Q330" s="397"/>
      <c r="R330" s="397"/>
      <c r="S330" s="398"/>
      <c r="T330" s="34"/>
      <c r="U330" s="34"/>
      <c r="V330" s="35" t="s">
        <v>66</v>
      </c>
      <c r="W330" s="390">
        <v>2250</v>
      </c>
      <c r="X330" s="391">
        <f t="shared" si="75"/>
        <v>2250</v>
      </c>
      <c r="Y330" s="36">
        <f>IFERROR(IF(X330=0,"",ROUNDUP(X330/H330,0)*0.02175),"")</f>
        <v>3.2624999999999997</v>
      </c>
      <c r="Z330" s="56"/>
      <c r="AA330" s="57"/>
      <c r="AE330" s="64"/>
      <c r="BB330" s="255" t="s">
        <v>1</v>
      </c>
      <c r="BL330" s="64">
        <f t="shared" si="76"/>
        <v>2322</v>
      </c>
      <c r="BM330" s="64">
        <f t="shared" si="77"/>
        <v>2322</v>
      </c>
      <c r="BN330" s="64">
        <f t="shared" si="78"/>
        <v>3.125</v>
      </c>
      <c r="BO330" s="64">
        <f t="shared" si="79"/>
        <v>3.125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403">
        <v>4680115884847</v>
      </c>
      <c r="E331" s="398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62" t="s">
        <v>496</v>
      </c>
      <c r="P331" s="397"/>
      <c r="Q331" s="397"/>
      <c r="R331" s="397"/>
      <c r="S331" s="398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403">
        <v>4680115884847</v>
      </c>
      <c r="E332" s="398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69" t="s">
        <v>496</v>
      </c>
      <c r="P332" s="397"/>
      <c r="Q332" s="397"/>
      <c r="R332" s="397"/>
      <c r="S332" s="398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403">
        <v>4680115884854</v>
      </c>
      <c r="E333" s="398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8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403">
        <v>4680115884854</v>
      </c>
      <c r="E334" s="398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95" t="s">
        <v>501</v>
      </c>
      <c r="P334" s="397"/>
      <c r="Q334" s="397"/>
      <c r="R334" s="397"/>
      <c r="S334" s="398"/>
      <c r="T334" s="34"/>
      <c r="U334" s="34"/>
      <c r="V334" s="35" t="s">
        <v>66</v>
      </c>
      <c r="W334" s="390">
        <v>800</v>
      </c>
      <c r="X334" s="391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403">
        <v>4680115884908</v>
      </c>
      <c r="E335" s="398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13" t="s">
        <v>504</v>
      </c>
      <c r="P335" s="397"/>
      <c r="Q335" s="397"/>
      <c r="R335" s="397"/>
      <c r="S335" s="398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403">
        <v>4680115884878</v>
      </c>
      <c r="E336" s="398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491" t="s">
        <v>507</v>
      </c>
      <c r="P336" s="397"/>
      <c r="Q336" s="397"/>
      <c r="R336" s="397"/>
      <c r="S336" s="398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403">
        <v>4680115884922</v>
      </c>
      <c r="E337" s="398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61" t="s">
        <v>510</v>
      </c>
      <c r="P337" s="397"/>
      <c r="Q337" s="397"/>
      <c r="R337" s="397"/>
      <c r="S337" s="398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403">
        <v>4680115882638</v>
      </c>
      <c r="E338" s="398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8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9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0"/>
      <c r="O339" s="422" t="s">
        <v>70</v>
      </c>
      <c r="P339" s="409"/>
      <c r="Q339" s="409"/>
      <c r="R339" s="409"/>
      <c r="S339" s="409"/>
      <c r="T339" s="409"/>
      <c r="U339" s="41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203.33333333333334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204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4.4369999999999994</v>
      </c>
      <c r="Z339" s="393"/>
      <c r="AA339" s="393"/>
    </row>
    <row r="340" spans="1:67" x14ac:dyDescent="0.2">
      <c r="A340" s="400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20"/>
      <c r="O340" s="422" t="s">
        <v>70</v>
      </c>
      <c r="P340" s="409"/>
      <c r="Q340" s="409"/>
      <c r="R340" s="409"/>
      <c r="S340" s="409"/>
      <c r="T340" s="409"/>
      <c r="U340" s="410"/>
      <c r="V340" s="37" t="s">
        <v>66</v>
      </c>
      <c r="W340" s="392">
        <f>IFERROR(SUM(W329:W338),"0")</f>
        <v>3050</v>
      </c>
      <c r="X340" s="392">
        <f>IFERROR(SUM(X329:X338),"0")</f>
        <v>3060</v>
      </c>
      <c r="Y340" s="37"/>
      <c r="Z340" s="393"/>
      <c r="AA340" s="393"/>
    </row>
    <row r="341" spans="1:67" ht="14.25" customHeight="1" x14ac:dyDescent="0.25">
      <c r="A341" s="402" t="s">
        <v>97</v>
      </c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0"/>
      <c r="P341" s="400"/>
      <c r="Q341" s="400"/>
      <c r="R341" s="400"/>
      <c r="S341" s="400"/>
      <c r="T341" s="400"/>
      <c r="U341" s="400"/>
      <c r="V341" s="400"/>
      <c r="W341" s="400"/>
      <c r="X341" s="400"/>
      <c r="Y341" s="400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403">
        <v>4607091383980</v>
      </c>
      <c r="E342" s="398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8"/>
      <c r="T342" s="34"/>
      <c r="U342" s="34"/>
      <c r="V342" s="35" t="s">
        <v>66</v>
      </c>
      <c r="W342" s="390">
        <v>2300</v>
      </c>
      <c r="X342" s="391">
        <f>IFERROR(IF(W342="",0,CEILING((W342/$H342),1)*$H342),"")</f>
        <v>2310</v>
      </c>
      <c r="Y342" s="36">
        <f>IFERROR(IF(X342=0,"",ROUNDUP(X342/H342,0)*0.02175),"")</f>
        <v>3.3494999999999999</v>
      </c>
      <c r="Z342" s="56"/>
      <c r="AA342" s="57"/>
      <c r="AE342" s="64"/>
      <c r="BB342" s="264" t="s">
        <v>1</v>
      </c>
      <c r="BL342" s="64">
        <f>IFERROR(W342*I342/H342,"0")</f>
        <v>2373.6</v>
      </c>
      <c r="BM342" s="64">
        <f>IFERROR(X342*I342/H342,"0")</f>
        <v>2383.92</v>
      </c>
      <c r="BN342" s="64">
        <f>IFERROR(1/J342*(W342/H342),"0")</f>
        <v>3.1944444444444446</v>
      </c>
      <c r="BO342" s="64">
        <f>IFERROR(1/J342*(X342/H342),"0")</f>
        <v>3.208333333333333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403">
        <v>4680115883314</v>
      </c>
      <c r="E343" s="398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8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403">
        <v>4607091384178</v>
      </c>
      <c r="E344" s="398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8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403">
        <v>4680115881914</v>
      </c>
      <c r="E345" s="398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8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9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0"/>
      <c r="O346" s="422" t="s">
        <v>70</v>
      </c>
      <c r="P346" s="409"/>
      <c r="Q346" s="409"/>
      <c r="R346" s="409"/>
      <c r="S346" s="409"/>
      <c r="T346" s="409"/>
      <c r="U346" s="410"/>
      <c r="V346" s="37" t="s">
        <v>71</v>
      </c>
      <c r="W346" s="392">
        <f>IFERROR(W342/H342,"0")+IFERROR(W343/H343,"0")+IFERROR(W344/H344,"0")+IFERROR(W345/H345,"0")</f>
        <v>153.33333333333334</v>
      </c>
      <c r="X346" s="392">
        <f>IFERROR(X342/H342,"0")+IFERROR(X343/H343,"0")+IFERROR(X344/H344,"0")+IFERROR(X345/H345,"0")</f>
        <v>154</v>
      </c>
      <c r="Y346" s="392">
        <f>IFERROR(IF(Y342="",0,Y342),"0")+IFERROR(IF(Y343="",0,Y343),"0")+IFERROR(IF(Y344="",0,Y344),"0")+IFERROR(IF(Y345="",0,Y345),"0")</f>
        <v>3.3494999999999999</v>
      </c>
      <c r="Z346" s="393"/>
      <c r="AA346" s="393"/>
    </row>
    <row r="347" spans="1:67" x14ac:dyDescent="0.2">
      <c r="A347" s="400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20"/>
      <c r="O347" s="422" t="s">
        <v>70</v>
      </c>
      <c r="P347" s="409"/>
      <c r="Q347" s="409"/>
      <c r="R347" s="409"/>
      <c r="S347" s="409"/>
      <c r="T347" s="409"/>
      <c r="U347" s="410"/>
      <c r="V347" s="37" t="s">
        <v>66</v>
      </c>
      <c r="W347" s="392">
        <f>IFERROR(SUM(W342:W345),"0")</f>
        <v>2300</v>
      </c>
      <c r="X347" s="392">
        <f>IFERROR(SUM(X342:X345),"0")</f>
        <v>2310</v>
      </c>
      <c r="Y347" s="37"/>
      <c r="Z347" s="393"/>
      <c r="AA347" s="393"/>
    </row>
    <row r="348" spans="1:67" ht="14.25" customHeight="1" x14ac:dyDescent="0.25">
      <c r="A348" s="402" t="s">
        <v>72</v>
      </c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0"/>
      <c r="P348" s="400"/>
      <c r="Q348" s="400"/>
      <c r="R348" s="400"/>
      <c r="S348" s="400"/>
      <c r="T348" s="400"/>
      <c r="U348" s="400"/>
      <c r="V348" s="400"/>
      <c r="W348" s="400"/>
      <c r="X348" s="400"/>
      <c r="Y348" s="400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403">
        <v>4607091383928</v>
      </c>
      <c r="E349" s="398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733" t="s">
        <v>523</v>
      </c>
      <c r="P349" s="397"/>
      <c r="Q349" s="397"/>
      <c r="R349" s="397"/>
      <c r="S349" s="398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403">
        <v>4607091383928</v>
      </c>
      <c r="E350" s="398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7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8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403">
        <v>4607091384260</v>
      </c>
      <c r="E351" s="398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563" t="s">
        <v>527</v>
      </c>
      <c r="P351" s="397"/>
      <c r="Q351" s="397"/>
      <c r="R351" s="397"/>
      <c r="S351" s="398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403">
        <v>4607091384260</v>
      </c>
      <c r="E352" s="398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8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9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20"/>
      <c r="O353" s="422" t="s">
        <v>70</v>
      </c>
      <c r="P353" s="409"/>
      <c r="Q353" s="409"/>
      <c r="R353" s="409"/>
      <c r="S353" s="409"/>
      <c r="T353" s="409"/>
      <c r="U353" s="41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20"/>
      <c r="O354" s="422" t="s">
        <v>70</v>
      </c>
      <c r="P354" s="409"/>
      <c r="Q354" s="409"/>
      <c r="R354" s="409"/>
      <c r="S354" s="409"/>
      <c r="T354" s="409"/>
      <c r="U354" s="41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402" t="s">
        <v>206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403">
        <v>4607091384673</v>
      </c>
      <c r="E356" s="398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8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403">
        <v>4607091384673</v>
      </c>
      <c r="E357" s="398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70" t="s">
        <v>532</v>
      </c>
      <c r="P357" s="397"/>
      <c r="Q357" s="397"/>
      <c r="R357" s="397"/>
      <c r="S357" s="398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9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20"/>
      <c r="O358" s="422" t="s">
        <v>70</v>
      </c>
      <c r="P358" s="409"/>
      <c r="Q358" s="409"/>
      <c r="R358" s="409"/>
      <c r="S358" s="409"/>
      <c r="T358" s="409"/>
      <c r="U358" s="41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20"/>
      <c r="O359" s="422" t="s">
        <v>70</v>
      </c>
      <c r="P359" s="409"/>
      <c r="Q359" s="409"/>
      <c r="R359" s="409"/>
      <c r="S359" s="409"/>
      <c r="T359" s="409"/>
      <c r="U359" s="41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399" t="s">
        <v>533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384"/>
      <c r="AA360" s="384"/>
    </row>
    <row r="361" spans="1:67" ht="14.25" customHeight="1" x14ac:dyDescent="0.25">
      <c r="A361" s="402" t="s">
        <v>105</v>
      </c>
      <c r="B361" s="400"/>
      <c r="C361" s="400"/>
      <c r="D361" s="400"/>
      <c r="E361" s="400"/>
      <c r="F361" s="400"/>
      <c r="G361" s="400"/>
      <c r="H361" s="400"/>
      <c r="I361" s="400"/>
      <c r="J361" s="400"/>
      <c r="K361" s="400"/>
      <c r="L361" s="400"/>
      <c r="M361" s="400"/>
      <c r="N361" s="400"/>
      <c r="O361" s="400"/>
      <c r="P361" s="400"/>
      <c r="Q361" s="400"/>
      <c r="R361" s="400"/>
      <c r="S361" s="400"/>
      <c r="T361" s="400"/>
      <c r="U361" s="400"/>
      <c r="V361" s="400"/>
      <c r="W361" s="400"/>
      <c r="X361" s="400"/>
      <c r="Y361" s="400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403">
        <v>4607091384185</v>
      </c>
      <c r="E362" s="398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8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8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403">
        <v>4607091384192</v>
      </c>
      <c r="E363" s="398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73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8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403">
        <v>4680115881907</v>
      </c>
      <c r="E364" s="398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8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403">
        <v>4680115883925</v>
      </c>
      <c r="E365" s="398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8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9"/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20"/>
      <c r="O366" s="422" t="s">
        <v>70</v>
      </c>
      <c r="P366" s="409"/>
      <c r="Q366" s="409"/>
      <c r="R366" s="409"/>
      <c r="S366" s="409"/>
      <c r="T366" s="409"/>
      <c r="U366" s="41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400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20"/>
      <c r="O367" s="422" t="s">
        <v>70</v>
      </c>
      <c r="P367" s="409"/>
      <c r="Q367" s="409"/>
      <c r="R367" s="409"/>
      <c r="S367" s="409"/>
      <c r="T367" s="409"/>
      <c r="U367" s="41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402" t="s">
        <v>61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403">
        <v>4607091384802</v>
      </c>
      <c r="E369" s="398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45" t="s">
        <v>544</v>
      </c>
      <c r="P369" s="397"/>
      <c r="Q369" s="397"/>
      <c r="R369" s="397"/>
      <c r="S369" s="398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403">
        <v>4607091384802</v>
      </c>
      <c r="E370" s="398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42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8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403">
        <v>4607091384826</v>
      </c>
      <c r="E371" s="398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4" t="s">
        <v>549</v>
      </c>
      <c r="P371" s="397"/>
      <c r="Q371" s="397"/>
      <c r="R371" s="397"/>
      <c r="S371" s="398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403">
        <v>4607091384826</v>
      </c>
      <c r="E372" s="398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6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8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9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20"/>
      <c r="O373" s="422" t="s">
        <v>70</v>
      </c>
      <c r="P373" s="409"/>
      <c r="Q373" s="409"/>
      <c r="R373" s="409"/>
      <c r="S373" s="409"/>
      <c r="T373" s="409"/>
      <c r="U373" s="41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20"/>
      <c r="O374" s="422" t="s">
        <v>70</v>
      </c>
      <c r="P374" s="409"/>
      <c r="Q374" s="409"/>
      <c r="R374" s="409"/>
      <c r="S374" s="409"/>
      <c r="T374" s="409"/>
      <c r="U374" s="41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402" t="s">
        <v>72</v>
      </c>
      <c r="B375" s="400"/>
      <c r="C375" s="400"/>
      <c r="D375" s="400"/>
      <c r="E375" s="400"/>
      <c r="F375" s="400"/>
      <c r="G375" s="400"/>
      <c r="H375" s="400"/>
      <c r="I375" s="400"/>
      <c r="J375" s="400"/>
      <c r="K375" s="400"/>
      <c r="L375" s="400"/>
      <c r="M375" s="400"/>
      <c r="N375" s="400"/>
      <c r="O375" s="400"/>
      <c r="P375" s="400"/>
      <c r="Q375" s="400"/>
      <c r="R375" s="400"/>
      <c r="S375" s="400"/>
      <c r="T375" s="400"/>
      <c r="U375" s="400"/>
      <c r="V375" s="400"/>
      <c r="W375" s="400"/>
      <c r="X375" s="400"/>
      <c r="Y375" s="400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403">
        <v>4607091384246</v>
      </c>
      <c r="E376" s="398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">
        <v>554</v>
      </c>
      <c r="P376" s="397"/>
      <c r="Q376" s="397"/>
      <c r="R376" s="397"/>
      <c r="S376" s="398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403">
        <v>4607091384246</v>
      </c>
      <c r="E377" s="398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8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403">
        <v>4680115881976</v>
      </c>
      <c r="E378" s="398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8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403">
        <v>4607091384253</v>
      </c>
      <c r="E379" s="398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8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403">
        <v>4680115881969</v>
      </c>
      <c r="E380" s="398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8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9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0"/>
      <c r="O381" s="422" t="s">
        <v>70</v>
      </c>
      <c r="P381" s="409"/>
      <c r="Q381" s="409"/>
      <c r="R381" s="409"/>
      <c r="S381" s="409"/>
      <c r="T381" s="409"/>
      <c r="U381" s="41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400"/>
      <c r="B382" s="400"/>
      <c r="C382" s="400"/>
      <c r="D382" s="400"/>
      <c r="E382" s="400"/>
      <c r="F382" s="400"/>
      <c r="G382" s="400"/>
      <c r="H382" s="400"/>
      <c r="I382" s="400"/>
      <c r="J382" s="400"/>
      <c r="K382" s="400"/>
      <c r="L382" s="400"/>
      <c r="M382" s="400"/>
      <c r="N382" s="420"/>
      <c r="O382" s="422" t="s">
        <v>70</v>
      </c>
      <c r="P382" s="409"/>
      <c r="Q382" s="409"/>
      <c r="R382" s="409"/>
      <c r="S382" s="409"/>
      <c r="T382" s="409"/>
      <c r="U382" s="41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402" t="s">
        <v>206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403">
        <v>4607091389357</v>
      </c>
      <c r="E384" s="398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4" t="s">
        <v>564</v>
      </c>
      <c r="P384" s="397"/>
      <c r="Q384" s="397"/>
      <c r="R384" s="397"/>
      <c r="S384" s="398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403">
        <v>4607091389357</v>
      </c>
      <c r="E385" s="398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7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8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9"/>
      <c r="B386" s="400"/>
      <c r="C386" s="400"/>
      <c r="D386" s="400"/>
      <c r="E386" s="400"/>
      <c r="F386" s="400"/>
      <c r="G386" s="400"/>
      <c r="H386" s="400"/>
      <c r="I386" s="400"/>
      <c r="J386" s="400"/>
      <c r="K386" s="400"/>
      <c r="L386" s="400"/>
      <c r="M386" s="400"/>
      <c r="N386" s="420"/>
      <c r="O386" s="422" t="s">
        <v>70</v>
      </c>
      <c r="P386" s="409"/>
      <c r="Q386" s="409"/>
      <c r="R386" s="409"/>
      <c r="S386" s="409"/>
      <c r="T386" s="409"/>
      <c r="U386" s="41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400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0"/>
      <c r="O387" s="422" t="s">
        <v>70</v>
      </c>
      <c r="P387" s="409"/>
      <c r="Q387" s="409"/>
      <c r="R387" s="409"/>
      <c r="S387" s="409"/>
      <c r="T387" s="409"/>
      <c r="U387" s="41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571" t="s">
        <v>566</v>
      </c>
      <c r="B388" s="572"/>
      <c r="C388" s="572"/>
      <c r="D388" s="572"/>
      <c r="E388" s="572"/>
      <c r="F388" s="572"/>
      <c r="G388" s="572"/>
      <c r="H388" s="572"/>
      <c r="I388" s="572"/>
      <c r="J388" s="572"/>
      <c r="K388" s="572"/>
      <c r="L388" s="572"/>
      <c r="M388" s="572"/>
      <c r="N388" s="572"/>
      <c r="O388" s="572"/>
      <c r="P388" s="572"/>
      <c r="Q388" s="572"/>
      <c r="R388" s="572"/>
      <c r="S388" s="572"/>
      <c r="T388" s="572"/>
      <c r="U388" s="572"/>
      <c r="V388" s="572"/>
      <c r="W388" s="572"/>
      <c r="X388" s="572"/>
      <c r="Y388" s="572"/>
      <c r="Z388" s="48"/>
      <c r="AA388" s="48"/>
    </row>
    <row r="389" spans="1:67" ht="16.5" customHeight="1" x14ac:dyDescent="0.25">
      <c r="A389" s="399" t="s">
        <v>567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84"/>
      <c r="AA389" s="384"/>
    </row>
    <row r="390" spans="1:67" ht="14.25" customHeight="1" x14ac:dyDescent="0.25">
      <c r="A390" s="402" t="s">
        <v>105</v>
      </c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0"/>
      <c r="P390" s="400"/>
      <c r="Q390" s="400"/>
      <c r="R390" s="400"/>
      <c r="S390" s="400"/>
      <c r="T390" s="400"/>
      <c r="U390" s="400"/>
      <c r="V390" s="400"/>
      <c r="W390" s="400"/>
      <c r="X390" s="400"/>
      <c r="Y390" s="400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403">
        <v>4607091389708</v>
      </c>
      <c r="E391" s="398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8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403">
        <v>4607091389692</v>
      </c>
      <c r="E392" s="398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4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8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9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20"/>
      <c r="O393" s="422" t="s">
        <v>70</v>
      </c>
      <c r="P393" s="409"/>
      <c r="Q393" s="409"/>
      <c r="R393" s="409"/>
      <c r="S393" s="409"/>
      <c r="T393" s="409"/>
      <c r="U393" s="41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400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20"/>
      <c r="O394" s="422" t="s">
        <v>70</v>
      </c>
      <c r="P394" s="409"/>
      <c r="Q394" s="409"/>
      <c r="R394" s="409"/>
      <c r="S394" s="409"/>
      <c r="T394" s="409"/>
      <c r="U394" s="41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402" t="s">
        <v>61</v>
      </c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0"/>
      <c r="P395" s="400"/>
      <c r="Q395" s="400"/>
      <c r="R395" s="400"/>
      <c r="S395" s="400"/>
      <c r="T395" s="400"/>
      <c r="U395" s="400"/>
      <c r="V395" s="400"/>
      <c r="W395" s="400"/>
      <c r="X395" s="400"/>
      <c r="Y395" s="400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403">
        <v>4607091389753</v>
      </c>
      <c r="E396" s="398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8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403">
        <v>4607091389760</v>
      </c>
      <c r="E397" s="398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8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403">
        <v>4607091389746</v>
      </c>
      <c r="E398" s="398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5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8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403">
        <v>4680115882928</v>
      </c>
      <c r="E399" s="398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8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403">
        <v>4680115883147</v>
      </c>
      <c r="E400" s="398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8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403">
        <v>4607091384338</v>
      </c>
      <c r="E401" s="398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8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403">
        <v>4680115883154</v>
      </c>
      <c r="E402" s="398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8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403">
        <v>4607091389524</v>
      </c>
      <c r="E403" s="398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8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403">
        <v>4680115883161</v>
      </c>
      <c r="E404" s="398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8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403">
        <v>4607091384345</v>
      </c>
      <c r="E405" s="398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8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403">
        <v>4680115883178</v>
      </c>
      <c r="E406" s="398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8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403">
        <v>4607091389531</v>
      </c>
      <c r="E407" s="398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8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403">
        <v>4680115883185</v>
      </c>
      <c r="E408" s="398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66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8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9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0"/>
      <c r="O409" s="422" t="s">
        <v>70</v>
      </c>
      <c r="P409" s="409"/>
      <c r="Q409" s="409"/>
      <c r="R409" s="409"/>
      <c r="S409" s="409"/>
      <c r="T409" s="409"/>
      <c r="U409" s="41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0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</v>
      </c>
      <c r="Z409" s="393"/>
      <c r="AA409" s="39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0"/>
      <c r="O410" s="422" t="s">
        <v>70</v>
      </c>
      <c r="P410" s="409"/>
      <c r="Q410" s="409"/>
      <c r="R410" s="409"/>
      <c r="S410" s="409"/>
      <c r="T410" s="409"/>
      <c r="U410" s="410"/>
      <c r="V410" s="37" t="s">
        <v>66</v>
      </c>
      <c r="W410" s="392">
        <f>IFERROR(SUM(W396:W408),"0")</f>
        <v>0</v>
      </c>
      <c r="X410" s="392">
        <f>IFERROR(SUM(X396:X408),"0")</f>
        <v>0</v>
      </c>
      <c r="Y410" s="37"/>
      <c r="Z410" s="393"/>
      <c r="AA410" s="393"/>
    </row>
    <row r="411" spans="1:67" ht="14.25" customHeight="1" x14ac:dyDescent="0.25">
      <c r="A411" s="402" t="s">
        <v>72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403">
        <v>4607091389685</v>
      </c>
      <c r="E412" s="398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4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8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403">
        <v>4607091389654</v>
      </c>
      <c r="E413" s="398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8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403">
        <v>4607091384352</v>
      </c>
      <c r="E414" s="398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5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8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9"/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20"/>
      <c r="O415" s="422" t="s">
        <v>70</v>
      </c>
      <c r="P415" s="409"/>
      <c r="Q415" s="409"/>
      <c r="R415" s="409"/>
      <c r="S415" s="409"/>
      <c r="T415" s="409"/>
      <c r="U415" s="41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400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20"/>
      <c r="O416" s="422" t="s">
        <v>70</v>
      </c>
      <c r="P416" s="409"/>
      <c r="Q416" s="409"/>
      <c r="R416" s="409"/>
      <c r="S416" s="409"/>
      <c r="T416" s="409"/>
      <c r="U416" s="41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402" t="s">
        <v>206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403">
        <v>4680115881648</v>
      </c>
      <c r="E418" s="398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8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9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0"/>
      <c r="O419" s="422" t="s">
        <v>70</v>
      </c>
      <c r="P419" s="409"/>
      <c r="Q419" s="409"/>
      <c r="R419" s="409"/>
      <c r="S419" s="409"/>
      <c r="T419" s="409"/>
      <c r="U419" s="41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0"/>
      <c r="O420" s="422" t="s">
        <v>70</v>
      </c>
      <c r="P420" s="409"/>
      <c r="Q420" s="409"/>
      <c r="R420" s="409"/>
      <c r="S420" s="409"/>
      <c r="T420" s="409"/>
      <c r="U420" s="41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402" t="s">
        <v>86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403">
        <v>4680115884335</v>
      </c>
      <c r="E422" s="398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4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8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403">
        <v>4680115884342</v>
      </c>
      <c r="E423" s="398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8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403">
        <v>4680115884113</v>
      </c>
      <c r="E424" s="398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8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9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0"/>
      <c r="O425" s="422" t="s">
        <v>70</v>
      </c>
      <c r="P425" s="409"/>
      <c r="Q425" s="409"/>
      <c r="R425" s="409"/>
      <c r="S425" s="409"/>
      <c r="T425" s="409"/>
      <c r="U425" s="41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0"/>
      <c r="O426" s="422" t="s">
        <v>70</v>
      </c>
      <c r="P426" s="409"/>
      <c r="Q426" s="409"/>
      <c r="R426" s="409"/>
      <c r="S426" s="409"/>
      <c r="T426" s="409"/>
      <c r="U426" s="41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399" t="s">
        <v>614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84"/>
      <c r="AA427" s="384"/>
    </row>
    <row r="428" spans="1:67" ht="14.25" customHeight="1" x14ac:dyDescent="0.25">
      <c r="A428" s="402" t="s">
        <v>97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403">
        <v>4607091389388</v>
      </c>
      <c r="E429" s="398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7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8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403">
        <v>4607091389364</v>
      </c>
      <c r="E430" s="398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8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9"/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20"/>
      <c r="O431" s="422" t="s">
        <v>70</v>
      </c>
      <c r="P431" s="409"/>
      <c r="Q431" s="409"/>
      <c r="R431" s="409"/>
      <c r="S431" s="409"/>
      <c r="T431" s="409"/>
      <c r="U431" s="41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400"/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20"/>
      <c r="O432" s="422" t="s">
        <v>70</v>
      </c>
      <c r="P432" s="409"/>
      <c r="Q432" s="409"/>
      <c r="R432" s="409"/>
      <c r="S432" s="409"/>
      <c r="T432" s="409"/>
      <c r="U432" s="41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402" t="s">
        <v>61</v>
      </c>
      <c r="B433" s="400"/>
      <c r="C433" s="400"/>
      <c r="D433" s="400"/>
      <c r="E433" s="400"/>
      <c r="F433" s="400"/>
      <c r="G433" s="400"/>
      <c r="H433" s="400"/>
      <c r="I433" s="400"/>
      <c r="J433" s="400"/>
      <c r="K433" s="400"/>
      <c r="L433" s="400"/>
      <c r="M433" s="400"/>
      <c r="N433" s="400"/>
      <c r="O433" s="400"/>
      <c r="P433" s="400"/>
      <c r="Q433" s="400"/>
      <c r="R433" s="400"/>
      <c r="S433" s="400"/>
      <c r="T433" s="400"/>
      <c r="U433" s="400"/>
      <c r="V433" s="400"/>
      <c r="W433" s="400"/>
      <c r="X433" s="400"/>
      <c r="Y433" s="400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403">
        <v>4607091389739</v>
      </c>
      <c r="E434" s="398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7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8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403">
        <v>4607091389425</v>
      </c>
      <c r="E435" s="398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8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403">
        <v>4680115882911</v>
      </c>
      <c r="E436" s="398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7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8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403">
        <v>4680115880771</v>
      </c>
      <c r="E437" s="398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8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403">
        <v>4607091389500</v>
      </c>
      <c r="E438" s="398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8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403">
        <v>4680115881983</v>
      </c>
      <c r="E439" s="398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7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8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9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0"/>
      <c r="O440" s="422" t="s">
        <v>70</v>
      </c>
      <c r="P440" s="409"/>
      <c r="Q440" s="409"/>
      <c r="R440" s="409"/>
      <c r="S440" s="409"/>
      <c r="T440" s="409"/>
      <c r="U440" s="41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0"/>
      <c r="O441" s="422" t="s">
        <v>70</v>
      </c>
      <c r="P441" s="409"/>
      <c r="Q441" s="409"/>
      <c r="R441" s="409"/>
      <c r="S441" s="409"/>
      <c r="T441" s="409"/>
      <c r="U441" s="41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402" t="s">
        <v>86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403">
        <v>4680115884359</v>
      </c>
      <c r="E443" s="398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5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8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403">
        <v>4680115884571</v>
      </c>
      <c r="E444" s="398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7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8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9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0"/>
      <c r="O445" s="422" t="s">
        <v>70</v>
      </c>
      <c r="P445" s="409"/>
      <c r="Q445" s="409"/>
      <c r="R445" s="409"/>
      <c r="S445" s="409"/>
      <c r="T445" s="409"/>
      <c r="U445" s="41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400"/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20"/>
      <c r="O446" s="422" t="s">
        <v>70</v>
      </c>
      <c r="P446" s="409"/>
      <c r="Q446" s="409"/>
      <c r="R446" s="409"/>
      <c r="S446" s="409"/>
      <c r="T446" s="409"/>
      <c r="U446" s="41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402" t="s">
        <v>635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403">
        <v>4680115884090</v>
      </c>
      <c r="E448" s="398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5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8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9"/>
      <c r="B449" s="400"/>
      <c r="C449" s="400"/>
      <c r="D449" s="400"/>
      <c r="E449" s="400"/>
      <c r="F449" s="400"/>
      <c r="G449" s="400"/>
      <c r="H449" s="400"/>
      <c r="I449" s="400"/>
      <c r="J449" s="400"/>
      <c r="K449" s="400"/>
      <c r="L449" s="400"/>
      <c r="M449" s="400"/>
      <c r="N449" s="420"/>
      <c r="O449" s="422" t="s">
        <v>70</v>
      </c>
      <c r="P449" s="409"/>
      <c r="Q449" s="409"/>
      <c r="R449" s="409"/>
      <c r="S449" s="409"/>
      <c r="T449" s="409"/>
      <c r="U449" s="41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400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20"/>
      <c r="O450" s="422" t="s">
        <v>70</v>
      </c>
      <c r="P450" s="409"/>
      <c r="Q450" s="409"/>
      <c r="R450" s="409"/>
      <c r="S450" s="409"/>
      <c r="T450" s="409"/>
      <c r="U450" s="41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402" t="s">
        <v>638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403">
        <v>4680115884564</v>
      </c>
      <c r="E452" s="398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59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8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9"/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20"/>
      <c r="O453" s="422" t="s">
        <v>70</v>
      </c>
      <c r="P453" s="409"/>
      <c r="Q453" s="409"/>
      <c r="R453" s="409"/>
      <c r="S453" s="409"/>
      <c r="T453" s="409"/>
      <c r="U453" s="41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400"/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20"/>
      <c r="O454" s="422" t="s">
        <v>70</v>
      </c>
      <c r="P454" s="409"/>
      <c r="Q454" s="409"/>
      <c r="R454" s="409"/>
      <c r="S454" s="409"/>
      <c r="T454" s="409"/>
      <c r="U454" s="41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399" t="s">
        <v>641</v>
      </c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0"/>
      <c r="P455" s="400"/>
      <c r="Q455" s="400"/>
      <c r="R455" s="400"/>
      <c r="S455" s="400"/>
      <c r="T455" s="400"/>
      <c r="U455" s="400"/>
      <c r="V455" s="400"/>
      <c r="W455" s="400"/>
      <c r="X455" s="400"/>
      <c r="Y455" s="400"/>
      <c r="Z455" s="384"/>
      <c r="AA455" s="384"/>
    </row>
    <row r="456" spans="1:67" ht="14.25" customHeight="1" x14ac:dyDescent="0.25">
      <c r="A456" s="402" t="s">
        <v>61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403">
        <v>4680115885189</v>
      </c>
      <c r="E457" s="398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8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403">
        <v>4680115885172</v>
      </c>
      <c r="E458" s="398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68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8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403">
        <v>4680115885110</v>
      </c>
      <c r="E459" s="398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53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8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9"/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20"/>
      <c r="O460" s="422" t="s">
        <v>70</v>
      </c>
      <c r="P460" s="409"/>
      <c r="Q460" s="409"/>
      <c r="R460" s="409"/>
      <c r="S460" s="409"/>
      <c r="T460" s="409"/>
      <c r="U460" s="41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400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20"/>
      <c r="O461" s="422" t="s">
        <v>70</v>
      </c>
      <c r="P461" s="409"/>
      <c r="Q461" s="409"/>
      <c r="R461" s="409"/>
      <c r="S461" s="409"/>
      <c r="T461" s="409"/>
      <c r="U461" s="41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399" t="s">
        <v>648</v>
      </c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0"/>
      <c r="P462" s="400"/>
      <c r="Q462" s="400"/>
      <c r="R462" s="400"/>
      <c r="S462" s="400"/>
      <c r="T462" s="400"/>
      <c r="U462" s="400"/>
      <c r="V462" s="400"/>
      <c r="W462" s="400"/>
      <c r="X462" s="400"/>
      <c r="Y462" s="400"/>
      <c r="Z462" s="384"/>
      <c r="AA462" s="384"/>
    </row>
    <row r="463" spans="1:67" ht="14.25" customHeight="1" x14ac:dyDescent="0.25">
      <c r="A463" s="402" t="s">
        <v>61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403">
        <v>4680115885738</v>
      </c>
      <c r="E464" s="398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670" t="s">
        <v>651</v>
      </c>
      <c r="P464" s="397"/>
      <c r="Q464" s="397"/>
      <c r="R464" s="397"/>
      <c r="S464" s="398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403">
        <v>4680115885103</v>
      </c>
      <c r="E465" s="398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8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9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20"/>
      <c r="O466" s="422" t="s">
        <v>70</v>
      </c>
      <c r="P466" s="409"/>
      <c r="Q466" s="409"/>
      <c r="R466" s="409"/>
      <c r="S466" s="409"/>
      <c r="T466" s="409"/>
      <c r="U466" s="41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20"/>
      <c r="O467" s="422" t="s">
        <v>70</v>
      </c>
      <c r="P467" s="409"/>
      <c r="Q467" s="409"/>
      <c r="R467" s="409"/>
      <c r="S467" s="409"/>
      <c r="T467" s="409"/>
      <c r="U467" s="41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402" t="s">
        <v>206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403">
        <v>4680115885509</v>
      </c>
      <c r="E469" s="398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24" t="s">
        <v>656</v>
      </c>
      <c r="P469" s="397"/>
      <c r="Q469" s="397"/>
      <c r="R469" s="397"/>
      <c r="S469" s="398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9"/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20"/>
      <c r="O470" s="422" t="s">
        <v>70</v>
      </c>
      <c r="P470" s="409"/>
      <c r="Q470" s="409"/>
      <c r="R470" s="409"/>
      <c r="S470" s="409"/>
      <c r="T470" s="409"/>
      <c r="U470" s="41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400"/>
      <c r="B471" s="400"/>
      <c r="C471" s="400"/>
      <c r="D471" s="400"/>
      <c r="E471" s="400"/>
      <c r="F471" s="400"/>
      <c r="G471" s="400"/>
      <c r="H471" s="400"/>
      <c r="I471" s="400"/>
      <c r="J471" s="400"/>
      <c r="K471" s="400"/>
      <c r="L471" s="400"/>
      <c r="M471" s="400"/>
      <c r="N471" s="420"/>
      <c r="O471" s="422" t="s">
        <v>70</v>
      </c>
      <c r="P471" s="409"/>
      <c r="Q471" s="409"/>
      <c r="R471" s="409"/>
      <c r="S471" s="409"/>
      <c r="T471" s="409"/>
      <c r="U471" s="41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571" t="s">
        <v>657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48"/>
      <c r="AA472" s="48"/>
    </row>
    <row r="473" spans="1:67" ht="16.5" customHeight="1" x14ac:dyDescent="0.25">
      <c r="A473" s="399" t="s">
        <v>657</v>
      </c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00"/>
      <c r="P473" s="400"/>
      <c r="Q473" s="400"/>
      <c r="R473" s="400"/>
      <c r="S473" s="400"/>
      <c r="T473" s="400"/>
      <c r="U473" s="400"/>
      <c r="V473" s="400"/>
      <c r="W473" s="400"/>
      <c r="X473" s="400"/>
      <c r="Y473" s="400"/>
      <c r="Z473" s="384"/>
      <c r="AA473" s="384"/>
    </row>
    <row r="474" spans="1:67" ht="14.25" customHeight="1" x14ac:dyDescent="0.25">
      <c r="A474" s="402" t="s">
        <v>105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403">
        <v>4607091389067</v>
      </c>
      <c r="E475" s="398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8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403">
        <v>4607091383522</v>
      </c>
      <c r="E476" s="398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3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8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403">
        <v>4680115885226</v>
      </c>
      <c r="E477" s="398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5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8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403">
        <v>4607091384437</v>
      </c>
      <c r="E478" s="398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8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403">
        <v>4680115884502</v>
      </c>
      <c r="E479" s="398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6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8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403">
        <v>4607091389104</v>
      </c>
      <c r="E480" s="398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4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8"/>
      <c r="T480" s="34"/>
      <c r="U480" s="34"/>
      <c r="V480" s="35" t="s">
        <v>66</v>
      </c>
      <c r="W480" s="390">
        <v>0</v>
      </c>
      <c r="X480" s="391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403">
        <v>4680115884519</v>
      </c>
      <c r="E481" s="398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6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8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403">
        <v>4680115880603</v>
      </c>
      <c r="E482" s="398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8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403">
        <v>4607091389999</v>
      </c>
      <c r="E483" s="398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4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8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403">
        <v>4680115882782</v>
      </c>
      <c r="E484" s="398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8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403">
        <v>4607091389098</v>
      </c>
      <c r="E485" s="398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8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403">
        <v>4607091389982</v>
      </c>
      <c r="E486" s="398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4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8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9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0"/>
      <c r="O487" s="422" t="s">
        <v>70</v>
      </c>
      <c r="P487" s="409"/>
      <c r="Q487" s="409"/>
      <c r="R487" s="409"/>
      <c r="S487" s="409"/>
      <c r="T487" s="409"/>
      <c r="U487" s="41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0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</v>
      </c>
      <c r="Z487" s="393"/>
      <c r="AA487" s="39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0"/>
      <c r="O488" s="422" t="s">
        <v>70</v>
      </c>
      <c r="P488" s="409"/>
      <c r="Q488" s="409"/>
      <c r="R488" s="409"/>
      <c r="S488" s="409"/>
      <c r="T488" s="409"/>
      <c r="U488" s="410"/>
      <c r="V488" s="37" t="s">
        <v>66</v>
      </c>
      <c r="W488" s="392">
        <f>IFERROR(SUM(W475:W486),"0")</f>
        <v>0</v>
      </c>
      <c r="X488" s="392">
        <f>IFERROR(SUM(X475:X486),"0")</f>
        <v>0</v>
      </c>
      <c r="Y488" s="37"/>
      <c r="Z488" s="393"/>
      <c r="AA488" s="393"/>
    </row>
    <row r="489" spans="1:67" ht="14.25" customHeight="1" x14ac:dyDescent="0.25">
      <c r="A489" s="402" t="s">
        <v>97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403">
        <v>4607091388930</v>
      </c>
      <c r="E490" s="398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4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8"/>
      <c r="T490" s="34"/>
      <c r="U490" s="34"/>
      <c r="V490" s="35" t="s">
        <v>66</v>
      </c>
      <c r="W490" s="390">
        <v>0</v>
      </c>
      <c r="X490" s="391">
        <f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403">
        <v>4680115880054</v>
      </c>
      <c r="E491" s="398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5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8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9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20"/>
      <c r="O492" s="422" t="s">
        <v>70</v>
      </c>
      <c r="P492" s="409"/>
      <c r="Q492" s="409"/>
      <c r="R492" s="409"/>
      <c r="S492" s="409"/>
      <c r="T492" s="409"/>
      <c r="U492" s="410"/>
      <c r="V492" s="37" t="s">
        <v>71</v>
      </c>
      <c r="W492" s="392">
        <f>IFERROR(W490/H490,"0")+IFERROR(W491/H491,"0")</f>
        <v>0</v>
      </c>
      <c r="X492" s="392">
        <f>IFERROR(X490/H490,"0")+IFERROR(X491/H491,"0")</f>
        <v>0</v>
      </c>
      <c r="Y492" s="392">
        <f>IFERROR(IF(Y490="",0,Y490),"0")+IFERROR(IF(Y491="",0,Y491),"0")</f>
        <v>0</v>
      </c>
      <c r="Z492" s="393"/>
      <c r="AA492" s="393"/>
    </row>
    <row r="493" spans="1:67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0"/>
      <c r="O493" s="422" t="s">
        <v>70</v>
      </c>
      <c r="P493" s="409"/>
      <c r="Q493" s="409"/>
      <c r="R493" s="409"/>
      <c r="S493" s="409"/>
      <c r="T493" s="409"/>
      <c r="U493" s="410"/>
      <c r="V493" s="37" t="s">
        <v>66</v>
      </c>
      <c r="W493" s="392">
        <f>IFERROR(SUM(W490:W491),"0")</f>
        <v>0</v>
      </c>
      <c r="X493" s="392">
        <f>IFERROR(SUM(X490:X491),"0")</f>
        <v>0</v>
      </c>
      <c r="Y493" s="37"/>
      <c r="Z493" s="393"/>
      <c r="AA493" s="393"/>
    </row>
    <row r="494" spans="1:67" ht="14.25" customHeight="1" x14ac:dyDescent="0.25">
      <c r="A494" s="402" t="s">
        <v>61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403">
        <v>4680115883116</v>
      </c>
      <c r="E495" s="398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8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403">
        <v>4680115883093</v>
      </c>
      <c r="E496" s="398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8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403">
        <v>4680115883109</v>
      </c>
      <c r="E497" s="398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7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8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403">
        <v>4680115882072</v>
      </c>
      <c r="E498" s="398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4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8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403">
        <v>4680115882102</v>
      </c>
      <c r="E499" s="398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7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8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403">
        <v>4680115882096</v>
      </c>
      <c r="E500" s="398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2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8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9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20"/>
      <c r="O501" s="422" t="s">
        <v>70</v>
      </c>
      <c r="P501" s="409"/>
      <c r="Q501" s="409"/>
      <c r="R501" s="409"/>
      <c r="S501" s="409"/>
      <c r="T501" s="409"/>
      <c r="U501" s="41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20"/>
      <c r="O502" s="422" t="s">
        <v>70</v>
      </c>
      <c r="P502" s="409"/>
      <c r="Q502" s="409"/>
      <c r="R502" s="409"/>
      <c r="S502" s="409"/>
      <c r="T502" s="409"/>
      <c r="U502" s="41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customHeight="1" x14ac:dyDescent="0.25">
      <c r="A503" s="402" t="s">
        <v>72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403">
        <v>4607091383409</v>
      </c>
      <c r="E504" s="398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8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403">
        <v>4607091383416</v>
      </c>
      <c r="E505" s="398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7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8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403">
        <v>4680115883536</v>
      </c>
      <c r="E506" s="398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8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9"/>
      <c r="B507" s="400"/>
      <c r="C507" s="400"/>
      <c r="D507" s="400"/>
      <c r="E507" s="400"/>
      <c r="F507" s="400"/>
      <c r="G507" s="400"/>
      <c r="H507" s="400"/>
      <c r="I507" s="400"/>
      <c r="J507" s="400"/>
      <c r="K507" s="400"/>
      <c r="L507" s="400"/>
      <c r="M507" s="400"/>
      <c r="N507" s="420"/>
      <c r="O507" s="422" t="s">
        <v>70</v>
      </c>
      <c r="P507" s="409"/>
      <c r="Q507" s="409"/>
      <c r="R507" s="409"/>
      <c r="S507" s="409"/>
      <c r="T507" s="409"/>
      <c r="U507" s="41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400"/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20"/>
      <c r="O508" s="422" t="s">
        <v>70</v>
      </c>
      <c r="P508" s="409"/>
      <c r="Q508" s="409"/>
      <c r="R508" s="409"/>
      <c r="S508" s="409"/>
      <c r="T508" s="409"/>
      <c r="U508" s="41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402" t="s">
        <v>206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403">
        <v>4680115885035</v>
      </c>
      <c r="E510" s="398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55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8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9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0"/>
      <c r="O511" s="422" t="s">
        <v>70</v>
      </c>
      <c r="P511" s="409"/>
      <c r="Q511" s="409"/>
      <c r="R511" s="409"/>
      <c r="S511" s="409"/>
      <c r="T511" s="409"/>
      <c r="U511" s="41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0"/>
      <c r="O512" s="422" t="s">
        <v>70</v>
      </c>
      <c r="P512" s="409"/>
      <c r="Q512" s="409"/>
      <c r="R512" s="409"/>
      <c r="S512" s="409"/>
      <c r="T512" s="409"/>
      <c r="U512" s="41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571" t="s">
        <v>706</v>
      </c>
      <c r="B513" s="572"/>
      <c r="C513" s="572"/>
      <c r="D513" s="572"/>
      <c r="E513" s="572"/>
      <c r="F513" s="572"/>
      <c r="G513" s="572"/>
      <c r="H513" s="572"/>
      <c r="I513" s="572"/>
      <c r="J513" s="572"/>
      <c r="K513" s="572"/>
      <c r="L513" s="572"/>
      <c r="M513" s="572"/>
      <c r="N513" s="572"/>
      <c r="O513" s="572"/>
      <c r="P513" s="572"/>
      <c r="Q513" s="572"/>
      <c r="R513" s="572"/>
      <c r="S513" s="572"/>
      <c r="T513" s="572"/>
      <c r="U513" s="572"/>
      <c r="V513" s="572"/>
      <c r="W513" s="572"/>
      <c r="X513" s="572"/>
      <c r="Y513" s="572"/>
      <c r="Z513" s="48"/>
      <c r="AA513" s="48"/>
    </row>
    <row r="514" spans="1:67" ht="16.5" customHeight="1" x14ac:dyDescent="0.25">
      <c r="A514" s="399" t="s">
        <v>707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384"/>
      <c r="AA514" s="384"/>
    </row>
    <row r="515" spans="1:67" ht="14.25" customHeight="1" x14ac:dyDescent="0.25">
      <c r="A515" s="402" t="s">
        <v>105</v>
      </c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00"/>
      <c r="P515" s="400"/>
      <c r="Q515" s="400"/>
      <c r="R515" s="400"/>
      <c r="S515" s="400"/>
      <c r="T515" s="400"/>
      <c r="U515" s="400"/>
      <c r="V515" s="400"/>
      <c r="W515" s="400"/>
      <c r="X515" s="400"/>
      <c r="Y515" s="400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403">
        <v>4640242181011</v>
      </c>
      <c r="E516" s="398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08" t="s">
        <v>710</v>
      </c>
      <c r="P516" s="397"/>
      <c r="Q516" s="397"/>
      <c r="R516" s="397"/>
      <c r="S516" s="398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403">
        <v>4640242180045</v>
      </c>
      <c r="E517" s="398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713</v>
      </c>
      <c r="P517" s="397"/>
      <c r="Q517" s="397"/>
      <c r="R517" s="397"/>
      <c r="S517" s="398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403">
        <v>4640242180441</v>
      </c>
      <c r="E518" s="398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8" t="s">
        <v>716</v>
      </c>
      <c r="P518" s="397"/>
      <c r="Q518" s="397"/>
      <c r="R518" s="397"/>
      <c r="S518" s="398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403">
        <v>4640242180601</v>
      </c>
      <c r="E519" s="398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62" t="s">
        <v>719</v>
      </c>
      <c r="P519" s="397"/>
      <c r="Q519" s="397"/>
      <c r="R519" s="397"/>
      <c r="S519" s="398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403">
        <v>4640242180564</v>
      </c>
      <c r="E520" s="398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725" t="s">
        <v>722</v>
      </c>
      <c r="P520" s="397"/>
      <c r="Q520" s="397"/>
      <c r="R520" s="397"/>
      <c r="S520" s="398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403">
        <v>4640242180922</v>
      </c>
      <c r="E521" s="398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730" t="s">
        <v>725</v>
      </c>
      <c r="P521" s="397"/>
      <c r="Q521" s="397"/>
      <c r="R521" s="397"/>
      <c r="S521" s="398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403">
        <v>4640242181189</v>
      </c>
      <c r="E522" s="398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09" t="s">
        <v>728</v>
      </c>
      <c r="P522" s="397"/>
      <c r="Q522" s="397"/>
      <c r="R522" s="397"/>
      <c r="S522" s="398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403">
        <v>4640242180038</v>
      </c>
      <c r="E523" s="398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650" t="s">
        <v>731</v>
      </c>
      <c r="P523" s="397"/>
      <c r="Q523" s="397"/>
      <c r="R523" s="397"/>
      <c r="S523" s="398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403">
        <v>4640242181172</v>
      </c>
      <c r="E524" s="398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6" t="s">
        <v>734</v>
      </c>
      <c r="P524" s="397"/>
      <c r="Q524" s="397"/>
      <c r="R524" s="397"/>
      <c r="S524" s="398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9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20"/>
      <c r="O525" s="422" t="s">
        <v>70</v>
      </c>
      <c r="P525" s="409"/>
      <c r="Q525" s="409"/>
      <c r="R525" s="409"/>
      <c r="S525" s="409"/>
      <c r="T525" s="409"/>
      <c r="U525" s="41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400"/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20"/>
      <c r="O526" s="422" t="s">
        <v>70</v>
      </c>
      <c r="P526" s="409"/>
      <c r="Q526" s="409"/>
      <c r="R526" s="409"/>
      <c r="S526" s="409"/>
      <c r="T526" s="409"/>
      <c r="U526" s="41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402" t="s">
        <v>97</v>
      </c>
      <c r="B527" s="400"/>
      <c r="C527" s="400"/>
      <c r="D527" s="400"/>
      <c r="E527" s="400"/>
      <c r="F527" s="400"/>
      <c r="G527" s="400"/>
      <c r="H527" s="400"/>
      <c r="I527" s="400"/>
      <c r="J527" s="400"/>
      <c r="K527" s="400"/>
      <c r="L527" s="400"/>
      <c r="M527" s="400"/>
      <c r="N527" s="400"/>
      <c r="O527" s="400"/>
      <c r="P527" s="400"/>
      <c r="Q527" s="400"/>
      <c r="R527" s="400"/>
      <c r="S527" s="400"/>
      <c r="T527" s="400"/>
      <c r="U527" s="400"/>
      <c r="V527" s="400"/>
      <c r="W527" s="400"/>
      <c r="X527" s="400"/>
      <c r="Y527" s="400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403">
        <v>4640242180526</v>
      </c>
      <c r="E528" s="398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500" t="s">
        <v>737</v>
      </c>
      <c r="P528" s="397"/>
      <c r="Q528" s="397"/>
      <c r="R528" s="397"/>
      <c r="S528" s="398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403">
        <v>4640242180519</v>
      </c>
      <c r="E529" s="398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649" t="s">
        <v>740</v>
      </c>
      <c r="P529" s="397"/>
      <c r="Q529" s="397"/>
      <c r="R529" s="397"/>
      <c r="S529" s="398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403">
        <v>4640242180090</v>
      </c>
      <c r="E530" s="398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531" t="s">
        <v>743</v>
      </c>
      <c r="P530" s="397"/>
      <c r="Q530" s="397"/>
      <c r="R530" s="397"/>
      <c r="S530" s="398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403">
        <v>4640242180090</v>
      </c>
      <c r="E531" s="398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504" t="s">
        <v>746</v>
      </c>
      <c r="P531" s="397"/>
      <c r="Q531" s="397"/>
      <c r="R531" s="397"/>
      <c r="S531" s="398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403">
        <v>4640242181363</v>
      </c>
      <c r="E532" s="398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532" t="s">
        <v>749</v>
      </c>
      <c r="P532" s="397"/>
      <c r="Q532" s="397"/>
      <c r="R532" s="397"/>
      <c r="S532" s="398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9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20"/>
      <c r="O533" s="422" t="s">
        <v>70</v>
      </c>
      <c r="P533" s="409"/>
      <c r="Q533" s="409"/>
      <c r="R533" s="409"/>
      <c r="S533" s="409"/>
      <c r="T533" s="409"/>
      <c r="U533" s="41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20"/>
      <c r="O534" s="422" t="s">
        <v>70</v>
      </c>
      <c r="P534" s="409"/>
      <c r="Q534" s="409"/>
      <c r="R534" s="409"/>
      <c r="S534" s="409"/>
      <c r="T534" s="409"/>
      <c r="U534" s="41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402" t="s">
        <v>61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403">
        <v>4640242180816</v>
      </c>
      <c r="E536" s="398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46" t="s">
        <v>752</v>
      </c>
      <c r="P536" s="397"/>
      <c r="Q536" s="397"/>
      <c r="R536" s="397"/>
      <c r="S536" s="398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403">
        <v>4640242180595</v>
      </c>
      <c r="E537" s="398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515" t="s">
        <v>755</v>
      </c>
      <c r="P537" s="397"/>
      <c r="Q537" s="397"/>
      <c r="R537" s="397"/>
      <c r="S537" s="398"/>
      <c r="T537" s="34"/>
      <c r="U537" s="34"/>
      <c r="V537" s="35" t="s">
        <v>66</v>
      </c>
      <c r="W537" s="390">
        <v>150</v>
      </c>
      <c r="X537" s="391">
        <f>IFERROR(IF(W537="",0,CEILING((W537/$H537),1)*$H537),"")</f>
        <v>151.20000000000002</v>
      </c>
      <c r="Y537" s="36">
        <f>IFERROR(IF(X537=0,"",ROUNDUP(X537/H537,0)*0.00753),"")</f>
        <v>0.27107999999999999</v>
      </c>
      <c r="Z537" s="56"/>
      <c r="AA537" s="57"/>
      <c r="AE537" s="64"/>
      <c r="BB537" s="368" t="s">
        <v>1</v>
      </c>
      <c r="BL537" s="64">
        <f>IFERROR(W537*I537/H537,"0")</f>
        <v>159.28571428571428</v>
      </c>
      <c r="BM537" s="64">
        <f>IFERROR(X537*I537/H537,"0")</f>
        <v>160.56</v>
      </c>
      <c r="BN537" s="64">
        <f>IFERROR(1/J537*(W537/H537),"0")</f>
        <v>0.22893772893772893</v>
      </c>
      <c r="BO537" s="64">
        <f>IFERROR(1/J537*(X537/H537),"0")</f>
        <v>0.23076923076923075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403">
        <v>4640242180076</v>
      </c>
      <c r="E538" s="398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635" t="s">
        <v>758</v>
      </c>
      <c r="P538" s="397"/>
      <c r="Q538" s="397"/>
      <c r="R538" s="397"/>
      <c r="S538" s="398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403">
        <v>4640242180908</v>
      </c>
      <c r="E539" s="398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719" t="s">
        <v>761</v>
      </c>
      <c r="P539" s="397"/>
      <c r="Q539" s="397"/>
      <c r="R539" s="397"/>
      <c r="S539" s="398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403">
        <v>4640242180489</v>
      </c>
      <c r="E540" s="398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25" t="s">
        <v>764</v>
      </c>
      <c r="P540" s="397"/>
      <c r="Q540" s="397"/>
      <c r="R540" s="397"/>
      <c r="S540" s="398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9"/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20"/>
      <c r="O541" s="422" t="s">
        <v>70</v>
      </c>
      <c r="P541" s="409"/>
      <c r="Q541" s="409"/>
      <c r="R541" s="409"/>
      <c r="S541" s="409"/>
      <c r="T541" s="409"/>
      <c r="U541" s="410"/>
      <c r="V541" s="37" t="s">
        <v>71</v>
      </c>
      <c r="W541" s="392">
        <f>IFERROR(W536/H536,"0")+IFERROR(W537/H537,"0")+IFERROR(W538/H538,"0")+IFERROR(W539/H539,"0")+IFERROR(W540/H540,"0")</f>
        <v>35.714285714285715</v>
      </c>
      <c r="X541" s="392">
        <f>IFERROR(X536/H536,"0")+IFERROR(X537/H537,"0")+IFERROR(X538/H538,"0")+IFERROR(X539/H539,"0")+IFERROR(X540/H540,"0")</f>
        <v>36</v>
      </c>
      <c r="Y541" s="392">
        <f>IFERROR(IF(Y536="",0,Y536),"0")+IFERROR(IF(Y537="",0,Y537),"0")+IFERROR(IF(Y538="",0,Y538),"0")+IFERROR(IF(Y539="",0,Y539),"0")+IFERROR(IF(Y540="",0,Y540),"0")</f>
        <v>0.27107999999999999</v>
      </c>
      <c r="Z541" s="393"/>
      <c r="AA541" s="393"/>
    </row>
    <row r="542" spans="1:67" x14ac:dyDescent="0.2">
      <c r="A542" s="400"/>
      <c r="B542" s="400"/>
      <c r="C542" s="400"/>
      <c r="D542" s="400"/>
      <c r="E542" s="400"/>
      <c r="F542" s="400"/>
      <c r="G542" s="400"/>
      <c r="H542" s="400"/>
      <c r="I542" s="400"/>
      <c r="J542" s="400"/>
      <c r="K542" s="400"/>
      <c r="L542" s="400"/>
      <c r="M542" s="400"/>
      <c r="N542" s="420"/>
      <c r="O542" s="422" t="s">
        <v>70</v>
      </c>
      <c r="P542" s="409"/>
      <c r="Q542" s="409"/>
      <c r="R542" s="409"/>
      <c r="S542" s="409"/>
      <c r="T542" s="409"/>
      <c r="U542" s="410"/>
      <c r="V542" s="37" t="s">
        <v>66</v>
      </c>
      <c r="W542" s="392">
        <f>IFERROR(SUM(W536:W540),"0")</f>
        <v>150</v>
      </c>
      <c r="X542" s="392">
        <f>IFERROR(SUM(X536:X540),"0")</f>
        <v>151.20000000000002</v>
      </c>
      <c r="Y542" s="37"/>
      <c r="Z542" s="393"/>
      <c r="AA542" s="393"/>
    </row>
    <row r="543" spans="1:67" ht="14.25" customHeight="1" x14ac:dyDescent="0.25">
      <c r="A543" s="402" t="s">
        <v>72</v>
      </c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0"/>
      <c r="P543" s="400"/>
      <c r="Q543" s="400"/>
      <c r="R543" s="400"/>
      <c r="S543" s="400"/>
      <c r="T543" s="400"/>
      <c r="U543" s="400"/>
      <c r="V543" s="400"/>
      <c r="W543" s="400"/>
      <c r="X543" s="400"/>
      <c r="Y543" s="400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403">
        <v>4640242180533</v>
      </c>
      <c r="E544" s="398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664" t="s">
        <v>767</v>
      </c>
      <c r="P544" s="397"/>
      <c r="Q544" s="397"/>
      <c r="R544" s="397"/>
      <c r="S544" s="398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403">
        <v>4640242180106</v>
      </c>
      <c r="E545" s="398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655" t="s">
        <v>770</v>
      </c>
      <c r="P545" s="397"/>
      <c r="Q545" s="397"/>
      <c r="R545" s="397"/>
      <c r="S545" s="398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403">
        <v>4640242180540</v>
      </c>
      <c r="E546" s="398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475" t="s">
        <v>773</v>
      </c>
      <c r="P546" s="397"/>
      <c r="Q546" s="397"/>
      <c r="R546" s="397"/>
      <c r="S546" s="398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403">
        <v>4640242181233</v>
      </c>
      <c r="E547" s="398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505" t="s">
        <v>776</v>
      </c>
      <c r="P547" s="397"/>
      <c r="Q547" s="397"/>
      <c r="R547" s="397"/>
      <c r="S547" s="398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403">
        <v>4640242181226</v>
      </c>
      <c r="E548" s="398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22" t="s">
        <v>779</v>
      </c>
      <c r="P548" s="397"/>
      <c r="Q548" s="397"/>
      <c r="R548" s="397"/>
      <c r="S548" s="398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9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20"/>
      <c r="O549" s="422" t="s">
        <v>70</v>
      </c>
      <c r="P549" s="409"/>
      <c r="Q549" s="409"/>
      <c r="R549" s="409"/>
      <c r="S549" s="409"/>
      <c r="T549" s="409"/>
      <c r="U549" s="41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20"/>
      <c r="O550" s="422" t="s">
        <v>70</v>
      </c>
      <c r="P550" s="409"/>
      <c r="Q550" s="409"/>
      <c r="R550" s="409"/>
      <c r="S550" s="409"/>
      <c r="T550" s="409"/>
      <c r="U550" s="41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customHeight="1" x14ac:dyDescent="0.25">
      <c r="A551" s="402" t="s">
        <v>206</v>
      </c>
      <c r="B551" s="400"/>
      <c r="C551" s="400"/>
      <c r="D551" s="400"/>
      <c r="E551" s="400"/>
      <c r="F551" s="400"/>
      <c r="G551" s="400"/>
      <c r="H551" s="400"/>
      <c r="I551" s="400"/>
      <c r="J551" s="400"/>
      <c r="K551" s="400"/>
      <c r="L551" s="400"/>
      <c r="M551" s="400"/>
      <c r="N551" s="400"/>
      <c r="O551" s="400"/>
      <c r="P551" s="400"/>
      <c r="Q551" s="400"/>
      <c r="R551" s="400"/>
      <c r="S551" s="400"/>
      <c r="T551" s="400"/>
      <c r="U551" s="400"/>
      <c r="V551" s="400"/>
      <c r="W551" s="400"/>
      <c r="X551" s="400"/>
      <c r="Y551" s="400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403">
        <v>4640242180120</v>
      </c>
      <c r="E552" s="398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34" t="s">
        <v>782</v>
      </c>
      <c r="P552" s="397"/>
      <c r="Q552" s="397"/>
      <c r="R552" s="397"/>
      <c r="S552" s="398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403">
        <v>4640242180120</v>
      </c>
      <c r="E553" s="398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784</v>
      </c>
      <c r="P553" s="397"/>
      <c r="Q553" s="397"/>
      <c r="R553" s="397"/>
      <c r="S553" s="398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403">
        <v>4640242180137</v>
      </c>
      <c r="E554" s="398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594" t="s">
        <v>787</v>
      </c>
      <c r="P554" s="397"/>
      <c r="Q554" s="397"/>
      <c r="R554" s="397"/>
      <c r="S554" s="398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403">
        <v>4640242180137</v>
      </c>
      <c r="E555" s="398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791" t="s">
        <v>789</v>
      </c>
      <c r="P555" s="397"/>
      <c r="Q555" s="397"/>
      <c r="R555" s="397"/>
      <c r="S555" s="398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9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20"/>
      <c r="O556" s="422" t="s">
        <v>70</v>
      </c>
      <c r="P556" s="409"/>
      <c r="Q556" s="409"/>
      <c r="R556" s="409"/>
      <c r="S556" s="409"/>
      <c r="T556" s="409"/>
      <c r="U556" s="41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400"/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20"/>
      <c r="O557" s="422" t="s">
        <v>70</v>
      </c>
      <c r="P557" s="409"/>
      <c r="Q557" s="409"/>
      <c r="R557" s="409"/>
      <c r="S557" s="409"/>
      <c r="T557" s="409"/>
      <c r="U557" s="41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471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400"/>
      <c r="N558" s="472"/>
      <c r="O558" s="458" t="s">
        <v>790</v>
      </c>
      <c r="P558" s="450"/>
      <c r="Q558" s="450"/>
      <c r="R558" s="450"/>
      <c r="S558" s="450"/>
      <c r="T558" s="450"/>
      <c r="U558" s="443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10107.200000000001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10130.400000000001</v>
      </c>
      <c r="Y558" s="37"/>
      <c r="Z558" s="393"/>
      <c r="AA558" s="393"/>
    </row>
    <row r="559" spans="1:67" x14ac:dyDescent="0.2">
      <c r="A559" s="400"/>
      <c r="B559" s="400"/>
      <c r="C559" s="400"/>
      <c r="D559" s="400"/>
      <c r="E559" s="400"/>
      <c r="F559" s="400"/>
      <c r="G559" s="400"/>
      <c r="H559" s="400"/>
      <c r="I559" s="400"/>
      <c r="J559" s="400"/>
      <c r="K559" s="400"/>
      <c r="L559" s="400"/>
      <c r="M559" s="400"/>
      <c r="N559" s="472"/>
      <c r="O559" s="458" t="s">
        <v>791</v>
      </c>
      <c r="P559" s="450"/>
      <c r="Q559" s="450"/>
      <c r="R559" s="450"/>
      <c r="S559" s="450"/>
      <c r="T559" s="450"/>
      <c r="U559" s="443"/>
      <c r="V559" s="37" t="s">
        <v>66</v>
      </c>
      <c r="W559" s="392">
        <f>IFERROR(SUM(BL22:BL555),"0")</f>
        <v>10617.314637362639</v>
      </c>
      <c r="X559" s="392">
        <f>IFERROR(SUM(BM22:BM555),"0")</f>
        <v>10641.372000000001</v>
      </c>
      <c r="Y559" s="37"/>
      <c r="Z559" s="393"/>
      <c r="AA559" s="393"/>
    </row>
    <row r="560" spans="1:67" x14ac:dyDescent="0.2">
      <c r="A560" s="400"/>
      <c r="B560" s="400"/>
      <c r="C560" s="400"/>
      <c r="D560" s="400"/>
      <c r="E560" s="400"/>
      <c r="F560" s="400"/>
      <c r="G560" s="400"/>
      <c r="H560" s="400"/>
      <c r="I560" s="400"/>
      <c r="J560" s="400"/>
      <c r="K560" s="400"/>
      <c r="L560" s="400"/>
      <c r="M560" s="400"/>
      <c r="N560" s="472"/>
      <c r="O560" s="458" t="s">
        <v>792</v>
      </c>
      <c r="P560" s="450"/>
      <c r="Q560" s="450"/>
      <c r="R560" s="450"/>
      <c r="S560" s="450"/>
      <c r="T560" s="450"/>
      <c r="U560" s="443"/>
      <c r="V560" s="37" t="s">
        <v>793</v>
      </c>
      <c r="W560" s="38">
        <f>ROUNDUP(SUM(BN22:BN555),0)</f>
        <v>19</v>
      </c>
      <c r="X560" s="38">
        <f>ROUNDUP(SUM(BO22:BO555),0)</f>
        <v>19</v>
      </c>
      <c r="Y560" s="37"/>
      <c r="Z560" s="393"/>
      <c r="AA560" s="393"/>
    </row>
    <row r="561" spans="1:30" x14ac:dyDescent="0.2">
      <c r="A561" s="400"/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72"/>
      <c r="O561" s="458" t="s">
        <v>794</v>
      </c>
      <c r="P561" s="450"/>
      <c r="Q561" s="450"/>
      <c r="R561" s="450"/>
      <c r="S561" s="450"/>
      <c r="T561" s="450"/>
      <c r="U561" s="443"/>
      <c r="V561" s="37" t="s">
        <v>66</v>
      </c>
      <c r="W561" s="392">
        <f>GrossWeightTotal+PalletQtyTotal*25</f>
        <v>11092.314637362639</v>
      </c>
      <c r="X561" s="392">
        <f>GrossWeightTotalR+PalletQtyTotalR*25</f>
        <v>11116.372000000001</v>
      </c>
      <c r="Y561" s="37"/>
      <c r="Z561" s="393"/>
      <c r="AA561" s="393"/>
    </row>
    <row r="562" spans="1:30" x14ac:dyDescent="0.2">
      <c r="A562" s="400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72"/>
      <c r="O562" s="458" t="s">
        <v>795</v>
      </c>
      <c r="P562" s="450"/>
      <c r="Q562" s="450"/>
      <c r="R562" s="450"/>
      <c r="S562" s="450"/>
      <c r="T562" s="450"/>
      <c r="U562" s="443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984.12454212454213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986</v>
      </c>
      <c r="Y562" s="37"/>
      <c r="Z562" s="393"/>
      <c r="AA562" s="393"/>
    </row>
    <row r="563" spans="1:30" ht="14.25" customHeight="1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72"/>
      <c r="O563" s="458" t="s">
        <v>796</v>
      </c>
      <c r="P563" s="450"/>
      <c r="Q563" s="450"/>
      <c r="R563" s="450"/>
      <c r="S563" s="450"/>
      <c r="T563" s="450"/>
      <c r="U563" s="443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20.908819999999999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30" t="s">
        <v>95</v>
      </c>
      <c r="D565" s="549"/>
      <c r="E565" s="549"/>
      <c r="F565" s="540"/>
      <c r="G565" s="430" t="s">
        <v>228</v>
      </c>
      <c r="H565" s="549"/>
      <c r="I565" s="549"/>
      <c r="J565" s="549"/>
      <c r="K565" s="549"/>
      <c r="L565" s="549"/>
      <c r="M565" s="549"/>
      <c r="N565" s="549"/>
      <c r="O565" s="540"/>
      <c r="P565" s="430" t="s">
        <v>488</v>
      </c>
      <c r="Q565" s="540"/>
      <c r="R565" s="430" t="s">
        <v>566</v>
      </c>
      <c r="S565" s="549"/>
      <c r="T565" s="549"/>
      <c r="U565" s="540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789" t="s">
        <v>799</v>
      </c>
      <c r="B566" s="430" t="s">
        <v>60</v>
      </c>
      <c r="C566" s="430" t="s">
        <v>96</v>
      </c>
      <c r="D566" s="430" t="s">
        <v>104</v>
      </c>
      <c r="E566" s="430" t="s">
        <v>95</v>
      </c>
      <c r="F566" s="430" t="s">
        <v>218</v>
      </c>
      <c r="G566" s="430" t="s">
        <v>229</v>
      </c>
      <c r="H566" s="430" t="s">
        <v>246</v>
      </c>
      <c r="I566" s="430" t="s">
        <v>265</v>
      </c>
      <c r="J566" s="430" t="s">
        <v>338</v>
      </c>
      <c r="K566" s="430" t="s">
        <v>359</v>
      </c>
      <c r="L566" s="430" t="s">
        <v>372</v>
      </c>
      <c r="M566" s="382"/>
      <c r="N566" s="430" t="s">
        <v>458</v>
      </c>
      <c r="O566" s="430" t="s">
        <v>475</v>
      </c>
      <c r="P566" s="430" t="s">
        <v>489</v>
      </c>
      <c r="Q566" s="430" t="s">
        <v>533</v>
      </c>
      <c r="R566" s="430" t="s">
        <v>567</v>
      </c>
      <c r="S566" s="430" t="s">
        <v>614</v>
      </c>
      <c r="T566" s="430" t="s">
        <v>641</v>
      </c>
      <c r="U566" s="430" t="s">
        <v>648</v>
      </c>
      <c r="V566" s="430" t="s">
        <v>657</v>
      </c>
      <c r="W566" s="430" t="s">
        <v>707</v>
      </c>
      <c r="AA566" s="52"/>
      <c r="AD566" s="382"/>
    </row>
    <row r="567" spans="1:30" ht="13.5" customHeight="1" thickBot="1" x14ac:dyDescent="0.25">
      <c r="A567" s="790"/>
      <c r="B567" s="431"/>
      <c r="C567" s="431"/>
      <c r="D567" s="431"/>
      <c r="E567" s="431"/>
      <c r="F567" s="431"/>
      <c r="G567" s="431"/>
      <c r="H567" s="431"/>
      <c r="I567" s="431"/>
      <c r="J567" s="431"/>
      <c r="K567" s="431"/>
      <c r="L567" s="431"/>
      <c r="M567" s="382"/>
      <c r="N567" s="431"/>
      <c r="O567" s="431"/>
      <c r="P567" s="431"/>
      <c r="Q567" s="431"/>
      <c r="R567" s="431"/>
      <c r="S567" s="431"/>
      <c r="T567" s="431"/>
      <c r="U567" s="431"/>
      <c r="V567" s="431"/>
      <c r="W567" s="431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0</v>
      </c>
      <c r="D568" s="46">
        <f>IFERROR(X53*1,"0")+IFERROR(X54*1,"0")+IFERROR(X55*1,"0")+IFERROR(X56*1,"0")</f>
        <v>0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0</v>
      </c>
      <c r="F568" s="46">
        <f>IFERROR(X130*1,"0")+IFERROR(X131*1,"0")+IFERROR(X132*1,"0")+IFERROR(X133*1,"0")+IFERROR(X134*1,"0")</f>
        <v>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4609.2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0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5370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0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0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151.20000000000002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O17:S18"/>
    <mergeCell ref="O222:S222"/>
    <mergeCell ref="O63:S63"/>
    <mergeCell ref="O221:S221"/>
    <mergeCell ref="O286:S286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O520:S520"/>
    <mergeCell ref="O457:S457"/>
    <mergeCell ref="D214:E214"/>
    <mergeCell ref="O471:U471"/>
    <mergeCell ref="D520:E520"/>
    <mergeCell ref="O521:S521"/>
    <mergeCell ref="O446:U446"/>
    <mergeCell ref="O250:U250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R565:U565"/>
    <mergeCell ref="D396:E396"/>
    <mergeCell ref="O534:U534"/>
    <mergeCell ref="O93:S93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D63:E63"/>
    <mergeCell ref="D330:E330"/>
    <mergeCell ref="D27:E27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A556:N557"/>
    <mergeCell ref="D116:E116"/>
    <mergeCell ref="D414:E414"/>
    <mergeCell ref="D352:E352"/>
    <mergeCell ref="D113:E113"/>
    <mergeCell ref="A358:N359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D545:E545"/>
    <mergeCell ref="O519:S519"/>
    <mergeCell ref="D88:E8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D28:E28"/>
    <mergeCell ref="O349:S349"/>
    <mergeCell ref="D98:E98"/>
    <mergeCell ref="O268:S268"/>
    <mergeCell ref="O429:S429"/>
    <mergeCell ref="D93:E93"/>
    <mergeCell ref="D264:E264"/>
    <mergeCell ref="D220:E220"/>
    <mergeCell ref="D391:E391"/>
    <mergeCell ref="O79:S79"/>
    <mergeCell ref="O350:S350"/>
    <mergeCell ref="O144:S144"/>
    <mergeCell ref="O337:S337"/>
    <mergeCell ref="O331:S331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D424:E424"/>
    <mergeCell ref="D286:E286"/>
    <mergeCell ref="O550:U550"/>
    <mergeCell ref="A146:N147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A161:Y161"/>
    <mergeCell ref="D288:E288"/>
    <mergeCell ref="D459:E459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P565:Q565"/>
    <mergeCell ref="A533:N534"/>
    <mergeCell ref="D436:E436"/>
    <mergeCell ref="A170:N171"/>
    <mergeCell ref="A419:N420"/>
    <mergeCell ref="O300:U300"/>
    <mergeCell ref="D222:E222"/>
    <mergeCell ref="O358:U358"/>
    <mergeCell ref="D491:E491"/>
    <mergeCell ref="D176:E176"/>
    <mergeCell ref="O443:S443"/>
    <mergeCell ref="O343:S343"/>
    <mergeCell ref="Q566:Q567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O336:S336"/>
    <mergeCell ref="D384:E384"/>
    <mergeCell ref="D151:E151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