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6,24 Коныгин\"/>
    </mc:Choice>
  </mc:AlternateContent>
  <xr:revisionPtr revIDLastSave="0" documentId="13_ncr:1_{26615720-C290-456D-8F44-04B940D0C3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M93" i="1"/>
  <c r="BL93" i="1"/>
  <c r="Y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BO105" i="1" l="1"/>
  <c r="BM105" i="1"/>
  <c r="Y105" i="1"/>
  <c r="BO131" i="1"/>
  <c r="BM131" i="1"/>
  <c r="Y131" i="1"/>
  <c r="BO157" i="1"/>
  <c r="BM157" i="1"/>
  <c r="Y157" i="1"/>
  <c r="BO184" i="1"/>
  <c r="BM184" i="1"/>
  <c r="Y184" i="1"/>
  <c r="BO230" i="1"/>
  <c r="BM230" i="1"/>
  <c r="Y230" i="1"/>
  <c r="BO260" i="1"/>
  <c r="BM260" i="1"/>
  <c r="Y260" i="1"/>
  <c r="BO264" i="1"/>
  <c r="BM264" i="1"/>
  <c r="Y264" i="1"/>
  <c r="BO314" i="1"/>
  <c r="BM314" i="1"/>
  <c r="Y314" i="1"/>
  <c r="BO330" i="1"/>
  <c r="BM330" i="1"/>
  <c r="Y330" i="1"/>
  <c r="BO332" i="1"/>
  <c r="BM332" i="1"/>
  <c r="Y332" i="1"/>
  <c r="X359" i="1"/>
  <c r="X358" i="1"/>
  <c r="BO356" i="1"/>
  <c r="BM356" i="1"/>
  <c r="Y356" i="1"/>
  <c r="BO379" i="1"/>
  <c r="BM379" i="1"/>
  <c r="Y379" i="1"/>
  <c r="BO400" i="1"/>
  <c r="BM400" i="1"/>
  <c r="Y400" i="1"/>
  <c r="BO429" i="1"/>
  <c r="BM429" i="1"/>
  <c r="Y429" i="1"/>
  <c r="BO481" i="1"/>
  <c r="BM481" i="1"/>
  <c r="Y481" i="1"/>
  <c r="Y30" i="1"/>
  <c r="BM30" i="1"/>
  <c r="Y55" i="1"/>
  <c r="BM55" i="1"/>
  <c r="Y56" i="1"/>
  <c r="BM56" i="1"/>
  <c r="Y67" i="1"/>
  <c r="BM67" i="1"/>
  <c r="Y75" i="1"/>
  <c r="BM75" i="1"/>
  <c r="Y85" i="1"/>
  <c r="BM85" i="1"/>
  <c r="BO116" i="1"/>
  <c r="BM116" i="1"/>
  <c r="Y116" i="1"/>
  <c r="X182" i="1"/>
  <c r="BO175" i="1"/>
  <c r="BM175" i="1"/>
  <c r="Y175" i="1"/>
  <c r="BO212" i="1"/>
  <c r="BM212" i="1"/>
  <c r="Y212" i="1"/>
  <c r="BO242" i="1"/>
  <c r="BM242" i="1"/>
  <c r="Y242" i="1"/>
  <c r="BO286" i="1"/>
  <c r="BM286" i="1"/>
  <c r="Y286" i="1"/>
  <c r="BO329" i="1"/>
  <c r="BM329" i="1"/>
  <c r="Y329" i="1"/>
  <c r="BO331" i="1"/>
  <c r="BM331" i="1"/>
  <c r="Y331" i="1"/>
  <c r="BO357" i="1"/>
  <c r="BM357" i="1"/>
  <c r="Y357" i="1"/>
  <c r="BO362" i="1"/>
  <c r="BM362" i="1"/>
  <c r="Y362" i="1"/>
  <c r="BO384" i="1"/>
  <c r="BM384" i="1"/>
  <c r="Y384" i="1"/>
  <c r="BO408" i="1"/>
  <c r="BM408" i="1"/>
  <c r="Y408" i="1"/>
  <c r="BO443" i="1"/>
  <c r="BM443" i="1"/>
  <c r="Y443" i="1"/>
  <c r="BO497" i="1"/>
  <c r="BM497" i="1"/>
  <c r="Y497" i="1"/>
  <c r="X126" i="1"/>
  <c r="X277" i="1"/>
  <c r="Y342" i="1"/>
  <c r="BM342" i="1"/>
  <c r="Y293" i="1"/>
  <c r="BM293" i="1"/>
  <c r="Y254" i="1"/>
  <c r="BM254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W562" i="1"/>
  <c r="Y28" i="1"/>
  <c r="BM28" i="1"/>
  <c r="Y32" i="1"/>
  <c r="BM32" i="1"/>
  <c r="Y53" i="1"/>
  <c r="BM53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99" i="1"/>
  <c r="Y95" i="1"/>
  <c r="BM95" i="1"/>
  <c r="Y103" i="1"/>
  <c r="BM103" i="1"/>
  <c r="Y107" i="1"/>
  <c r="BM107" i="1"/>
  <c r="Y114" i="1"/>
  <c r="BM114" i="1"/>
  <c r="Y120" i="1"/>
  <c r="BM120" i="1"/>
  <c r="BO120" i="1"/>
  <c r="Y124" i="1"/>
  <c r="BM124" i="1"/>
  <c r="F568" i="1"/>
  <c r="Y133" i="1"/>
  <c r="BM133" i="1"/>
  <c r="G568" i="1"/>
  <c r="Y142" i="1"/>
  <c r="BM142" i="1"/>
  <c r="Y143" i="1"/>
  <c r="BM143" i="1"/>
  <c r="Y151" i="1"/>
  <c r="BM151" i="1"/>
  <c r="Y155" i="1"/>
  <c r="BM155" i="1"/>
  <c r="Y163" i="1"/>
  <c r="BM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Y228" i="1"/>
  <c r="BM228" i="1"/>
  <c r="Y232" i="1"/>
  <c r="BM232" i="1"/>
  <c r="Y240" i="1"/>
  <c r="BM240" i="1"/>
  <c r="Y244" i="1"/>
  <c r="BM244" i="1"/>
  <c r="Y248" i="1"/>
  <c r="BM248" i="1"/>
  <c r="Y256" i="1"/>
  <c r="BM256" i="1"/>
  <c r="X270" i="1"/>
  <c r="Y262" i="1"/>
  <c r="BM262" i="1"/>
  <c r="Y266" i="1"/>
  <c r="BM266" i="1"/>
  <c r="Y276" i="1"/>
  <c r="BM276" i="1"/>
  <c r="Y282" i="1"/>
  <c r="BM282" i="1"/>
  <c r="Y288" i="1"/>
  <c r="BM288" i="1"/>
  <c r="N568" i="1"/>
  <c r="Y295" i="1"/>
  <c r="BM295" i="1"/>
  <c r="BO297" i="1"/>
  <c r="BM297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410" i="1"/>
  <c r="W568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H568" i="1"/>
  <c r="X160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84" i="1"/>
  <c r="BO280" i="1"/>
  <c r="BM280" i="1"/>
  <c r="Y280" i="1"/>
  <c r="X283" i="1"/>
  <c r="BO287" i="1"/>
  <c r="BM287" i="1"/>
  <c r="Y287" i="1"/>
  <c r="Y289" i="1" s="1"/>
  <c r="X289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X393" i="1"/>
  <c r="BO423" i="1"/>
  <c r="BM423" i="1"/>
  <c r="Y423" i="1"/>
  <c r="H9" i="1"/>
  <c r="B568" i="1"/>
  <c r="W559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I568" i="1"/>
  <c r="X170" i="1"/>
  <c r="BO174" i="1"/>
  <c r="BM174" i="1"/>
  <c r="Y174" i="1"/>
  <c r="BO177" i="1"/>
  <c r="BM177" i="1"/>
  <c r="Y177" i="1"/>
  <c r="Y181" i="1" s="1"/>
  <c r="X181" i="1"/>
  <c r="BO185" i="1"/>
  <c r="BM185" i="1"/>
  <c r="Y185" i="1"/>
  <c r="BO189" i="1"/>
  <c r="BM189" i="1"/>
  <c r="Y189" i="1"/>
  <c r="BO193" i="1"/>
  <c r="BM193" i="1"/>
  <c r="Y193" i="1"/>
  <c r="X206" i="1"/>
  <c r="BO211" i="1"/>
  <c r="BM211" i="1"/>
  <c r="Y211" i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Y257" i="1" s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BO399" i="1"/>
  <c r="BM399" i="1"/>
  <c r="Y399" i="1"/>
  <c r="BO403" i="1"/>
  <c r="BM403" i="1"/>
  <c r="Y403" i="1"/>
  <c r="BO407" i="1"/>
  <c r="BM407" i="1"/>
  <c r="Y407" i="1"/>
  <c r="R568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Y300" i="1" s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Y353" i="1" s="1"/>
  <c r="X353" i="1"/>
  <c r="BO363" i="1"/>
  <c r="BM363" i="1"/>
  <c r="Y363" i="1"/>
  <c r="Y366" i="1" s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01" i="1" l="1"/>
  <c r="Y431" i="1"/>
  <c r="Y415" i="1"/>
  <c r="Y305" i="1"/>
  <c r="Y358" i="1"/>
  <c r="Y487" i="1"/>
  <c r="Y277" i="1"/>
  <c r="Y270" i="1"/>
  <c r="Y82" i="1"/>
  <c r="X560" i="1"/>
  <c r="Y373" i="1"/>
  <c r="Y492" i="1"/>
  <c r="Y466" i="1"/>
  <c r="Y440" i="1"/>
  <c r="Y460" i="1"/>
  <c r="Y409" i="1"/>
  <c r="Y339" i="1"/>
  <c r="Y346" i="1"/>
  <c r="Y217" i="1"/>
  <c r="Y159" i="1"/>
  <c r="Y146" i="1"/>
  <c r="Y135" i="1"/>
  <c r="Y126" i="1"/>
  <c r="Y99" i="1"/>
  <c r="Y89" i="1"/>
  <c r="X559" i="1"/>
  <c r="Y425" i="1"/>
  <c r="Y393" i="1"/>
  <c r="Y165" i="1"/>
  <c r="X561" i="1"/>
  <c r="Y549" i="1"/>
  <c r="Y533" i="1"/>
  <c r="Y233" i="1"/>
  <c r="Y117" i="1"/>
  <c r="Y34" i="1"/>
  <c r="X562" i="1"/>
  <c r="W561" i="1"/>
  <c r="Y381" i="1"/>
  <c r="Y223" i="1"/>
  <c r="X558" i="1"/>
  <c r="Y507" i="1"/>
  <c r="Y316" i="1"/>
  <c r="Y199" i="1"/>
  <c r="Y283" i="1"/>
  <c r="Y250" i="1"/>
  <c r="Y563" i="1" l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<sst xmlns="http://schemas.openxmlformats.org/spreadsheetml/2006/main" count="2475" uniqueCount="837">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</sst>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6" zoomScaleNormal="100" zoomScaleSheetLayoutView="100" workbookViewId="0">
      <selection activeCell="AA568" sqref="AA568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5" t="s">
        <v>0</v>
      </c>
      <c r="E1" s="395"/>
      <c r="F1" s="395"/>
      <c r="G1" s="12" t="s">
        <v>1</v>
      </c>
      <c r="H1" s="575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51" t="s">
        <v>8</v>
      </c>
      <c r="B5" s="441"/>
      <c r="C5" s="442"/>
      <c r="D5" s="710"/>
      <c r="E5" s="711"/>
      <c r="F5" s="464" t="s">
        <v>9</v>
      </c>
      <c r="G5" s="442"/>
      <c r="H5" s="710"/>
      <c r="I5" s="761"/>
      <c r="J5" s="761"/>
      <c r="K5" s="761"/>
      <c r="L5" s="711"/>
      <c r="M5" s="58"/>
      <c r="O5" s="24" t="s">
        <v>10</v>
      </c>
      <c r="P5" s="423">
        <v>45469</v>
      </c>
      <c r="Q5" s="424"/>
      <c r="S5" s="576" t="s">
        <v>11</v>
      </c>
      <c r="T5" s="470"/>
      <c r="U5" s="578" t="s">
        <v>12</v>
      </c>
      <c r="V5" s="424"/>
      <c r="AA5" s="51"/>
      <c r="AB5" s="51"/>
      <c r="AC5" s="51"/>
    </row>
    <row r="6" spans="1:30" s="386" customFormat="1" ht="24" customHeight="1" x14ac:dyDescent="0.2">
      <c r="A6" s="651" t="s">
        <v>13</v>
      </c>
      <c r="B6" s="441"/>
      <c r="C6" s="442"/>
      <c r="D6" s="523" t="s">
        <v>14</v>
      </c>
      <c r="E6" s="524"/>
      <c r="F6" s="524"/>
      <c r="G6" s="524"/>
      <c r="H6" s="524"/>
      <c r="I6" s="524"/>
      <c r="J6" s="524"/>
      <c r="K6" s="524"/>
      <c r="L6" s="424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Среда</v>
      </c>
      <c r="Q6" s="398"/>
      <c r="S6" s="771" t="s">
        <v>16</v>
      </c>
      <c r="T6" s="470"/>
      <c r="U6" s="516" t="s">
        <v>17</v>
      </c>
      <c r="V6" s="517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3" t="str">
        <f>IFERROR(VLOOKUP(DeliveryAddress,Table,3,0),1)</f>
        <v>5</v>
      </c>
      <c r="E7" s="584"/>
      <c r="F7" s="584"/>
      <c r="G7" s="584"/>
      <c r="H7" s="584"/>
      <c r="I7" s="584"/>
      <c r="J7" s="584"/>
      <c r="K7" s="584"/>
      <c r="L7" s="413"/>
      <c r="M7" s="60"/>
      <c r="O7" s="24"/>
      <c r="P7" s="42"/>
      <c r="Q7" s="42"/>
      <c r="S7" s="400"/>
      <c r="T7" s="470"/>
      <c r="U7" s="518"/>
      <c r="V7" s="519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12">
        <v>0.41666666666666669</v>
      </c>
      <c r="Q8" s="413"/>
      <c r="S8" s="400"/>
      <c r="T8" s="470"/>
      <c r="U8" s="518"/>
      <c r="V8" s="519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3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67"/>
      <c r="Q9" s="407"/>
      <c r="S9" s="400"/>
      <c r="T9" s="470"/>
      <c r="U9" s="520"/>
      <c r="V9" s="521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3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2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57"/>
      <c r="Q10" s="558"/>
      <c r="T10" s="24" t="s">
        <v>22</v>
      </c>
      <c r="U10" s="773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5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40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40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40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5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73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4"/>
      <c r="P16" s="674"/>
      <c r="Q16" s="674"/>
      <c r="R16" s="674"/>
      <c r="S16" s="67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59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23"/>
      <c r="Q17" s="723"/>
      <c r="R17" s="723"/>
      <c r="S17" s="435"/>
      <c r="T17" s="446" t="s">
        <v>49</v>
      </c>
      <c r="U17" s="442"/>
      <c r="V17" s="404" t="s">
        <v>50</v>
      </c>
      <c r="W17" s="404" t="s">
        <v>51</v>
      </c>
      <c r="X17" s="438" t="s">
        <v>52</v>
      </c>
      <c r="Y17" s="404" t="s">
        <v>53</v>
      </c>
      <c r="Z17" s="550" t="s">
        <v>54</v>
      </c>
      <c r="AA17" s="550" t="s">
        <v>55</v>
      </c>
      <c r="AB17" s="550" t="s">
        <v>56</v>
      </c>
      <c r="AC17" s="705"/>
      <c r="AD17" s="706"/>
      <c r="AE17" s="696"/>
      <c r="BB17" s="444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24"/>
      <c r="Q18" s="724"/>
      <c r="R18" s="724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1"/>
      <c r="AA18" s="551"/>
      <c r="AB18" s="707"/>
      <c r="AC18" s="708"/>
      <c r="AD18" s="709"/>
      <c r="AE18" s="697"/>
      <c r="BB18" s="400"/>
    </row>
    <row r="19" spans="1:67" ht="27.75" customHeight="1" x14ac:dyDescent="0.2">
      <c r="A19" s="573" t="s">
        <v>60</v>
      </c>
      <c r="B19" s="574"/>
      <c r="C19" s="574"/>
      <c r="D19" s="574"/>
      <c r="E19" s="574"/>
      <c r="F19" s="574"/>
      <c r="G19" s="574"/>
      <c r="H19" s="574"/>
      <c r="I19" s="574"/>
      <c r="J19" s="574"/>
      <c r="K19" s="574"/>
      <c r="L19" s="574"/>
      <c r="M19" s="574"/>
      <c r="N19" s="574"/>
      <c r="O19" s="574"/>
      <c r="P19" s="574"/>
      <c r="Q19" s="574"/>
      <c r="R19" s="574"/>
      <c r="S19" s="574"/>
      <c r="T19" s="574"/>
      <c r="U19" s="574"/>
      <c r="V19" s="574"/>
      <c r="W19" s="574"/>
      <c r="X19" s="574"/>
      <c r="Y19" s="574"/>
      <c r="Z19" s="48"/>
      <c r="AA19" s="48"/>
    </row>
    <row r="20" spans="1:67" ht="16.5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573" t="s">
        <v>95</v>
      </c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  <c r="Y44" s="574"/>
      <c r="Z44" s="48"/>
      <c r="AA44" s="48"/>
    </row>
    <row r="45" spans="1:67" ht="16.5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110</v>
      </c>
      <c r="X47" s="391">
        <f>IFERROR(IF(W47="",0,CEILING((W47/$H47),1)*$H47),"")</f>
        <v>118.80000000000001</v>
      </c>
      <c r="Y47" s="36">
        <f>IFERROR(IF(X47=0,"",ROUNDUP(X47/H47,0)*0.02175),"")</f>
        <v>0.23924999999999999</v>
      </c>
      <c r="Z47" s="56"/>
      <c r="AA47" s="57"/>
      <c r="AE47" s="64"/>
      <c r="BB47" s="76" t="s">
        <v>1</v>
      </c>
      <c r="BL47" s="64">
        <f>IFERROR(W47*I47/H47,"0")</f>
        <v>114.88888888888887</v>
      </c>
      <c r="BM47" s="64">
        <f>IFERROR(X47*I47/H47,"0")</f>
        <v>124.08</v>
      </c>
      <c r="BN47" s="64">
        <f>IFERROR(1/J47*(W47/H47),"0")</f>
        <v>0.18187830687830686</v>
      </c>
      <c r="BO47" s="64">
        <f>IFERROR(1/J47*(X47/H47),"0")</f>
        <v>0.19642857142857142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10.185185185185185</v>
      </c>
      <c r="X49" s="392">
        <f>IFERROR(X47/H47,"0")+IFERROR(X48/H48,"0")</f>
        <v>11</v>
      </c>
      <c r="Y49" s="392">
        <f>IFERROR(IF(Y47="",0,Y47),"0")+IFERROR(IF(Y48="",0,Y48),"0")</f>
        <v>0.23924999999999999</v>
      </c>
      <c r="Z49" s="393"/>
      <c r="AA49" s="393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110</v>
      </c>
      <c r="X50" s="392">
        <f>IFERROR(SUM(X47:X48),"0")</f>
        <v>118.80000000000001</v>
      </c>
      <c r="Y50" s="37"/>
      <c r="Z50" s="393"/>
      <c r="AA50" s="393"/>
    </row>
    <row r="51" spans="1:67" ht="16.5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0</v>
      </c>
      <c r="X53" s="39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3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0</v>
      </c>
      <c r="X57" s="392">
        <f>IFERROR(X53/H53,"0")+IFERROR(X54/H54,"0")+IFERROR(X55/H55,"0")+IFERROR(X56/H56,"0")</f>
        <v>0</v>
      </c>
      <c r="Y57" s="392">
        <f>IFERROR(IF(Y53="",0,Y53),"0")+IFERROR(IF(Y54="",0,Y54),"0")+IFERROR(IF(Y55="",0,Y55),"0")+IFERROR(IF(Y56="",0,Y56),"0")</f>
        <v>0</v>
      </c>
      <c r="Z57" s="393"/>
      <c r="AA57" s="393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0</v>
      </c>
      <c r="X58" s="392">
        <f>IFERROR(SUM(X53:X56),"0")</f>
        <v>0</v>
      </c>
      <c r="Y58" s="37"/>
      <c r="Z58" s="393"/>
      <c r="AA58" s="393"/>
    </row>
    <row r="59" spans="1:67" ht="16.5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3">
        <v>4607091385670</v>
      </c>
      <c r="E62" s="398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3">
        <v>4607091385670</v>
      </c>
      <c r="E63" s="398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90">
        <v>70</v>
      </c>
      <c r="X63" s="391">
        <f t="shared" si="6"/>
        <v>78.399999999999991</v>
      </c>
      <c r="Y63" s="36">
        <f t="shared" si="7"/>
        <v>0.15225</v>
      </c>
      <c r="Z63" s="56"/>
      <c r="AA63" s="57"/>
      <c r="AE63" s="64"/>
      <c r="BB63" s="84" t="s">
        <v>1</v>
      </c>
      <c r="BL63" s="64">
        <f t="shared" si="8"/>
        <v>73</v>
      </c>
      <c r="BM63" s="64">
        <f t="shared" si="9"/>
        <v>81.759999999999991</v>
      </c>
      <c r="BN63" s="64">
        <f t="shared" si="10"/>
        <v>0.11160714285714285</v>
      </c>
      <c r="BO63" s="64">
        <f t="shared" si="11"/>
        <v>0.125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50</v>
      </c>
      <c r="X65" s="391">
        <f t="shared" si="6"/>
        <v>54</v>
      </c>
      <c r="Y65" s="36">
        <f t="shared" si="7"/>
        <v>0.10874999999999999</v>
      </c>
      <c r="Z65" s="56"/>
      <c r="AA65" s="57"/>
      <c r="AE65" s="64"/>
      <c r="BB65" s="86" t="s">
        <v>1</v>
      </c>
      <c r="BL65" s="64">
        <f t="shared" si="8"/>
        <v>52.222222222222221</v>
      </c>
      <c r="BM65" s="64">
        <f t="shared" si="9"/>
        <v>56.4</v>
      </c>
      <c r="BN65" s="64">
        <f t="shared" si="10"/>
        <v>8.2671957671957674E-2</v>
      </c>
      <c r="BO65" s="64">
        <f t="shared" si="11"/>
        <v>8.9285714285714274E-2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3">
        <v>4607091385687</v>
      </c>
      <c r="E69" s="398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90">
        <v>8</v>
      </c>
      <c r="X69" s="391">
        <f t="shared" si="6"/>
        <v>8</v>
      </c>
      <c r="Y69" s="36">
        <f t="shared" ref="Y69:Y75" si="12">IFERROR(IF(X69=0,"",ROUNDUP(X69/H69,0)*0.00937),"")</f>
        <v>1.874E-2</v>
      </c>
      <c r="Z69" s="56"/>
      <c r="AA69" s="57"/>
      <c r="AE69" s="64"/>
      <c r="BB69" s="90" t="s">
        <v>1</v>
      </c>
      <c r="BL69" s="64">
        <f t="shared" si="8"/>
        <v>8.48</v>
      </c>
      <c r="BM69" s="64">
        <f t="shared" si="9"/>
        <v>8.48</v>
      </c>
      <c r="BN69" s="64">
        <f t="shared" si="10"/>
        <v>1.6666666666666666E-2</v>
      </c>
      <c r="BO69" s="64">
        <f t="shared" si="11"/>
        <v>1.6666666666666666E-2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3">
        <v>4680115882539</v>
      </c>
      <c r="E70" s="398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12.87962962962963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14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0.27973999999999999</v>
      </c>
      <c r="Z82" s="393"/>
      <c r="AA82" s="393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128</v>
      </c>
      <c r="X83" s="392">
        <f>IFERROR(SUM(X61:X81),"0")</f>
        <v>140.39999999999998</v>
      </c>
      <c r="Y83" s="37"/>
      <c r="Z83" s="393"/>
      <c r="AA83" s="393"/>
    </row>
    <row r="84" spans="1:67" ht="14.25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8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2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50</v>
      </c>
      <c r="X94" s="391">
        <f t="shared" si="13"/>
        <v>54</v>
      </c>
      <c r="Y94" s="36">
        <f>IFERROR(IF(X94=0,"",ROUNDUP(X94/H94,0)*0.02175),"")</f>
        <v>0.1305</v>
      </c>
      <c r="Z94" s="56"/>
      <c r="AA94" s="57"/>
      <c r="AE94" s="64"/>
      <c r="BB94" s="109" t="s">
        <v>1</v>
      </c>
      <c r="BL94" s="64">
        <f t="shared" si="14"/>
        <v>53.500000000000007</v>
      </c>
      <c r="BM94" s="64">
        <f t="shared" si="15"/>
        <v>57.780000000000008</v>
      </c>
      <c r="BN94" s="64">
        <f t="shared" si="16"/>
        <v>9.9206349206349201E-2</v>
      </c>
      <c r="BO94" s="64">
        <f t="shared" si="17"/>
        <v>0.10714285714285714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5.5555555555555554</v>
      </c>
      <c r="X99" s="392">
        <f>IFERROR(X92/H92,"0")+IFERROR(X93/H93,"0")+IFERROR(X94/H94,"0")+IFERROR(X95/H95,"0")+IFERROR(X96/H96,"0")+IFERROR(X97/H97,"0")+IFERROR(X98/H98,"0")</f>
        <v>6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0.1305</v>
      </c>
      <c r="Z99" s="393"/>
      <c r="AA99" s="393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50</v>
      </c>
      <c r="X100" s="392">
        <f>IFERROR(SUM(X92:X98),"0")</f>
        <v>54</v>
      </c>
      <c r="Y100" s="37"/>
      <c r="Z100" s="393"/>
      <c r="AA100" s="393"/>
    </row>
    <row r="101" spans="1:67" ht="14.25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90</v>
      </c>
      <c r="X103" s="391">
        <f t="shared" si="18"/>
        <v>92.4</v>
      </c>
      <c r="Y103" s="36">
        <f>IFERROR(IF(X103=0,"",ROUNDUP(X103/H103,0)*0.02175),"")</f>
        <v>0.23924999999999999</v>
      </c>
      <c r="Z103" s="56"/>
      <c r="AA103" s="57"/>
      <c r="AE103" s="64"/>
      <c r="BB103" s="115" t="s">
        <v>1</v>
      </c>
      <c r="BL103" s="64">
        <f t="shared" si="19"/>
        <v>96.042857142857144</v>
      </c>
      <c r="BM103" s="64">
        <f t="shared" si="20"/>
        <v>98.604000000000013</v>
      </c>
      <c r="BN103" s="64">
        <f t="shared" si="21"/>
        <v>0.19132653061224486</v>
      </c>
      <c r="BO103" s="64">
        <f t="shared" si="22"/>
        <v>0.19642857142857142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6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10.714285714285714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11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0.23924999999999999</v>
      </c>
      <c r="Z117" s="393"/>
      <c r="AA117" s="393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90</v>
      </c>
      <c r="X118" s="392">
        <f>IFERROR(SUM(X102:X116),"0")</f>
        <v>92.4</v>
      </c>
      <c r="Y118" s="37"/>
      <c r="Z118" s="393"/>
      <c r="AA118" s="393"/>
    </row>
    <row r="119" spans="1:67" ht="14.25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90</v>
      </c>
      <c r="X131" s="391">
        <f>IFERROR(IF(W131="",0,CEILING((W131/$H131),1)*$H131),"")</f>
        <v>92.4</v>
      </c>
      <c r="Y131" s="36">
        <f>IFERROR(IF(X131=0,"",ROUNDUP(X131/H131,0)*0.02175),"")</f>
        <v>0.23924999999999999</v>
      </c>
      <c r="Z131" s="56"/>
      <c r="AA131" s="57"/>
      <c r="AE131" s="64"/>
      <c r="BB131" s="136" t="s">
        <v>1</v>
      </c>
      <c r="BL131" s="64">
        <f>IFERROR(W131*I131/H131,"0")</f>
        <v>95.978571428571428</v>
      </c>
      <c r="BM131" s="64">
        <f>IFERROR(X131*I131/H131,"0")</f>
        <v>98.538000000000011</v>
      </c>
      <c r="BN131" s="64">
        <f>IFERROR(1/J131*(W131/H131),"0")</f>
        <v>0.19132653061224486</v>
      </c>
      <c r="BO131" s="64">
        <f>IFERROR(1/J131*(X131/H131),"0")</f>
        <v>0.19642857142857142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10.714285714285714</v>
      </c>
      <c r="X135" s="392">
        <f>IFERROR(X130/H130,"0")+IFERROR(X131/H131,"0")+IFERROR(X132/H132,"0")+IFERROR(X133/H133,"0")+IFERROR(X134/H134,"0")</f>
        <v>11</v>
      </c>
      <c r="Y135" s="392">
        <f>IFERROR(IF(Y130="",0,Y130),"0")+IFERROR(IF(Y131="",0,Y131),"0")+IFERROR(IF(Y132="",0,Y132),"0")+IFERROR(IF(Y133="",0,Y133),"0")+IFERROR(IF(Y134="",0,Y134),"0")</f>
        <v>0.23924999999999999</v>
      </c>
      <c r="Z135" s="393"/>
      <c r="AA135" s="393"/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90</v>
      </c>
      <c r="X136" s="392">
        <f>IFERROR(SUM(X130:X134),"0")</f>
        <v>92.4</v>
      </c>
      <c r="Y136" s="37"/>
      <c r="Z136" s="393"/>
      <c r="AA136" s="393"/>
    </row>
    <row r="137" spans="1:67" ht="27.75" customHeight="1" x14ac:dyDescent="0.2">
      <c r="A137" s="573" t="s">
        <v>228</v>
      </c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74"/>
      <c r="P137" s="574"/>
      <c r="Q137" s="574"/>
      <c r="R137" s="574"/>
      <c r="S137" s="574"/>
      <c r="T137" s="574"/>
      <c r="U137" s="574"/>
      <c r="V137" s="574"/>
      <c r="W137" s="574"/>
      <c r="X137" s="574"/>
      <c r="Y137" s="574"/>
      <c r="Z137" s="48"/>
      <c r="AA137" s="48"/>
    </row>
    <row r="138" spans="1:67" ht="16.5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3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2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1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89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6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1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3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7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2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3"/>
      <c r="AA199" s="393"/>
    </row>
    <row r="200" spans="1:67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0</v>
      </c>
      <c r="X200" s="392">
        <f>IFERROR(SUM(X184:X198),"0")</f>
        <v>0</v>
      </c>
      <c r="Y200" s="37"/>
      <c r="Z200" s="393"/>
      <c r="AA200" s="393"/>
    </row>
    <row r="201" spans="1:67" ht="14.25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60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629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3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2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8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4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5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140</v>
      </c>
      <c r="X240" s="391">
        <f t="shared" si="59"/>
        <v>140.4</v>
      </c>
      <c r="Y240" s="36">
        <f>IFERROR(IF(X240=0,"",ROUNDUP(X240/H240,0)*0.02039),"")</f>
        <v>0.26506999999999997</v>
      </c>
      <c r="Z240" s="56"/>
      <c r="AA240" s="57"/>
      <c r="AE240" s="64"/>
      <c r="BB240" s="205" t="s">
        <v>1</v>
      </c>
      <c r="BL240" s="64">
        <f t="shared" si="60"/>
        <v>146.2222222222222</v>
      </c>
      <c r="BM240" s="64">
        <f t="shared" si="61"/>
        <v>146.63999999999999</v>
      </c>
      <c r="BN240" s="64">
        <f t="shared" si="62"/>
        <v>0.27006172839506171</v>
      </c>
      <c r="BO240" s="64">
        <f t="shared" si="63"/>
        <v>0.27083333333333331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12.962962962962962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13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0.26506999999999997</v>
      </c>
      <c r="Z250" s="393"/>
      <c r="AA250" s="393"/>
    </row>
    <row r="251" spans="1:67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140</v>
      </c>
      <c r="X251" s="392">
        <f>IFERROR(SUM(X237:X249),"0")</f>
        <v>140.4</v>
      </c>
      <c r="Y251" s="37"/>
      <c r="Z251" s="393"/>
      <c r="AA251" s="393"/>
    </row>
    <row r="252" spans="1:67" ht="14.25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90</v>
      </c>
      <c r="X253" s="391">
        <f>IFERROR(IF(W253="",0,CEILING((W253/$H253),1)*$H253),"")</f>
        <v>92.4</v>
      </c>
      <c r="Y253" s="36">
        <f>IFERROR(IF(X253=0,"",ROUNDUP(X253/H253,0)*0.00753),"")</f>
        <v>0.16566</v>
      </c>
      <c r="Z253" s="56"/>
      <c r="AA253" s="57"/>
      <c r="AE253" s="64"/>
      <c r="BB253" s="215" t="s">
        <v>1</v>
      </c>
      <c r="BL253" s="64">
        <f>IFERROR(W253*I253/H253,"0")</f>
        <v>95.571428571428555</v>
      </c>
      <c r="BM253" s="64">
        <f>IFERROR(X253*I253/H253,"0")</f>
        <v>98.12</v>
      </c>
      <c r="BN253" s="64">
        <f>IFERROR(1/J253*(W253/H253),"0")</f>
        <v>0.13736263736263735</v>
      </c>
      <c r="BO253" s="64">
        <f>IFERROR(1/J253*(X253/H253),"0")</f>
        <v>0.14102564102564102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90</v>
      </c>
      <c r="X254" s="391">
        <f>IFERROR(IF(W254="",0,CEILING((W254/$H254),1)*$H254),"")</f>
        <v>92.4</v>
      </c>
      <c r="Y254" s="36">
        <f>IFERROR(IF(X254=0,"",ROUNDUP(X254/H254,0)*0.00753),"")</f>
        <v>0.16566</v>
      </c>
      <c r="Z254" s="56"/>
      <c r="AA254" s="57"/>
      <c r="AE254" s="64"/>
      <c r="BB254" s="216" t="s">
        <v>1</v>
      </c>
      <c r="BL254" s="64">
        <f>IFERROR(W254*I254/H254,"0")</f>
        <v>95.571428571428555</v>
      </c>
      <c r="BM254" s="64">
        <f>IFERROR(X254*I254/H254,"0")</f>
        <v>98.12</v>
      </c>
      <c r="BN254" s="64">
        <f>IFERROR(1/J254*(W254/H254),"0")</f>
        <v>0.13736263736263735</v>
      </c>
      <c r="BO254" s="64">
        <f>IFERROR(1/J254*(X254/H254),"0")</f>
        <v>0.14102564102564102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42.857142857142854</v>
      </c>
      <c r="X257" s="392">
        <f>IFERROR(X253/H253,"0")+IFERROR(X254/H254,"0")+IFERROR(X255/H255,"0")+IFERROR(X256/H256,"0")</f>
        <v>44</v>
      </c>
      <c r="Y257" s="392">
        <f>IFERROR(IF(Y253="",0,Y253),"0")+IFERROR(IF(Y254="",0,Y254),"0")+IFERROR(IF(Y255="",0,Y255),"0")+IFERROR(IF(Y256="",0,Y256),"0")</f>
        <v>0.33132</v>
      </c>
      <c r="Z257" s="393"/>
      <c r="AA257" s="393"/>
    </row>
    <row r="258" spans="1:67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180</v>
      </c>
      <c r="X258" s="392">
        <f>IFERROR(SUM(X253:X256),"0")</f>
        <v>184.8</v>
      </c>
      <c r="Y258" s="37"/>
      <c r="Z258" s="393"/>
      <c r="AA258" s="393"/>
    </row>
    <row r="259" spans="1:67" ht="14.25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760</v>
      </c>
      <c r="X260" s="391">
        <f t="shared" ref="X260:X269" si="65">IFERROR(IF(W260="",0,CEILING((W260/$H260),1)*$H260),"")</f>
        <v>764.4</v>
      </c>
      <c r="Y260" s="36">
        <f>IFERROR(IF(X260=0,"",ROUNDUP(X260/H260,0)*0.02175),"")</f>
        <v>2.1315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814.36923076923085</v>
      </c>
      <c r="BM260" s="64">
        <f t="shared" ref="BM260:BM269" si="67">IFERROR(X260*I260/H260,"0")</f>
        <v>819.08400000000006</v>
      </c>
      <c r="BN260" s="64">
        <f t="shared" ref="BN260:BN269" si="68">IFERROR(1/J260*(W260/H260),"0")</f>
        <v>1.73992673992674</v>
      </c>
      <c r="BO260" s="64">
        <f t="shared" ref="BO260:BO269" si="69">IFERROR(1/J260*(X260/H260),"0")</f>
        <v>1.75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8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97.435897435897445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98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2.1315</v>
      </c>
      <c r="Z270" s="393"/>
      <c r="AA270" s="393"/>
    </row>
    <row r="271" spans="1:67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760</v>
      </c>
      <c r="X271" s="392">
        <f>IFERROR(SUM(X260:X269),"0")</f>
        <v>764.4</v>
      </c>
      <c r="Y271" s="37"/>
      <c r="Z271" s="393"/>
      <c r="AA271" s="393"/>
    </row>
    <row r="272" spans="1:67" ht="14.25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1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30</v>
      </c>
      <c r="X275" s="39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31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3.8461538461538463</v>
      </c>
      <c r="X277" s="392">
        <f>IFERROR(X273/H273,"0")+IFERROR(X274/H274,"0")+IFERROR(X275/H275,"0")+IFERROR(X276/H276,"0")</f>
        <v>4</v>
      </c>
      <c r="Y277" s="392">
        <f>IFERROR(IF(Y273="",0,Y273),"0")+IFERROR(IF(Y274="",0,Y274),"0")+IFERROR(IF(Y275="",0,Y275),"0")+IFERROR(IF(Y276="",0,Y276),"0")</f>
        <v>8.6999999999999994E-2</v>
      </c>
      <c r="Z277" s="393"/>
      <c r="AA277" s="39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30</v>
      </c>
      <c r="X278" s="392">
        <f>IFERROR(SUM(X273:X276),"0")</f>
        <v>31.2</v>
      </c>
      <c r="Y278" s="37"/>
      <c r="Z278" s="393"/>
      <c r="AA278" s="393"/>
    </row>
    <row r="279" spans="1:67" ht="14.25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4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3</v>
      </c>
      <c r="X280" s="391">
        <f>IFERROR(IF(W280="",0,CEILING((W280/$H280),1)*$H280),"")</f>
        <v>3.04</v>
      </c>
      <c r="Y280" s="36">
        <f>IFERROR(IF(X280=0,"",ROUNDUP(X280/H280,0)*0.00753),"")</f>
        <v>7.5300000000000002E-3</v>
      </c>
      <c r="Z280" s="56"/>
      <c r="AA280" s="57"/>
      <c r="AE280" s="64"/>
      <c r="BB280" s="233" t="s">
        <v>1</v>
      </c>
      <c r="BL280" s="64">
        <f>IFERROR(W280*I280/H280,"0")</f>
        <v>3.236842105263158</v>
      </c>
      <c r="BM280" s="64">
        <f>IFERROR(X280*I280/H280,"0")</f>
        <v>3.28</v>
      </c>
      <c r="BN280" s="64">
        <f>IFERROR(1/J280*(W280/H280),"0")</f>
        <v>6.3259109311740889E-3</v>
      </c>
      <c r="BO280" s="64">
        <f>IFERROR(1/J280*(X280/H280),"0")</f>
        <v>6.41025641025641E-3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7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12</v>
      </c>
      <c r="X281" s="391">
        <f>IFERROR(IF(W281="",0,CEILING((W281/$H281),1)*$H281),"")</f>
        <v>12.16</v>
      </c>
      <c r="Y281" s="36">
        <f>IFERROR(IF(X281=0,"",ROUNDUP(X281/H281,0)*0.00753),"")</f>
        <v>3.0120000000000001E-2</v>
      </c>
      <c r="Z281" s="56"/>
      <c r="AA281" s="57"/>
      <c r="AE281" s="64"/>
      <c r="BB281" s="234" t="s">
        <v>1</v>
      </c>
      <c r="BL281" s="64">
        <f>IFERROR(W281*I281/H281,"0")</f>
        <v>13.105263157894736</v>
      </c>
      <c r="BM281" s="64">
        <f>IFERROR(X281*I281/H281,"0")</f>
        <v>13.280000000000001</v>
      </c>
      <c r="BN281" s="64">
        <f>IFERROR(1/J281*(W281/H281),"0")</f>
        <v>2.5303643724696356E-2</v>
      </c>
      <c r="BO281" s="64">
        <f>IFERROR(1/J281*(X281/H281),"0")</f>
        <v>2.564102564102564E-2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4.9342105263157894</v>
      </c>
      <c r="X283" s="392">
        <f>IFERROR(X280/H280,"0")+IFERROR(X281/H281,"0")+IFERROR(X282/H282,"0")</f>
        <v>5</v>
      </c>
      <c r="Y283" s="392">
        <f>IFERROR(IF(Y280="",0,Y280),"0")+IFERROR(IF(Y281="",0,Y281),"0")+IFERROR(IF(Y282="",0,Y282),"0")</f>
        <v>3.7650000000000003E-2</v>
      </c>
      <c r="Z283" s="393"/>
      <c r="AA283" s="39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15</v>
      </c>
      <c r="X284" s="392">
        <f>IFERROR(SUM(X280:X282),"0")</f>
        <v>15.2</v>
      </c>
      <c r="Y284" s="37"/>
      <c r="Z284" s="393"/>
      <c r="AA284" s="393"/>
    </row>
    <row r="285" spans="1:67" ht="14.25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90</v>
      </c>
      <c r="X293" s="391">
        <f t="shared" ref="X293:X299" si="70">IFERROR(IF(W293="",0,CEILING((W293/$H293),1)*$H293),"")</f>
        <v>97.2</v>
      </c>
      <c r="Y293" s="36">
        <f>IFERROR(IF(X293=0,"",ROUNDUP(X293/H293,0)*0.02175),"")</f>
        <v>0.19574999999999998</v>
      </c>
      <c r="Z293" s="56"/>
      <c r="AA293" s="57"/>
      <c r="AE293" s="64"/>
      <c r="BB293" s="239" t="s">
        <v>1</v>
      </c>
      <c r="BL293" s="64">
        <f t="shared" ref="BL293:BL299" si="71">IFERROR(W293*I293/H293,"0")</f>
        <v>93.999999999999986</v>
      </c>
      <c r="BM293" s="64">
        <f t="shared" ref="BM293:BM299" si="72">IFERROR(X293*I293/H293,"0")</f>
        <v>101.51999999999998</v>
      </c>
      <c r="BN293" s="64">
        <f t="shared" ref="BN293:BN299" si="73">IFERROR(1/J293*(W293/H293),"0")</f>
        <v>0.14880952380952378</v>
      </c>
      <c r="BO293" s="64">
        <f t="shared" ref="BO293:BO299" si="74">IFERROR(1/J293*(X293/H293),"0")</f>
        <v>0.1607142857142857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8.3333333333333321</v>
      </c>
      <c r="X300" s="392">
        <f>IFERROR(X293/H293,"0")+IFERROR(X294/H294,"0")+IFERROR(X295/H295,"0")+IFERROR(X296/H296,"0")+IFERROR(X297/H297,"0")+IFERROR(X298/H298,"0")+IFERROR(X299/H299,"0")</f>
        <v>9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0.19574999999999998</v>
      </c>
      <c r="Z300" s="393"/>
      <c r="AA300" s="39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90</v>
      </c>
      <c r="X301" s="392">
        <f>IFERROR(SUM(X293:X299),"0")</f>
        <v>97.2</v>
      </c>
      <c r="Y301" s="37"/>
      <c r="Z301" s="393"/>
      <c r="AA301" s="393"/>
    </row>
    <row r="302" spans="1:67" ht="14.25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90</v>
      </c>
      <c r="X313" s="391">
        <f>IFERROR(IF(W313="",0,CEILING((W313/$H313),1)*$H313),"")</f>
        <v>97.199999999999989</v>
      </c>
      <c r="Y313" s="36">
        <f>IFERROR(IF(X313=0,"",ROUNDUP(X313/H313,0)*0.02175),"")</f>
        <v>0.26100000000000001</v>
      </c>
      <c r="Z313" s="56"/>
      <c r="AA313" s="57"/>
      <c r="AE313" s="64"/>
      <c r="BB313" s="249" t="s">
        <v>1</v>
      </c>
      <c r="BL313" s="64">
        <f>IFERROR(W313*I313/H313,"0")</f>
        <v>96.266666666666666</v>
      </c>
      <c r="BM313" s="64">
        <f>IFERROR(X313*I313/H313,"0")</f>
        <v>103.96799999999999</v>
      </c>
      <c r="BN313" s="64">
        <f>IFERROR(1/J313*(W313/H313),"0")</f>
        <v>0.1984126984126984</v>
      </c>
      <c r="BO313" s="64">
        <f>IFERROR(1/J313*(X313/H313),"0")</f>
        <v>0.21428571428571427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11.111111111111111</v>
      </c>
      <c r="X316" s="392">
        <f>IFERROR(X313/H313,"0")+IFERROR(X314/H314,"0")+IFERROR(X315/H315,"0")</f>
        <v>12</v>
      </c>
      <c r="Y316" s="392">
        <f>IFERROR(IF(Y313="",0,Y313),"0")+IFERROR(IF(Y314="",0,Y314),"0")+IFERROR(IF(Y315="",0,Y315),"0")</f>
        <v>0.26100000000000001</v>
      </c>
      <c r="Z316" s="393"/>
      <c r="AA316" s="39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90</v>
      </c>
      <c r="X317" s="392">
        <f>IFERROR(SUM(X313:X315),"0")</f>
        <v>97.199999999999989</v>
      </c>
      <c r="Y317" s="37"/>
      <c r="Z317" s="393"/>
      <c r="AA317" s="393"/>
    </row>
    <row r="318" spans="1:67" ht="14.25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573" t="s">
        <v>488</v>
      </c>
      <c r="B326" s="574"/>
      <c r="C326" s="574"/>
      <c r="D326" s="574"/>
      <c r="E326" s="574"/>
      <c r="F326" s="574"/>
      <c r="G326" s="574"/>
      <c r="H326" s="574"/>
      <c r="I326" s="574"/>
      <c r="J326" s="574"/>
      <c r="K326" s="574"/>
      <c r="L326" s="574"/>
      <c r="M326" s="574"/>
      <c r="N326" s="574"/>
      <c r="O326" s="574"/>
      <c r="P326" s="574"/>
      <c r="Q326" s="574"/>
      <c r="R326" s="574"/>
      <c r="S326" s="574"/>
      <c r="T326" s="574"/>
      <c r="U326" s="574"/>
      <c r="V326" s="574"/>
      <c r="W326" s="574"/>
      <c r="X326" s="574"/>
      <c r="Y326" s="574"/>
      <c r="Z326" s="48"/>
      <c r="AA326" s="48"/>
    </row>
    <row r="327" spans="1:67" ht="16.5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5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1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1150</v>
      </c>
      <c r="X330" s="391">
        <f t="shared" si="75"/>
        <v>1155</v>
      </c>
      <c r="Y330" s="36">
        <f>IFERROR(IF(X330=0,"",ROUNDUP(X330/H330,0)*0.02175),"")</f>
        <v>1.67475</v>
      </c>
      <c r="Z330" s="56"/>
      <c r="AA330" s="57"/>
      <c r="AE330" s="64"/>
      <c r="BB330" s="255" t="s">
        <v>1</v>
      </c>
      <c r="BL330" s="64">
        <f t="shared" si="76"/>
        <v>1186.8</v>
      </c>
      <c r="BM330" s="64">
        <f t="shared" si="77"/>
        <v>1191.96</v>
      </c>
      <c r="BN330" s="64">
        <f t="shared" si="78"/>
        <v>1.5972222222222223</v>
      </c>
      <c r="BO330" s="64">
        <f t="shared" si="79"/>
        <v>1.6041666666666665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0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1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90</v>
      </c>
      <c r="X332" s="391">
        <f t="shared" si="75"/>
        <v>90</v>
      </c>
      <c r="Y332" s="36">
        <f>IFERROR(IF(X332=0,"",ROUNDUP(X332/H332,0)*0.02175),"")</f>
        <v>0.1305</v>
      </c>
      <c r="Z332" s="56"/>
      <c r="AA332" s="57"/>
      <c r="AE332" s="64"/>
      <c r="BB332" s="257" t="s">
        <v>1</v>
      </c>
      <c r="BL332" s="64">
        <f t="shared" si="76"/>
        <v>92.88000000000001</v>
      </c>
      <c r="BM332" s="64">
        <f t="shared" si="77"/>
        <v>92.88000000000001</v>
      </c>
      <c r="BN332" s="64">
        <f t="shared" si="78"/>
        <v>0.125</v>
      </c>
      <c r="BO332" s="64">
        <f t="shared" si="79"/>
        <v>0.125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4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94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0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59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82.666666666666671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83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1.80525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1240</v>
      </c>
      <c r="X340" s="392">
        <f>IFERROR(SUM(X329:X338),"0")</f>
        <v>1245</v>
      </c>
      <c r="Y340" s="37"/>
      <c r="Z340" s="393"/>
      <c r="AA340" s="393"/>
    </row>
    <row r="341" spans="1:67" ht="14.25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140</v>
      </c>
      <c r="X342" s="391">
        <f>IFERROR(IF(W342="",0,CEILING((W342/$H342),1)*$H342),"")</f>
        <v>150</v>
      </c>
      <c r="Y342" s="36">
        <f>IFERROR(IF(X342=0,"",ROUNDUP(X342/H342,0)*0.02175),"")</f>
        <v>0.21749999999999997</v>
      </c>
      <c r="Z342" s="56"/>
      <c r="AA342" s="57"/>
      <c r="AE342" s="64"/>
      <c r="BB342" s="264" t="s">
        <v>1</v>
      </c>
      <c r="BL342" s="64">
        <f>IFERROR(W342*I342/H342,"0")</f>
        <v>144.48000000000002</v>
      </c>
      <c r="BM342" s="64">
        <f>IFERROR(X342*I342/H342,"0")</f>
        <v>154.80000000000001</v>
      </c>
      <c r="BN342" s="64">
        <f>IFERROR(1/J342*(W342/H342),"0")</f>
        <v>0.19444444444444445</v>
      </c>
      <c r="BO342" s="64">
        <f>IFERROR(1/J342*(X342/H342),"0")</f>
        <v>0.20833333333333331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9.3333333333333339</v>
      </c>
      <c r="X346" s="392">
        <f>IFERROR(X342/H342,"0")+IFERROR(X343/H343,"0")+IFERROR(X344/H344,"0")+IFERROR(X345/H345,"0")</f>
        <v>10</v>
      </c>
      <c r="Y346" s="392">
        <f>IFERROR(IF(Y342="",0,Y342),"0")+IFERROR(IF(Y343="",0,Y343),"0")+IFERROR(IF(Y344="",0,Y344),"0")+IFERROR(IF(Y345="",0,Y345),"0")</f>
        <v>0.21749999999999997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140</v>
      </c>
      <c r="X347" s="392">
        <f>IFERROR(SUM(X342:X345),"0")</f>
        <v>150</v>
      </c>
      <c r="Y347" s="37"/>
      <c r="Z347" s="393"/>
      <c r="AA347" s="393"/>
    </row>
    <row r="348" spans="1:67" ht="14.25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4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5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8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8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40</v>
      </c>
      <c r="X370" s="391">
        <f>IFERROR(IF(W370="",0,CEILING((W370/$H370),1)*$H370),"")</f>
        <v>43.8</v>
      </c>
      <c r="Y370" s="36">
        <f>IFERROR(IF(X370=0,"",ROUNDUP(X370/H370,0)*0.00753),"")</f>
        <v>7.5300000000000006E-2</v>
      </c>
      <c r="Z370" s="56"/>
      <c r="AA370" s="57"/>
      <c r="AE370" s="64"/>
      <c r="BB370" s="279" t="s">
        <v>1</v>
      </c>
      <c r="BL370" s="64">
        <f>IFERROR(W370*I370/H370,"0")</f>
        <v>41.826484018264836</v>
      </c>
      <c r="BM370" s="64">
        <f>IFERROR(X370*I370/H370,"0")</f>
        <v>45.8</v>
      </c>
      <c r="BN370" s="64">
        <f>IFERROR(1/J370*(W370/H370),"0")</f>
        <v>5.8541154431565393E-2</v>
      </c>
      <c r="BO370" s="64">
        <f>IFERROR(1/J370*(X370/H370),"0")</f>
        <v>6.4102564102564097E-2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3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9.1324200913242013</v>
      </c>
      <c r="X373" s="392">
        <f>IFERROR(X369/H369,"0")+IFERROR(X370/H370,"0")+IFERROR(X371/H371,"0")+IFERROR(X372/H372,"0")</f>
        <v>10</v>
      </c>
      <c r="Y373" s="392">
        <f>IFERROR(IF(Y369="",0,Y369),"0")+IFERROR(IF(Y370="",0,Y370),"0")+IFERROR(IF(Y371="",0,Y371),"0")+IFERROR(IF(Y372="",0,Y372),"0")</f>
        <v>7.5300000000000006E-2</v>
      </c>
      <c r="Z373" s="393"/>
      <c r="AA373" s="393"/>
    </row>
    <row r="374" spans="1:67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40</v>
      </c>
      <c r="X374" s="392">
        <f>IFERROR(SUM(X369:X372),"0")</f>
        <v>43.8</v>
      </c>
      <c r="Y374" s="37"/>
      <c r="Z374" s="393"/>
      <c r="AA374" s="393"/>
    </row>
    <row r="375" spans="1:67" ht="14.25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6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380</v>
      </c>
      <c r="X377" s="391">
        <f>IFERROR(IF(W377="",0,CEILING((W377/$H377),1)*$H377),"")</f>
        <v>382.2</v>
      </c>
      <c r="Y377" s="36">
        <f>IFERROR(IF(X377=0,"",ROUNDUP(X377/H377,0)*0.02175),"")</f>
        <v>1.06575</v>
      </c>
      <c r="Z377" s="56"/>
      <c r="AA377" s="57"/>
      <c r="AE377" s="64"/>
      <c r="BB377" s="283" t="s">
        <v>1</v>
      </c>
      <c r="BL377" s="64">
        <f>IFERROR(W377*I377/H377,"0")</f>
        <v>407.47692307692313</v>
      </c>
      <c r="BM377" s="64">
        <f>IFERROR(X377*I377/H377,"0")</f>
        <v>409.83600000000001</v>
      </c>
      <c r="BN377" s="64">
        <f>IFERROR(1/J377*(W377/H377),"0")</f>
        <v>0.86996336996336998</v>
      </c>
      <c r="BO377" s="64">
        <f>IFERROR(1/J377*(X377/H377),"0")</f>
        <v>0.875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48.717948717948723</v>
      </c>
      <c r="X381" s="392">
        <f>IFERROR(X376/H376,"0")+IFERROR(X377/H377,"0")+IFERROR(X378/H378,"0")+IFERROR(X379/H379,"0")+IFERROR(X380/H380,"0")</f>
        <v>49</v>
      </c>
      <c r="Y381" s="392">
        <f>IFERROR(IF(Y376="",0,Y376),"0")+IFERROR(IF(Y377="",0,Y377),"0")+IFERROR(IF(Y378="",0,Y378),"0")+IFERROR(IF(Y379="",0,Y379),"0")+IFERROR(IF(Y380="",0,Y380),"0")</f>
        <v>1.06575</v>
      </c>
      <c r="Z381" s="393"/>
      <c r="AA381" s="393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380</v>
      </c>
      <c r="X382" s="392">
        <f>IFERROR(SUM(X376:X380),"0")</f>
        <v>382.2</v>
      </c>
      <c r="Y382" s="37"/>
      <c r="Z382" s="393"/>
      <c r="AA382" s="393"/>
    </row>
    <row r="383" spans="1:67" ht="14.25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2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573" t="s">
        <v>566</v>
      </c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74"/>
      <c r="P388" s="574"/>
      <c r="Q388" s="574"/>
      <c r="R388" s="574"/>
      <c r="S388" s="574"/>
      <c r="T388" s="574"/>
      <c r="U388" s="574"/>
      <c r="V388" s="574"/>
      <c r="W388" s="574"/>
      <c r="X388" s="574"/>
      <c r="Y388" s="574"/>
      <c r="Z388" s="48"/>
      <c r="AA388" s="48"/>
    </row>
    <row r="389" spans="1:67" ht="16.5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90</v>
      </c>
      <c r="X434" s="391">
        <f t="shared" ref="X434:X439" si="86">IFERROR(IF(W434="",0,CEILING((W434/$H434),1)*$H434),"")</f>
        <v>92.4</v>
      </c>
      <c r="Y434" s="36">
        <f>IFERROR(IF(X434=0,"",ROUNDUP(X434/H434,0)*0.00753),"")</f>
        <v>0.16566</v>
      </c>
      <c r="Z434" s="56"/>
      <c r="AA434" s="57"/>
      <c r="AE434" s="64"/>
      <c r="BB434" s="313" t="s">
        <v>1</v>
      </c>
      <c r="BL434" s="64">
        <f t="shared" ref="BL434:BL439" si="87">IFERROR(W434*I434/H434,"0")</f>
        <v>94.928571428571416</v>
      </c>
      <c r="BM434" s="64">
        <f t="shared" ref="BM434:BM439" si="88">IFERROR(X434*I434/H434,"0")</f>
        <v>97.46</v>
      </c>
      <c r="BN434" s="64">
        <f t="shared" ref="BN434:BN439" si="89">IFERROR(1/J434*(W434/H434),"0")</f>
        <v>0.13736263736263735</v>
      </c>
      <c r="BO434" s="64">
        <f t="shared" ref="BO434:BO439" si="90">IFERROR(1/J434*(X434/H434),"0")</f>
        <v>0.14102564102564102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21.428571428571427</v>
      </c>
      <c r="X440" s="392">
        <f>IFERROR(X434/H434,"0")+IFERROR(X435/H435,"0")+IFERROR(X436/H436,"0")+IFERROR(X437/H437,"0")+IFERROR(X438/H438,"0")+IFERROR(X439/H439,"0")</f>
        <v>22</v>
      </c>
      <c r="Y440" s="392">
        <f>IFERROR(IF(Y434="",0,Y434),"0")+IFERROR(IF(Y435="",0,Y435),"0")+IFERROR(IF(Y436="",0,Y436),"0")+IFERROR(IF(Y437="",0,Y437),"0")+IFERROR(IF(Y438="",0,Y438),"0")+IFERROR(IF(Y439="",0,Y439),"0")</f>
        <v>0.16566</v>
      </c>
      <c r="Z440" s="393"/>
      <c r="AA440" s="39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90</v>
      </c>
      <c r="X441" s="392">
        <f>IFERROR(SUM(X434:X439),"0")</f>
        <v>92.4</v>
      </c>
      <c r="Y441" s="37"/>
      <c r="Z441" s="393"/>
      <c r="AA441" s="393"/>
    </row>
    <row r="442" spans="1:67" ht="14.25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69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2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573" t="s">
        <v>657</v>
      </c>
      <c r="B472" s="574"/>
      <c r="C472" s="574"/>
      <c r="D472" s="574"/>
      <c r="E472" s="574"/>
      <c r="F472" s="574"/>
      <c r="G472" s="574"/>
      <c r="H472" s="574"/>
      <c r="I472" s="574"/>
      <c r="J472" s="574"/>
      <c r="K472" s="574"/>
      <c r="L472" s="574"/>
      <c r="M472" s="574"/>
      <c r="N472" s="574"/>
      <c r="O472" s="574"/>
      <c r="P472" s="574"/>
      <c r="Q472" s="574"/>
      <c r="R472" s="574"/>
      <c r="S472" s="574"/>
      <c r="T472" s="574"/>
      <c r="U472" s="574"/>
      <c r="V472" s="574"/>
      <c r="W472" s="574"/>
      <c r="X472" s="574"/>
      <c r="Y472" s="574"/>
      <c r="Z472" s="48"/>
      <c r="AA472" s="48"/>
    </row>
    <row r="473" spans="1:67" ht="16.5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80</v>
      </c>
      <c r="X480" s="391">
        <f t="shared" si="91"/>
        <v>84.48</v>
      </c>
      <c r="Y480" s="36">
        <f t="shared" si="92"/>
        <v>0.19136</v>
      </c>
      <c r="Z480" s="56"/>
      <c r="AA480" s="57"/>
      <c r="AE480" s="64"/>
      <c r="BB480" s="334" t="s">
        <v>1</v>
      </c>
      <c r="BL480" s="64">
        <f t="shared" si="93"/>
        <v>85.454545454545453</v>
      </c>
      <c r="BM480" s="64">
        <f t="shared" si="94"/>
        <v>90.24</v>
      </c>
      <c r="BN480" s="64">
        <f t="shared" si="95"/>
        <v>0.14568764568764569</v>
      </c>
      <c r="BO480" s="64">
        <f t="shared" si="96"/>
        <v>0.15384615384615385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15.15151515151515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0.19136</v>
      </c>
      <c r="Z487" s="393"/>
      <c r="AA487" s="39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80</v>
      </c>
      <c r="X488" s="392">
        <f>IFERROR(SUM(X475:X486),"0")</f>
        <v>84.48</v>
      </c>
      <c r="Y488" s="37"/>
      <c r="Z488" s="393"/>
      <c r="AA488" s="393"/>
    </row>
    <row r="489" spans="1:67" ht="14.25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110</v>
      </c>
      <c r="X490" s="391">
        <f>IFERROR(IF(W490="",0,CEILING((W490/$H490),1)*$H490),"")</f>
        <v>110.88000000000001</v>
      </c>
      <c r="Y490" s="36">
        <f>IFERROR(IF(X490=0,"",ROUNDUP(X490/H490,0)*0.01196),"")</f>
        <v>0.25115999999999999</v>
      </c>
      <c r="Z490" s="56"/>
      <c r="AA490" s="57"/>
      <c r="AE490" s="64"/>
      <c r="BB490" s="341" t="s">
        <v>1</v>
      </c>
      <c r="BL490" s="64">
        <f>IFERROR(W490*I490/H490,"0")</f>
        <v>117.49999999999999</v>
      </c>
      <c r="BM490" s="64">
        <f>IFERROR(X490*I490/H490,"0")</f>
        <v>118.44</v>
      </c>
      <c r="BN490" s="64">
        <f>IFERROR(1/J490*(W490/H490),"0")</f>
        <v>0.20032051282051283</v>
      </c>
      <c r="BO490" s="64">
        <f>IFERROR(1/J490*(X490/H490),"0")</f>
        <v>0.20192307692307693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20.833333333333332</v>
      </c>
      <c r="X492" s="392">
        <f>IFERROR(X490/H490,"0")+IFERROR(X491/H491,"0")</f>
        <v>21</v>
      </c>
      <c r="Y492" s="392">
        <f>IFERROR(IF(Y490="",0,Y490),"0")+IFERROR(IF(Y491="",0,Y491),"0")</f>
        <v>0.25115999999999999</v>
      </c>
      <c r="Z492" s="393"/>
      <c r="AA492" s="393"/>
    </row>
    <row r="493" spans="1:67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110</v>
      </c>
      <c r="X493" s="392">
        <f>IFERROR(SUM(X490:X491),"0")</f>
        <v>110.88000000000001</v>
      </c>
      <c r="Y493" s="37"/>
      <c r="Z493" s="393"/>
      <c r="AA493" s="393"/>
    </row>
    <row r="494" spans="1:67" ht="14.25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20</v>
      </c>
      <c r="X495" s="391">
        <f t="shared" ref="X495:X500" si="97">IFERROR(IF(W495="",0,CEILING((W495/$H495),1)*$H495),"")</f>
        <v>21.12</v>
      </c>
      <c r="Y495" s="36">
        <f>IFERROR(IF(X495=0,"",ROUNDUP(X495/H495,0)*0.01196),"")</f>
        <v>4.7840000000000001E-2</v>
      </c>
      <c r="Z495" s="56"/>
      <c r="AA495" s="57"/>
      <c r="AE495" s="64"/>
      <c r="BB495" s="343" t="s">
        <v>1</v>
      </c>
      <c r="BL495" s="64">
        <f t="shared" ref="BL495:BL500" si="98">IFERROR(W495*I495/H495,"0")</f>
        <v>21.363636363636363</v>
      </c>
      <c r="BM495" s="64">
        <f t="shared" ref="BM495:BM500" si="99">IFERROR(X495*I495/H495,"0")</f>
        <v>22.56</v>
      </c>
      <c r="BN495" s="64">
        <f t="shared" ref="BN495:BN500" si="100">IFERROR(1/J495*(W495/H495),"0")</f>
        <v>3.6421911421911424E-2</v>
      </c>
      <c r="BO495" s="64">
        <f t="shared" ref="BO495:BO500" si="101">IFERROR(1/J495*(X495/H495),"0")</f>
        <v>3.8461538461538464E-2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120</v>
      </c>
      <c r="X497" s="391">
        <f t="shared" si="97"/>
        <v>121.44000000000001</v>
      </c>
      <c r="Y497" s="36">
        <f>IFERROR(IF(X497=0,"",ROUNDUP(X497/H497,0)*0.01196),"")</f>
        <v>0.27507999999999999</v>
      </c>
      <c r="Z497" s="56"/>
      <c r="AA497" s="57"/>
      <c r="AE497" s="64"/>
      <c r="BB497" s="345" t="s">
        <v>1</v>
      </c>
      <c r="BL497" s="64">
        <f t="shared" si="98"/>
        <v>128.18181818181816</v>
      </c>
      <c r="BM497" s="64">
        <f t="shared" si="99"/>
        <v>129.72</v>
      </c>
      <c r="BN497" s="64">
        <f t="shared" si="100"/>
        <v>0.21853146853146854</v>
      </c>
      <c r="BO497" s="64">
        <f t="shared" si="101"/>
        <v>0.22115384615384617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26.515151515151516</v>
      </c>
      <c r="X501" s="392">
        <f>IFERROR(X495/H495,"0")+IFERROR(X496/H496,"0")+IFERROR(X497/H497,"0")+IFERROR(X498/H498,"0")+IFERROR(X499/H499,"0")+IFERROR(X500/H500,"0")</f>
        <v>27</v>
      </c>
      <c r="Y501" s="392">
        <f>IFERROR(IF(Y495="",0,Y495),"0")+IFERROR(IF(Y496="",0,Y496),"0")+IFERROR(IF(Y497="",0,Y497),"0")+IFERROR(IF(Y498="",0,Y498),"0")+IFERROR(IF(Y499="",0,Y499),"0")+IFERROR(IF(Y500="",0,Y500),"0")</f>
        <v>0.32291999999999998</v>
      </c>
      <c r="Z501" s="393"/>
      <c r="AA501" s="393"/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140</v>
      </c>
      <c r="X502" s="392">
        <f>IFERROR(SUM(X495:X500),"0")</f>
        <v>142.56</v>
      </c>
      <c r="Y502" s="37"/>
      <c r="Z502" s="393"/>
      <c r="AA502" s="393"/>
    </row>
    <row r="503" spans="1:67" ht="14.25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573" t="s">
        <v>706</v>
      </c>
      <c r="B513" s="574"/>
      <c r="C513" s="574"/>
      <c r="D513" s="574"/>
      <c r="E513" s="574"/>
      <c r="F513" s="574"/>
      <c r="G513" s="574"/>
      <c r="H513" s="574"/>
      <c r="I513" s="574"/>
      <c r="J513" s="574"/>
      <c r="K513" s="574"/>
      <c r="L513" s="574"/>
      <c r="M513" s="574"/>
      <c r="N513" s="574"/>
      <c r="O513" s="574"/>
      <c r="P513" s="574"/>
      <c r="Q513" s="574"/>
      <c r="R513" s="574"/>
      <c r="S513" s="574"/>
      <c r="T513" s="574"/>
      <c r="U513" s="574"/>
      <c r="V513" s="574"/>
      <c r="W513" s="574"/>
      <c r="X513" s="574"/>
      <c r="Y513" s="574"/>
      <c r="Z513" s="48"/>
      <c r="AA513" s="48"/>
    </row>
    <row r="514" spans="1:67" ht="16.5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05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6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6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1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6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20</v>
      </c>
      <c r="X520" s="391">
        <f t="shared" si="102"/>
        <v>24</v>
      </c>
      <c r="Y520" s="36">
        <f t="shared" si="103"/>
        <v>4.3499999999999997E-2</v>
      </c>
      <c r="Z520" s="56"/>
      <c r="AA520" s="57"/>
      <c r="AE520" s="64"/>
      <c r="BB520" s="357" t="s">
        <v>1</v>
      </c>
      <c r="BL520" s="64">
        <f t="shared" si="104"/>
        <v>20.8</v>
      </c>
      <c r="BM520" s="64">
        <f t="shared" si="105"/>
        <v>24.959999999999997</v>
      </c>
      <c r="BN520" s="64">
        <f t="shared" si="106"/>
        <v>2.976190476190476E-2</v>
      </c>
      <c r="BO520" s="64">
        <f t="shared" si="107"/>
        <v>3.5714285714285712E-2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1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06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87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4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1.6666666666666667</v>
      </c>
      <c r="X525" s="392">
        <f>IFERROR(X516/H516,"0")+IFERROR(X517/H517,"0")+IFERROR(X518/H518,"0")+IFERROR(X519/H519,"0")+IFERROR(X520/H520,"0")+IFERROR(X521/H521,"0")+IFERROR(X522/H522,"0")+IFERROR(X523/H523,"0")+IFERROR(X524/H524,"0")</f>
        <v>2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4.3499999999999997E-2</v>
      </c>
      <c r="Z525" s="393"/>
      <c r="AA525" s="393"/>
    </row>
    <row r="526" spans="1:67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20</v>
      </c>
      <c r="X526" s="392">
        <f>IFERROR(SUM(X516:X524),"0")</f>
        <v>24</v>
      </c>
      <c r="Y526" s="37"/>
      <c r="Z526" s="393"/>
      <c r="AA526" s="393"/>
    </row>
    <row r="527" spans="1:67" ht="14.25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500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86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28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29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4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2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5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20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3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3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90</v>
      </c>
      <c r="X544" s="391">
        <f>IFERROR(IF(W544="",0,CEILING((W544/$H544),1)*$H544),"")</f>
        <v>93.6</v>
      </c>
      <c r="Y544" s="36">
        <f>IFERROR(IF(X544=0,"",ROUNDUP(X544/H544,0)*0.02175),"")</f>
        <v>0.26100000000000001</v>
      </c>
      <c r="Z544" s="56"/>
      <c r="AA544" s="57"/>
      <c r="AE544" s="64"/>
      <c r="BB544" s="372" t="s">
        <v>1</v>
      </c>
      <c r="BL544" s="64">
        <f>IFERROR(W544*I544/H544,"0")</f>
        <v>96.507692307692324</v>
      </c>
      <c r="BM544" s="64">
        <f>IFERROR(X544*I544/H544,"0")</f>
        <v>100.36800000000001</v>
      </c>
      <c r="BN544" s="64">
        <f>IFERROR(1/J544*(W544/H544),"0")</f>
        <v>0.20604395604395603</v>
      </c>
      <c r="BO544" s="64">
        <f>IFERROR(1/J544*(X544/H544),"0")</f>
        <v>0.21428571428571427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4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6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0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11.538461538461538</v>
      </c>
      <c r="X549" s="392">
        <f>IFERROR(X544/H544,"0")+IFERROR(X545/H545,"0")+IFERROR(X546/H546,"0")+IFERROR(X547/H547,"0")+IFERROR(X548/H548,"0")</f>
        <v>12</v>
      </c>
      <c r="Y549" s="392">
        <f>IFERROR(IF(Y544="",0,Y544),"0")+IFERROR(IF(Y545="",0,Y545),"0")+IFERROR(IF(Y546="",0,Y546),"0")+IFERROR(IF(Y547="",0,Y547),"0")+IFERROR(IF(Y548="",0,Y548),"0")</f>
        <v>0.26100000000000001</v>
      </c>
      <c r="Z549" s="393"/>
      <c r="AA549" s="393"/>
    </row>
    <row r="550" spans="1:67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90</v>
      </c>
      <c r="X550" s="392">
        <f>IFERROR(SUM(X544:X548),"0")</f>
        <v>93.6</v>
      </c>
      <c r="Y550" s="37"/>
      <c r="Z550" s="393"/>
      <c r="AA550" s="393"/>
    </row>
    <row r="551" spans="1:67" ht="14.25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8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1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90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69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0"/>
      <c r="O558" s="457" t="s">
        <v>790</v>
      </c>
      <c r="P558" s="441"/>
      <c r="Q558" s="441"/>
      <c r="R558" s="441"/>
      <c r="S558" s="441"/>
      <c r="T558" s="441"/>
      <c r="U558" s="442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4103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4197.3200000000006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0"/>
      <c r="O559" s="457" t="s">
        <v>791</v>
      </c>
      <c r="P559" s="441"/>
      <c r="Q559" s="441"/>
      <c r="R559" s="441"/>
      <c r="S559" s="441"/>
      <c r="T559" s="441"/>
      <c r="U559" s="442"/>
      <c r="V559" s="37" t="s">
        <v>66</v>
      </c>
      <c r="W559" s="392">
        <f>IFERROR(SUM(BL22:BL555),"0")</f>
        <v>4322.8245233473572</v>
      </c>
      <c r="X559" s="392">
        <f>IFERROR(SUM(BM22:BM555),"0")</f>
        <v>4422.1340000000009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0"/>
      <c r="O560" s="457" t="s">
        <v>792</v>
      </c>
      <c r="P560" s="441"/>
      <c r="Q560" s="441"/>
      <c r="R560" s="441"/>
      <c r="S560" s="441"/>
      <c r="T560" s="441"/>
      <c r="U560" s="442"/>
      <c r="V560" s="37" t="s">
        <v>793</v>
      </c>
      <c r="W560" s="38">
        <f>ROUNDUP(SUM(BN22:BN555),0)</f>
        <v>8</v>
      </c>
      <c r="X560" s="38">
        <f>ROUNDUP(SUM(BO22:BO555),0)</f>
        <v>8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0"/>
      <c r="O561" s="457" t="s">
        <v>794</v>
      </c>
      <c r="P561" s="441"/>
      <c r="Q561" s="441"/>
      <c r="R561" s="441"/>
      <c r="S561" s="441"/>
      <c r="T561" s="441"/>
      <c r="U561" s="442"/>
      <c r="V561" s="37" t="s">
        <v>66</v>
      </c>
      <c r="W561" s="392">
        <f>GrossWeightTotal+PalletQtyTotal*25</f>
        <v>4522.8245233473572</v>
      </c>
      <c r="X561" s="392">
        <f>GrossWeightTotalR+PalletQtyTotalR*25</f>
        <v>4622.1340000000009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0"/>
      <c r="O562" s="457" t="s">
        <v>795</v>
      </c>
      <c r="P562" s="441"/>
      <c r="Q562" s="441"/>
      <c r="R562" s="441"/>
      <c r="S562" s="441"/>
      <c r="T562" s="441"/>
      <c r="U562" s="442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478.51382231483166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490</v>
      </c>
      <c r="Y562" s="37"/>
      <c r="Z562" s="393"/>
      <c r="AA562" s="393"/>
    </row>
    <row r="563" spans="1:30" ht="14.25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0"/>
      <c r="O563" s="457" t="s">
        <v>796</v>
      </c>
      <c r="P563" s="441"/>
      <c r="Q563" s="441"/>
      <c r="R563" s="441"/>
      <c r="S563" s="441"/>
      <c r="T563" s="441"/>
      <c r="U563" s="442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8.8366800000000012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6"/>
      <c r="E565" s="546"/>
      <c r="F565" s="537"/>
      <c r="G565" s="430" t="s">
        <v>228</v>
      </c>
      <c r="H565" s="546"/>
      <c r="I565" s="546"/>
      <c r="J565" s="546"/>
      <c r="K565" s="546"/>
      <c r="L565" s="546"/>
      <c r="M565" s="546"/>
      <c r="N565" s="546"/>
      <c r="O565" s="537"/>
      <c r="P565" s="430" t="s">
        <v>488</v>
      </c>
      <c r="Q565" s="537"/>
      <c r="R565" s="430" t="s">
        <v>566</v>
      </c>
      <c r="S565" s="546"/>
      <c r="T565" s="546"/>
      <c r="U565" s="537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8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89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118.80000000000001</v>
      </c>
      <c r="D568" s="46">
        <f>IFERROR(X53*1,"0")+IFERROR(X54*1,"0")+IFERROR(X55*1,"0")+IFERROR(X56*1,"0")</f>
        <v>0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286.79999999999995</v>
      </c>
      <c r="F568" s="46">
        <f>IFERROR(X130*1,"0")+IFERROR(X131*1,"0")+IFERROR(X132*1,"0")+IFERROR(X133*1,"0")+IFERROR(X134*1,"0")</f>
        <v>92.4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1136</v>
      </c>
      <c r="M568" s="382"/>
      <c r="N568" s="46">
        <f>IFERROR(X293*1,"0")+IFERROR(X294*1,"0")+IFERROR(X295*1,"0")+IFERROR(X296*1,"0")+IFERROR(X297*1,"0")+IFERROR(X298*1,"0")+IFERROR(X299*1,"0")+IFERROR(X303*1,"0")+IFERROR(X304*1,"0")</f>
        <v>97.2</v>
      </c>
      <c r="O568" s="46">
        <f>IFERROR(X309*1,"0")+IFERROR(X313*1,"0")+IFERROR(X314*1,"0")+IFERROR(X315*1,"0")+IFERROR(X319*1,"0")+IFERROR(X323*1,"0")</f>
        <v>97.199999999999989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1395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426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92.4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337.92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117.6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