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1800683-EDD2-49E9-B652-F8F20CEAA4AF}" xr6:coauthVersionLast="47" xr6:coauthVersionMax="47" xr10:uidLastSave="{00000000-0000-0000-0000-000000000000}"/>
  <bookViews>
    <workbookView xWindow="2940" yWindow="93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57" i="2" l="1"/>
  <c r="W556" i="2"/>
  <c r="BN555" i="2"/>
  <c r="BL555" i="2"/>
  <c r="X555" i="2"/>
  <c r="BO555" i="2" s="1"/>
  <c r="BN554" i="2"/>
  <c r="BL554" i="2"/>
  <c r="X554" i="2"/>
  <c r="BO554" i="2" s="1"/>
  <c r="BN553" i="2"/>
  <c r="BL553" i="2"/>
  <c r="X553" i="2"/>
  <c r="BO553" i="2" s="1"/>
  <c r="BN552" i="2"/>
  <c r="BL552" i="2"/>
  <c r="X552" i="2"/>
  <c r="BO552" i="2" s="1"/>
  <c r="W550" i="2"/>
  <c r="W549" i="2"/>
  <c r="BN548" i="2"/>
  <c r="BL548" i="2"/>
  <c r="X548" i="2"/>
  <c r="BN547" i="2"/>
  <c r="BL547" i="2"/>
  <c r="X547" i="2"/>
  <c r="BO547" i="2" s="1"/>
  <c r="BO546" i="2"/>
  <c r="BN546" i="2"/>
  <c r="BL546" i="2"/>
  <c r="X546" i="2"/>
  <c r="BM546" i="2" s="1"/>
  <c r="BN545" i="2"/>
  <c r="BL545" i="2"/>
  <c r="X545" i="2"/>
  <c r="BO545" i="2" s="1"/>
  <c r="BO544" i="2"/>
  <c r="BN544" i="2"/>
  <c r="BL544" i="2"/>
  <c r="X544" i="2"/>
  <c r="W542" i="2"/>
  <c r="W541" i="2"/>
  <c r="BN540" i="2"/>
  <c r="BL540" i="2"/>
  <c r="X540" i="2"/>
  <c r="BN539" i="2"/>
  <c r="BL539" i="2"/>
  <c r="X539" i="2"/>
  <c r="BM539" i="2" s="1"/>
  <c r="BO538" i="2"/>
  <c r="BN538" i="2"/>
  <c r="BL538" i="2"/>
  <c r="X538" i="2"/>
  <c r="BM538" i="2" s="1"/>
  <c r="BN537" i="2"/>
  <c r="BL537" i="2"/>
  <c r="X537" i="2"/>
  <c r="BM537" i="2" s="1"/>
  <c r="BN536" i="2"/>
  <c r="BL536" i="2"/>
  <c r="X536" i="2"/>
  <c r="BO536" i="2" s="1"/>
  <c r="W534" i="2"/>
  <c r="W533" i="2"/>
  <c r="BN532" i="2"/>
  <c r="BL532" i="2"/>
  <c r="X532" i="2"/>
  <c r="BO531" i="2"/>
  <c r="BN531" i="2"/>
  <c r="BL531" i="2"/>
  <c r="X531" i="2"/>
  <c r="BN530" i="2"/>
  <c r="BM530" i="2"/>
  <c r="BL530" i="2"/>
  <c r="X530" i="2"/>
  <c r="BO530" i="2" s="1"/>
  <c r="BO529" i="2"/>
  <c r="BN529" i="2"/>
  <c r="BL529" i="2"/>
  <c r="X529" i="2"/>
  <c r="BO528" i="2"/>
  <c r="BN528" i="2"/>
  <c r="BM528" i="2"/>
  <c r="BL528" i="2"/>
  <c r="Y528" i="2"/>
  <c r="X528" i="2"/>
  <c r="W526" i="2"/>
  <c r="W525" i="2"/>
  <c r="BN524" i="2"/>
  <c r="BL524" i="2"/>
  <c r="X524" i="2"/>
  <c r="BN523" i="2"/>
  <c r="BL523" i="2"/>
  <c r="X523" i="2"/>
  <c r="BN522" i="2"/>
  <c r="BL522" i="2"/>
  <c r="X522" i="2"/>
  <c r="BN521" i="2"/>
  <c r="BL521" i="2"/>
  <c r="X521" i="2"/>
  <c r="BN520" i="2"/>
  <c r="BL520" i="2"/>
  <c r="X520" i="2"/>
  <c r="BN519" i="2"/>
  <c r="BL519" i="2"/>
  <c r="X519" i="2"/>
  <c r="BN518" i="2"/>
  <c r="BL518" i="2"/>
  <c r="X518" i="2"/>
  <c r="BN517" i="2"/>
  <c r="BL517" i="2"/>
  <c r="X517" i="2"/>
  <c r="BN516" i="2"/>
  <c r="BL516" i="2"/>
  <c r="X516" i="2"/>
  <c r="W512" i="2"/>
  <c r="W511" i="2"/>
  <c r="BN510" i="2"/>
  <c r="BL510" i="2"/>
  <c r="X510" i="2"/>
  <c r="O510" i="2"/>
  <c r="W508" i="2"/>
  <c r="X507" i="2"/>
  <c r="W507" i="2"/>
  <c r="BN506" i="2"/>
  <c r="BM506" i="2"/>
  <c r="BL506" i="2"/>
  <c r="Y506" i="2"/>
  <c r="X506" i="2"/>
  <c r="BO506" i="2" s="1"/>
  <c r="O506" i="2"/>
  <c r="BN505" i="2"/>
  <c r="BM505" i="2"/>
  <c r="BL505" i="2"/>
  <c r="X505" i="2"/>
  <c r="Y505" i="2" s="1"/>
  <c r="O505" i="2"/>
  <c r="BO504" i="2"/>
  <c r="BN504" i="2"/>
  <c r="BM504" i="2"/>
  <c r="BL504" i="2"/>
  <c r="Y504" i="2"/>
  <c r="Y507" i="2" s="1"/>
  <c r="X504" i="2"/>
  <c r="O504" i="2"/>
  <c r="W502" i="2"/>
  <c r="W501" i="2"/>
  <c r="BN500" i="2"/>
  <c r="BM500" i="2"/>
  <c r="BL500" i="2"/>
  <c r="X500" i="2"/>
  <c r="BO500" i="2" s="1"/>
  <c r="O500" i="2"/>
  <c r="BN499" i="2"/>
  <c r="BL499" i="2"/>
  <c r="X499" i="2"/>
  <c r="BM499" i="2" s="1"/>
  <c r="O499" i="2"/>
  <c r="BO498" i="2"/>
  <c r="BN498" i="2"/>
  <c r="BM498" i="2"/>
  <c r="BL498" i="2"/>
  <c r="Y498" i="2"/>
  <c r="X498" i="2"/>
  <c r="O498" i="2"/>
  <c r="BN497" i="2"/>
  <c r="BL497" i="2"/>
  <c r="X497" i="2"/>
  <c r="BO497" i="2" s="1"/>
  <c r="O497" i="2"/>
  <c r="BN496" i="2"/>
  <c r="BL496" i="2"/>
  <c r="X496" i="2"/>
  <c r="O496" i="2"/>
  <c r="BN495" i="2"/>
  <c r="BL495" i="2"/>
  <c r="X495" i="2"/>
  <c r="BM495" i="2" s="1"/>
  <c r="O495" i="2"/>
  <c r="W493" i="2"/>
  <c r="W492" i="2"/>
  <c r="BO491" i="2"/>
  <c r="BN491" i="2"/>
  <c r="BM491" i="2"/>
  <c r="BL491" i="2"/>
  <c r="Y491" i="2"/>
  <c r="X491" i="2"/>
  <c r="O491" i="2"/>
  <c r="BO490" i="2"/>
  <c r="BN490" i="2"/>
  <c r="BL490" i="2"/>
  <c r="X490" i="2"/>
  <c r="O490" i="2"/>
  <c r="W488" i="2"/>
  <c r="W487" i="2"/>
  <c r="BO486" i="2"/>
  <c r="BN486" i="2"/>
  <c r="BL486" i="2"/>
  <c r="X486" i="2"/>
  <c r="O486" i="2"/>
  <c r="BN485" i="2"/>
  <c r="BL485" i="2"/>
  <c r="Y485" i="2"/>
  <c r="X485" i="2"/>
  <c r="BM485" i="2" s="1"/>
  <c r="O485" i="2"/>
  <c r="BN484" i="2"/>
  <c r="BL484" i="2"/>
  <c r="X484" i="2"/>
  <c r="BO484" i="2" s="1"/>
  <c r="O484" i="2"/>
  <c r="BN483" i="2"/>
  <c r="BM483" i="2"/>
  <c r="BL483" i="2"/>
  <c r="X483" i="2"/>
  <c r="BO483" i="2" s="1"/>
  <c r="O483" i="2"/>
  <c r="BN482" i="2"/>
  <c r="BL482" i="2"/>
  <c r="Y482" i="2"/>
  <c r="X482" i="2"/>
  <c r="O482" i="2"/>
  <c r="BN481" i="2"/>
  <c r="BL481" i="2"/>
  <c r="X481" i="2"/>
  <c r="BM481" i="2" s="1"/>
  <c r="O481" i="2"/>
  <c r="BN480" i="2"/>
  <c r="BL480" i="2"/>
  <c r="X480" i="2"/>
  <c r="O480" i="2"/>
  <c r="BN479" i="2"/>
  <c r="BL479" i="2"/>
  <c r="X479" i="2"/>
  <c r="BM479" i="2" s="1"/>
  <c r="O479" i="2"/>
  <c r="BO478" i="2"/>
  <c r="BN478" i="2"/>
  <c r="BM478" i="2"/>
  <c r="BL478" i="2"/>
  <c r="Y478" i="2"/>
  <c r="X478" i="2"/>
  <c r="O478" i="2"/>
  <c r="BN477" i="2"/>
  <c r="BL477" i="2"/>
  <c r="X477" i="2"/>
  <c r="BO477" i="2" s="1"/>
  <c r="O477" i="2"/>
  <c r="BN476" i="2"/>
  <c r="BL476" i="2"/>
  <c r="Y476" i="2"/>
  <c r="X476" i="2"/>
  <c r="O476" i="2"/>
  <c r="BN475" i="2"/>
  <c r="BM475" i="2"/>
  <c r="BL475" i="2"/>
  <c r="X475" i="2"/>
  <c r="O475" i="2"/>
  <c r="W471" i="2"/>
  <c r="W470" i="2"/>
  <c r="BN469" i="2"/>
  <c r="BL469" i="2"/>
  <c r="X469" i="2"/>
  <c r="X470" i="2" s="1"/>
  <c r="X467" i="2"/>
  <c r="W467" i="2"/>
  <c r="W466" i="2"/>
  <c r="BN465" i="2"/>
  <c r="BL465" i="2"/>
  <c r="X465" i="2"/>
  <c r="O465" i="2"/>
  <c r="BO464" i="2"/>
  <c r="BN464" i="2"/>
  <c r="BL464" i="2"/>
  <c r="X464" i="2"/>
  <c r="W461" i="2"/>
  <c r="W460" i="2"/>
  <c r="BN459" i="2"/>
  <c r="BM459" i="2"/>
  <c r="BL459" i="2"/>
  <c r="X459" i="2"/>
  <c r="O459" i="2"/>
  <c r="BO458" i="2"/>
  <c r="BN458" i="2"/>
  <c r="BM458" i="2"/>
  <c r="BL458" i="2"/>
  <c r="Y458" i="2"/>
  <c r="X458" i="2"/>
  <c r="O458" i="2"/>
  <c r="BO457" i="2"/>
  <c r="BN457" i="2"/>
  <c r="BL457" i="2"/>
  <c r="X457" i="2"/>
  <c r="O457" i="2"/>
  <c r="W454" i="2"/>
  <c r="W453" i="2"/>
  <c r="BN452" i="2"/>
  <c r="BM452" i="2"/>
  <c r="BL452" i="2"/>
  <c r="X452" i="2"/>
  <c r="O452" i="2"/>
  <c r="X450" i="2"/>
  <c r="W450" i="2"/>
  <c r="W449" i="2"/>
  <c r="BN448" i="2"/>
  <c r="BM448" i="2"/>
  <c r="BL448" i="2"/>
  <c r="X448" i="2"/>
  <c r="Y448" i="2" s="1"/>
  <c r="Y449" i="2" s="1"/>
  <c r="O448" i="2"/>
  <c r="X446" i="2"/>
  <c r="W446" i="2"/>
  <c r="W445" i="2"/>
  <c r="BN444" i="2"/>
  <c r="BL444" i="2"/>
  <c r="X444" i="2"/>
  <c r="Y444" i="2" s="1"/>
  <c r="O444" i="2"/>
  <c r="BN443" i="2"/>
  <c r="BL443" i="2"/>
  <c r="Y443" i="2"/>
  <c r="Y445" i="2" s="1"/>
  <c r="X443" i="2"/>
  <c r="BM443" i="2" s="1"/>
  <c r="O443" i="2"/>
  <c r="W441" i="2"/>
  <c r="W440" i="2"/>
  <c r="BN439" i="2"/>
  <c r="BL439" i="2"/>
  <c r="Y439" i="2"/>
  <c r="X439" i="2"/>
  <c r="BM439" i="2" s="1"/>
  <c r="O439" i="2"/>
  <c r="BN438" i="2"/>
  <c r="BL438" i="2"/>
  <c r="X438" i="2"/>
  <c r="BO438" i="2" s="1"/>
  <c r="O438" i="2"/>
  <c r="BN437" i="2"/>
  <c r="BM437" i="2"/>
  <c r="BL437" i="2"/>
  <c r="X437" i="2"/>
  <c r="BO437" i="2" s="1"/>
  <c r="O437" i="2"/>
  <c r="BN436" i="2"/>
  <c r="BL436" i="2"/>
  <c r="X436" i="2"/>
  <c r="O436" i="2"/>
  <c r="BN435" i="2"/>
  <c r="BL435" i="2"/>
  <c r="Y435" i="2"/>
  <c r="X435" i="2"/>
  <c r="BM435" i="2" s="1"/>
  <c r="O435" i="2"/>
  <c r="BN434" i="2"/>
  <c r="BL434" i="2"/>
  <c r="X434" i="2"/>
  <c r="O434" i="2"/>
  <c r="W432" i="2"/>
  <c r="W431" i="2"/>
  <c r="BN430" i="2"/>
  <c r="BL430" i="2"/>
  <c r="X430" i="2"/>
  <c r="O430" i="2"/>
  <c r="BN429" i="2"/>
  <c r="BL429" i="2"/>
  <c r="X429" i="2"/>
  <c r="BM429" i="2" s="1"/>
  <c r="O429" i="2"/>
  <c r="W426" i="2"/>
  <c r="W425" i="2"/>
  <c r="BN424" i="2"/>
  <c r="BL424" i="2"/>
  <c r="X424" i="2"/>
  <c r="BM424" i="2" s="1"/>
  <c r="O424" i="2"/>
  <c r="BO423" i="2"/>
  <c r="BN423" i="2"/>
  <c r="BM423" i="2"/>
  <c r="BL423" i="2"/>
  <c r="Y423" i="2"/>
  <c r="X423" i="2"/>
  <c r="O423" i="2"/>
  <c r="BN422" i="2"/>
  <c r="BL422" i="2"/>
  <c r="X422" i="2"/>
  <c r="O422" i="2"/>
  <c r="W420" i="2"/>
  <c r="W419" i="2"/>
  <c r="BN418" i="2"/>
  <c r="BL418" i="2"/>
  <c r="Y418" i="2"/>
  <c r="Y419" i="2" s="1"/>
  <c r="X418" i="2"/>
  <c r="BO418" i="2" s="1"/>
  <c r="O418" i="2"/>
  <c r="W416" i="2"/>
  <c r="W415" i="2"/>
  <c r="BN414" i="2"/>
  <c r="BL414" i="2"/>
  <c r="X414" i="2"/>
  <c r="BO414" i="2" s="1"/>
  <c r="O414" i="2"/>
  <c r="BN413" i="2"/>
  <c r="BL413" i="2"/>
  <c r="X413" i="2"/>
  <c r="O413" i="2"/>
  <c r="BN412" i="2"/>
  <c r="BL412" i="2"/>
  <c r="X412" i="2"/>
  <c r="BM412" i="2" s="1"/>
  <c r="O412" i="2"/>
  <c r="W410" i="2"/>
  <c r="W409" i="2"/>
  <c r="BN408" i="2"/>
  <c r="BM408" i="2"/>
  <c r="BL408" i="2"/>
  <c r="X408" i="2"/>
  <c r="O408" i="2"/>
  <c r="BO407" i="2"/>
  <c r="BN407" i="2"/>
  <c r="BL407" i="2"/>
  <c r="X407" i="2"/>
  <c r="O407" i="2"/>
  <c r="BO406" i="2"/>
  <c r="BN406" i="2"/>
  <c r="BL406" i="2"/>
  <c r="X406" i="2"/>
  <c r="O406" i="2"/>
  <c r="BN405" i="2"/>
  <c r="BL405" i="2"/>
  <c r="X405" i="2"/>
  <c r="BO405" i="2" s="1"/>
  <c r="O405" i="2"/>
  <c r="BN404" i="2"/>
  <c r="BL404" i="2"/>
  <c r="X404" i="2"/>
  <c r="O404" i="2"/>
  <c r="BN403" i="2"/>
  <c r="BM403" i="2"/>
  <c r="BL403" i="2"/>
  <c r="Y403" i="2"/>
  <c r="X403" i="2"/>
  <c r="BO403" i="2" s="1"/>
  <c r="O403" i="2"/>
  <c r="BN402" i="2"/>
  <c r="BL402" i="2"/>
  <c r="Y402" i="2"/>
  <c r="X402" i="2"/>
  <c r="BM402" i="2" s="1"/>
  <c r="O402" i="2"/>
  <c r="BN401" i="2"/>
  <c r="BL401" i="2"/>
  <c r="X401" i="2"/>
  <c r="O401" i="2"/>
  <c r="BN400" i="2"/>
  <c r="BL400" i="2"/>
  <c r="X400" i="2"/>
  <c r="BM400" i="2" s="1"/>
  <c r="O400" i="2"/>
  <c r="BN399" i="2"/>
  <c r="BM399" i="2"/>
  <c r="BL399" i="2"/>
  <c r="X399" i="2"/>
  <c r="O399" i="2"/>
  <c r="BN398" i="2"/>
  <c r="BL398" i="2"/>
  <c r="X398" i="2"/>
  <c r="BO398" i="2" s="1"/>
  <c r="O398" i="2"/>
  <c r="BN397" i="2"/>
  <c r="BM397" i="2"/>
  <c r="BL397" i="2"/>
  <c r="Y397" i="2"/>
  <c r="X397" i="2"/>
  <c r="O397" i="2"/>
  <c r="BN396" i="2"/>
  <c r="BL396" i="2"/>
  <c r="X396" i="2"/>
  <c r="BO396" i="2" s="1"/>
  <c r="O396" i="2"/>
  <c r="W394" i="2"/>
  <c r="W393" i="2"/>
  <c r="BN392" i="2"/>
  <c r="BM392" i="2"/>
  <c r="BL392" i="2"/>
  <c r="X392" i="2"/>
  <c r="Y392" i="2" s="1"/>
  <c r="O392" i="2"/>
  <c r="BO391" i="2"/>
  <c r="BN391" i="2"/>
  <c r="BL391" i="2"/>
  <c r="X391" i="2"/>
  <c r="O391" i="2"/>
  <c r="W387" i="2"/>
  <c r="W386" i="2"/>
  <c r="BN385" i="2"/>
  <c r="BL385" i="2"/>
  <c r="X385" i="2"/>
  <c r="O385" i="2"/>
  <c r="BN384" i="2"/>
  <c r="BL384" i="2"/>
  <c r="X384" i="2"/>
  <c r="BM384" i="2" s="1"/>
  <c r="W382" i="2"/>
  <c r="W381" i="2"/>
  <c r="BN380" i="2"/>
  <c r="BL380" i="2"/>
  <c r="X380" i="2"/>
  <c r="O380" i="2"/>
  <c r="BN379" i="2"/>
  <c r="BL379" i="2"/>
  <c r="X379" i="2"/>
  <c r="BM379" i="2" s="1"/>
  <c r="O379" i="2"/>
  <c r="BO378" i="2"/>
  <c r="BN378" i="2"/>
  <c r="BM378" i="2"/>
  <c r="BL378" i="2"/>
  <c r="Y378" i="2"/>
  <c r="X378" i="2"/>
  <c r="O378" i="2"/>
  <c r="BN377" i="2"/>
  <c r="BL377" i="2"/>
  <c r="X377" i="2"/>
  <c r="O377" i="2"/>
  <c r="BN376" i="2"/>
  <c r="BL376" i="2"/>
  <c r="X376" i="2"/>
  <c r="W374" i="2"/>
  <c r="W373" i="2"/>
  <c r="BN372" i="2"/>
  <c r="BL372" i="2"/>
  <c r="X372" i="2"/>
  <c r="O372" i="2"/>
  <c r="BN371" i="2"/>
  <c r="BM371" i="2"/>
  <c r="BL371" i="2"/>
  <c r="X371" i="2"/>
  <c r="BN370" i="2"/>
  <c r="BL370" i="2"/>
  <c r="X370" i="2"/>
  <c r="BO370" i="2" s="1"/>
  <c r="O370" i="2"/>
  <c r="BN369" i="2"/>
  <c r="BM369" i="2"/>
  <c r="BL369" i="2"/>
  <c r="X369" i="2"/>
  <c r="W367" i="2"/>
  <c r="W366" i="2"/>
  <c r="BO365" i="2"/>
  <c r="BN365" i="2"/>
  <c r="BM365" i="2"/>
  <c r="BL365" i="2"/>
  <c r="Y365" i="2"/>
  <c r="X365" i="2"/>
  <c r="O365" i="2"/>
  <c r="BN364" i="2"/>
  <c r="BL364" i="2"/>
  <c r="Y364" i="2"/>
  <c r="X364" i="2"/>
  <c r="BM364" i="2" s="1"/>
  <c r="O364" i="2"/>
  <c r="BN363" i="2"/>
  <c r="BL363" i="2"/>
  <c r="X363" i="2"/>
  <c r="O363" i="2"/>
  <c r="BN362" i="2"/>
  <c r="BL362" i="2"/>
  <c r="X362" i="2"/>
  <c r="O362" i="2"/>
  <c r="W359" i="2"/>
  <c r="W358" i="2"/>
  <c r="BN357" i="2"/>
  <c r="BL357" i="2"/>
  <c r="X357" i="2"/>
  <c r="BM357" i="2" s="1"/>
  <c r="BN356" i="2"/>
  <c r="BL356" i="2"/>
  <c r="X356" i="2"/>
  <c r="O356" i="2"/>
  <c r="W354" i="2"/>
  <c r="W353" i="2"/>
  <c r="BN352" i="2"/>
  <c r="BL352" i="2"/>
  <c r="Y352" i="2"/>
  <c r="X352" i="2"/>
  <c r="BO352" i="2" s="1"/>
  <c r="O352" i="2"/>
  <c r="BN351" i="2"/>
  <c r="BL351" i="2"/>
  <c r="X351" i="2"/>
  <c r="BO351" i="2" s="1"/>
  <c r="BN350" i="2"/>
  <c r="BL350" i="2"/>
  <c r="X350" i="2"/>
  <c r="O350" i="2"/>
  <c r="BN349" i="2"/>
  <c r="BL349" i="2"/>
  <c r="X349" i="2"/>
  <c r="Y349" i="2" s="1"/>
  <c r="W347" i="2"/>
  <c r="W346" i="2"/>
  <c r="BN345" i="2"/>
  <c r="BL345" i="2"/>
  <c r="X345" i="2"/>
  <c r="BO345" i="2" s="1"/>
  <c r="O345" i="2"/>
  <c r="BN344" i="2"/>
  <c r="BL344" i="2"/>
  <c r="X344" i="2"/>
  <c r="O344" i="2"/>
  <c r="BN343" i="2"/>
  <c r="BL343" i="2"/>
  <c r="X343" i="2"/>
  <c r="O343" i="2"/>
  <c r="BN342" i="2"/>
  <c r="BL342" i="2"/>
  <c r="X342" i="2"/>
  <c r="O342" i="2"/>
  <c r="W340" i="2"/>
  <c r="W339" i="2"/>
  <c r="BN338" i="2"/>
  <c r="BL338" i="2"/>
  <c r="X338" i="2"/>
  <c r="BM338" i="2" s="1"/>
  <c r="O338" i="2"/>
  <c r="BN337" i="2"/>
  <c r="BL337" i="2"/>
  <c r="X337" i="2"/>
  <c r="BN336" i="2"/>
  <c r="BM336" i="2"/>
  <c r="BL336" i="2"/>
  <c r="X336" i="2"/>
  <c r="Y336" i="2" s="1"/>
  <c r="BN335" i="2"/>
  <c r="BL335" i="2"/>
  <c r="X335" i="2"/>
  <c r="BN334" i="2"/>
  <c r="BM334" i="2"/>
  <c r="BL334" i="2"/>
  <c r="X334" i="2"/>
  <c r="Y334" i="2" s="1"/>
  <c r="BN333" i="2"/>
  <c r="BL333" i="2"/>
  <c r="X333" i="2"/>
  <c r="O333" i="2"/>
  <c r="BN332" i="2"/>
  <c r="BL332" i="2"/>
  <c r="X332" i="2"/>
  <c r="BM332" i="2" s="1"/>
  <c r="BN331" i="2"/>
  <c r="BL331" i="2"/>
  <c r="X331" i="2"/>
  <c r="BM331" i="2" s="1"/>
  <c r="BN330" i="2"/>
  <c r="BL330" i="2"/>
  <c r="X330" i="2"/>
  <c r="BM330" i="2" s="1"/>
  <c r="BN329" i="2"/>
  <c r="BL329" i="2"/>
  <c r="X329" i="2"/>
  <c r="W325" i="2"/>
  <c r="W324" i="2"/>
  <c r="BN323" i="2"/>
  <c r="BL323" i="2"/>
  <c r="X323" i="2"/>
  <c r="O323" i="2"/>
  <c r="W321" i="2"/>
  <c r="W320" i="2"/>
  <c r="BN319" i="2"/>
  <c r="BL319" i="2"/>
  <c r="X319" i="2"/>
  <c r="O319" i="2"/>
  <c r="W317" i="2"/>
  <c r="W316" i="2"/>
  <c r="BN315" i="2"/>
  <c r="BL315" i="2"/>
  <c r="X315" i="2"/>
  <c r="O315" i="2"/>
  <c r="BN314" i="2"/>
  <c r="BL314" i="2"/>
  <c r="X314" i="2"/>
  <c r="BM314" i="2" s="1"/>
  <c r="O314" i="2"/>
  <c r="BO313" i="2"/>
  <c r="BN313" i="2"/>
  <c r="BL313" i="2"/>
  <c r="Y313" i="2"/>
  <c r="X313" i="2"/>
  <c r="BM313" i="2" s="1"/>
  <c r="O313" i="2"/>
  <c r="X311" i="2"/>
  <c r="W311" i="2"/>
  <c r="W310" i="2"/>
  <c r="BN309" i="2"/>
  <c r="BL309" i="2"/>
  <c r="X309" i="2"/>
  <c r="O309" i="2"/>
  <c r="W306" i="2"/>
  <c r="W305" i="2"/>
  <c r="BO304" i="2"/>
  <c r="BN304" i="2"/>
  <c r="BM304" i="2"/>
  <c r="BL304" i="2"/>
  <c r="Y304" i="2"/>
  <c r="X304" i="2"/>
  <c r="O304" i="2"/>
  <c r="BN303" i="2"/>
  <c r="BL303" i="2"/>
  <c r="X303" i="2"/>
  <c r="O303" i="2"/>
  <c r="W301" i="2"/>
  <c r="W300" i="2"/>
  <c r="BN299" i="2"/>
  <c r="BL299" i="2"/>
  <c r="Y299" i="2"/>
  <c r="X299" i="2"/>
  <c r="BO299" i="2" s="1"/>
  <c r="O299" i="2"/>
  <c r="BN298" i="2"/>
  <c r="BL298" i="2"/>
  <c r="X298" i="2"/>
  <c r="O298" i="2"/>
  <c r="BN297" i="2"/>
  <c r="BM297" i="2"/>
  <c r="BL297" i="2"/>
  <c r="X297" i="2"/>
  <c r="Y297" i="2" s="1"/>
  <c r="O297" i="2"/>
  <c r="BO296" i="2"/>
  <c r="BN296" i="2"/>
  <c r="BL296" i="2"/>
  <c r="X296" i="2"/>
  <c r="O296" i="2"/>
  <c r="BN295" i="2"/>
  <c r="BL295" i="2"/>
  <c r="X295" i="2"/>
  <c r="BM295" i="2" s="1"/>
  <c r="O295" i="2"/>
  <c r="BN294" i="2"/>
  <c r="BL294" i="2"/>
  <c r="X294" i="2"/>
  <c r="O294" i="2"/>
  <c r="BN293" i="2"/>
  <c r="BL293" i="2"/>
  <c r="X293" i="2"/>
  <c r="BO293" i="2" s="1"/>
  <c r="O293" i="2"/>
  <c r="W290" i="2"/>
  <c r="W289" i="2"/>
  <c r="BN288" i="2"/>
  <c r="BL288" i="2"/>
  <c r="X288" i="2"/>
  <c r="BO288" i="2" s="1"/>
  <c r="O288" i="2"/>
  <c r="BN287" i="2"/>
  <c r="BM287" i="2"/>
  <c r="BL287" i="2"/>
  <c r="X287" i="2"/>
  <c r="BO287" i="2" s="1"/>
  <c r="O287" i="2"/>
  <c r="BN286" i="2"/>
  <c r="BL286" i="2"/>
  <c r="Y286" i="2"/>
  <c r="X286" i="2"/>
  <c r="O286" i="2"/>
  <c r="W284" i="2"/>
  <c r="W283" i="2"/>
  <c r="BN282" i="2"/>
  <c r="BL282" i="2"/>
  <c r="Y282" i="2"/>
  <c r="X282" i="2"/>
  <c r="BM282" i="2" s="1"/>
  <c r="O282" i="2"/>
  <c r="BN281" i="2"/>
  <c r="BL281" i="2"/>
  <c r="X281" i="2"/>
  <c r="BN280" i="2"/>
  <c r="BL280" i="2"/>
  <c r="X280" i="2"/>
  <c r="Y280" i="2" s="1"/>
  <c r="W278" i="2"/>
  <c r="W277" i="2"/>
  <c r="BN276" i="2"/>
  <c r="BL276" i="2"/>
  <c r="X276" i="2"/>
  <c r="BM276" i="2" s="1"/>
  <c r="O276" i="2"/>
  <c r="BN275" i="2"/>
  <c r="BL275" i="2"/>
  <c r="X275" i="2"/>
  <c r="O275" i="2"/>
  <c r="BN274" i="2"/>
  <c r="BL274" i="2"/>
  <c r="X274" i="2"/>
  <c r="BM274" i="2" s="1"/>
  <c r="O274" i="2"/>
  <c r="BN273" i="2"/>
  <c r="BL273" i="2"/>
  <c r="X273" i="2"/>
  <c r="BM273" i="2" s="1"/>
  <c r="W271" i="2"/>
  <c r="W270" i="2"/>
  <c r="BO269" i="2"/>
  <c r="BN269" i="2"/>
  <c r="BL269" i="2"/>
  <c r="X269" i="2"/>
  <c r="BM269" i="2" s="1"/>
  <c r="O269" i="2"/>
  <c r="BN268" i="2"/>
  <c r="BL268" i="2"/>
  <c r="X268" i="2"/>
  <c r="BM268" i="2" s="1"/>
  <c r="O268" i="2"/>
  <c r="BN267" i="2"/>
  <c r="BL267" i="2"/>
  <c r="X267" i="2"/>
  <c r="O267" i="2"/>
  <c r="BO266" i="2"/>
  <c r="BN266" i="2"/>
  <c r="BM266" i="2"/>
  <c r="BL266" i="2"/>
  <c r="Y266" i="2"/>
  <c r="X266" i="2"/>
  <c r="O266" i="2"/>
  <c r="BN265" i="2"/>
  <c r="BL265" i="2"/>
  <c r="X265" i="2"/>
  <c r="BM265" i="2" s="1"/>
  <c r="O265" i="2"/>
  <c r="BN264" i="2"/>
  <c r="BL264" i="2"/>
  <c r="X264" i="2"/>
  <c r="Y264" i="2" s="1"/>
  <c r="O264" i="2"/>
  <c r="BN263" i="2"/>
  <c r="BL263" i="2"/>
  <c r="X263" i="2"/>
  <c r="O263" i="2"/>
  <c r="BN262" i="2"/>
  <c r="BL262" i="2"/>
  <c r="X262" i="2"/>
  <c r="O262" i="2"/>
  <c r="BN261" i="2"/>
  <c r="BL261" i="2"/>
  <c r="X261" i="2"/>
  <c r="O261" i="2"/>
  <c r="BN260" i="2"/>
  <c r="BL260" i="2"/>
  <c r="X260" i="2"/>
  <c r="O260" i="2"/>
  <c r="W258" i="2"/>
  <c r="W257" i="2"/>
  <c r="BN256" i="2"/>
  <c r="BL256" i="2"/>
  <c r="X256" i="2"/>
  <c r="O256" i="2"/>
  <c r="BN255" i="2"/>
  <c r="BM255" i="2"/>
  <c r="BL255" i="2"/>
  <c r="X255" i="2"/>
  <c r="Y255" i="2" s="1"/>
  <c r="O255" i="2"/>
  <c r="BN254" i="2"/>
  <c r="BL254" i="2"/>
  <c r="X254" i="2"/>
  <c r="Y254" i="2" s="1"/>
  <c r="O254" i="2"/>
  <c r="BN253" i="2"/>
  <c r="BL253" i="2"/>
  <c r="X253" i="2"/>
  <c r="O253" i="2"/>
  <c r="W251" i="2"/>
  <c r="W250" i="2"/>
  <c r="BN249" i="2"/>
  <c r="BL249" i="2"/>
  <c r="Y249" i="2"/>
  <c r="X249" i="2"/>
  <c r="BM249" i="2" s="1"/>
  <c r="O249" i="2"/>
  <c r="BN248" i="2"/>
  <c r="BL248" i="2"/>
  <c r="X248" i="2"/>
  <c r="O248" i="2"/>
  <c r="BN247" i="2"/>
  <c r="BL247" i="2"/>
  <c r="X247" i="2"/>
  <c r="O247" i="2"/>
  <c r="BO246" i="2"/>
  <c r="BN246" i="2"/>
  <c r="BM246" i="2"/>
  <c r="BL246" i="2"/>
  <c r="Y246" i="2"/>
  <c r="X246" i="2"/>
  <c r="O246" i="2"/>
  <c r="BN245" i="2"/>
  <c r="BL245" i="2"/>
  <c r="Y245" i="2"/>
  <c r="X245" i="2"/>
  <c r="BM245" i="2" s="1"/>
  <c r="O245" i="2"/>
  <c r="BN244" i="2"/>
  <c r="BL244" i="2"/>
  <c r="X244" i="2"/>
  <c r="O244" i="2"/>
  <c r="BN243" i="2"/>
  <c r="BL243" i="2"/>
  <c r="Y243" i="2"/>
  <c r="X243" i="2"/>
  <c r="O243" i="2"/>
  <c r="BO242" i="2"/>
  <c r="BN242" i="2"/>
  <c r="BL242" i="2"/>
  <c r="X242" i="2"/>
  <c r="O242" i="2"/>
  <c r="BN241" i="2"/>
  <c r="BL241" i="2"/>
  <c r="Y241" i="2"/>
  <c r="X241" i="2"/>
  <c r="O241" i="2"/>
  <c r="BN240" i="2"/>
  <c r="BM240" i="2"/>
  <c r="BL240" i="2"/>
  <c r="X240" i="2"/>
  <c r="BO240" i="2" s="1"/>
  <c r="O240" i="2"/>
  <c r="BN239" i="2"/>
  <c r="BM239" i="2"/>
  <c r="BL239" i="2"/>
  <c r="X239" i="2"/>
  <c r="Y239" i="2" s="1"/>
  <c r="BN238" i="2"/>
  <c r="BL238" i="2"/>
  <c r="X238" i="2"/>
  <c r="BN237" i="2"/>
  <c r="BL237" i="2"/>
  <c r="X237" i="2"/>
  <c r="W234" i="2"/>
  <c r="W233" i="2"/>
  <c r="BN232" i="2"/>
  <c r="BL232" i="2"/>
  <c r="X232" i="2"/>
  <c r="O232" i="2"/>
  <c r="BN231" i="2"/>
  <c r="BL231" i="2"/>
  <c r="Y231" i="2"/>
  <c r="X231" i="2"/>
  <c r="BM231" i="2" s="1"/>
  <c r="O231" i="2"/>
  <c r="BN230" i="2"/>
  <c r="BM230" i="2"/>
  <c r="BL230" i="2"/>
  <c r="X230" i="2"/>
  <c r="Y230" i="2" s="1"/>
  <c r="O230" i="2"/>
  <c r="BN229" i="2"/>
  <c r="BL229" i="2"/>
  <c r="X229" i="2"/>
  <c r="BO229" i="2" s="1"/>
  <c r="O229" i="2"/>
  <c r="BO228" i="2"/>
  <c r="BN228" i="2"/>
  <c r="BM228" i="2"/>
  <c r="BL228" i="2"/>
  <c r="Y228" i="2"/>
  <c r="X228" i="2"/>
  <c r="O228" i="2"/>
  <c r="BN227" i="2"/>
  <c r="BL227" i="2"/>
  <c r="X227" i="2"/>
  <c r="BM227" i="2" s="1"/>
  <c r="O227" i="2"/>
  <c r="W224" i="2"/>
  <c r="W223" i="2"/>
  <c r="BN222" i="2"/>
  <c r="BL222" i="2"/>
  <c r="X222" i="2"/>
  <c r="BO222" i="2" s="1"/>
  <c r="O222" i="2"/>
  <c r="BN221" i="2"/>
  <c r="BL221" i="2"/>
  <c r="X221" i="2"/>
  <c r="BO221" i="2" s="1"/>
  <c r="O221" i="2"/>
  <c r="BN220" i="2"/>
  <c r="BM220" i="2"/>
  <c r="BL220" i="2"/>
  <c r="X220" i="2"/>
  <c r="Y220" i="2" s="1"/>
  <c r="W218" i="2"/>
  <c r="W217" i="2"/>
  <c r="BO216" i="2"/>
  <c r="BN216" i="2"/>
  <c r="BM216" i="2"/>
  <c r="BL216" i="2"/>
  <c r="Y216" i="2"/>
  <c r="X216" i="2"/>
  <c r="O216" i="2"/>
  <c r="BN215" i="2"/>
  <c r="BL215" i="2"/>
  <c r="Y215" i="2"/>
  <c r="X215" i="2"/>
  <c r="BM215" i="2" s="1"/>
  <c r="O215" i="2"/>
  <c r="BN214" i="2"/>
  <c r="BM214" i="2"/>
  <c r="BL214" i="2"/>
  <c r="X214" i="2"/>
  <c r="Y214" i="2" s="1"/>
  <c r="O214" i="2"/>
  <c r="BN213" i="2"/>
  <c r="BM213" i="2"/>
  <c r="BL213" i="2"/>
  <c r="X213" i="2"/>
  <c r="BO213" i="2" s="1"/>
  <c r="O213" i="2"/>
  <c r="BN212" i="2"/>
  <c r="BL212" i="2"/>
  <c r="Y212" i="2"/>
  <c r="X212" i="2"/>
  <c r="BM212" i="2" s="1"/>
  <c r="O212" i="2"/>
  <c r="BO211" i="2"/>
  <c r="BN211" i="2"/>
  <c r="BL211" i="2"/>
  <c r="X211" i="2"/>
  <c r="O211" i="2"/>
  <c r="BN210" i="2"/>
  <c r="BL210" i="2"/>
  <c r="X210" i="2"/>
  <c r="X218" i="2" s="1"/>
  <c r="O210" i="2"/>
  <c r="W207" i="2"/>
  <c r="W206" i="2"/>
  <c r="BN205" i="2"/>
  <c r="BL205" i="2"/>
  <c r="X205" i="2"/>
  <c r="BO205" i="2" s="1"/>
  <c r="BN204" i="2"/>
  <c r="BL204" i="2"/>
  <c r="X204" i="2"/>
  <c r="BO204" i="2" s="1"/>
  <c r="BN203" i="2"/>
  <c r="BL203" i="2"/>
  <c r="X203" i="2"/>
  <c r="BO203" i="2" s="1"/>
  <c r="O203" i="2"/>
  <c r="BN202" i="2"/>
  <c r="BL202" i="2"/>
  <c r="X202" i="2"/>
  <c r="Y202" i="2" s="1"/>
  <c r="O202" i="2"/>
  <c r="W200" i="2"/>
  <c r="W199" i="2"/>
  <c r="BN198" i="2"/>
  <c r="BL198" i="2"/>
  <c r="X198" i="2"/>
  <c r="Y198" i="2" s="1"/>
  <c r="O198" i="2"/>
  <c r="BN197" i="2"/>
  <c r="BL197" i="2"/>
  <c r="X197" i="2"/>
  <c r="BO197" i="2" s="1"/>
  <c r="BN196" i="2"/>
  <c r="BL196" i="2"/>
  <c r="X196" i="2"/>
  <c r="BO196" i="2" s="1"/>
  <c r="BN195" i="2"/>
  <c r="BL195" i="2"/>
  <c r="X195" i="2"/>
  <c r="BO194" i="2"/>
  <c r="BN194" i="2"/>
  <c r="BL194" i="2"/>
  <c r="X194" i="2"/>
  <c r="O194" i="2"/>
  <c r="BN193" i="2"/>
  <c r="BL193" i="2"/>
  <c r="X193" i="2"/>
  <c r="BO193" i="2" s="1"/>
  <c r="O193" i="2"/>
  <c r="BN192" i="2"/>
  <c r="BL192" i="2"/>
  <c r="X192" i="2"/>
  <c r="O192" i="2"/>
  <c r="BN191" i="2"/>
  <c r="BL191" i="2"/>
  <c r="X191" i="2"/>
  <c r="BO191" i="2" s="1"/>
  <c r="O191" i="2"/>
  <c r="BN190" i="2"/>
  <c r="BL190" i="2"/>
  <c r="X190" i="2"/>
  <c r="BO190" i="2" s="1"/>
  <c r="O190" i="2"/>
  <c r="BN189" i="2"/>
  <c r="BL189" i="2"/>
  <c r="X189" i="2"/>
  <c r="Y189" i="2" s="1"/>
  <c r="BO188" i="2"/>
  <c r="BN188" i="2"/>
  <c r="BL188" i="2"/>
  <c r="X188" i="2"/>
  <c r="BM188" i="2" s="1"/>
  <c r="O188" i="2"/>
  <c r="BN187" i="2"/>
  <c r="BL187" i="2"/>
  <c r="X187" i="2"/>
  <c r="BO187" i="2" s="1"/>
  <c r="BN186" i="2"/>
  <c r="BL186" i="2"/>
  <c r="X186" i="2"/>
  <c r="Y186" i="2" s="1"/>
  <c r="O186" i="2"/>
  <c r="BN185" i="2"/>
  <c r="BL185" i="2"/>
  <c r="X185" i="2"/>
  <c r="BM185" i="2" s="1"/>
  <c r="O185" i="2"/>
  <c r="BN184" i="2"/>
  <c r="BL184" i="2"/>
  <c r="Y184" i="2"/>
  <c r="X184" i="2"/>
  <c r="BM184" i="2" s="1"/>
  <c r="O184" i="2"/>
  <c r="W182" i="2"/>
  <c r="W181" i="2"/>
  <c r="BN180" i="2"/>
  <c r="BM180" i="2"/>
  <c r="BL180" i="2"/>
  <c r="X180" i="2"/>
  <c r="Y180" i="2" s="1"/>
  <c r="BN179" i="2"/>
  <c r="BM179" i="2"/>
  <c r="BL179" i="2"/>
  <c r="X179" i="2"/>
  <c r="BO179" i="2" s="1"/>
  <c r="O179" i="2"/>
  <c r="BN178" i="2"/>
  <c r="BL178" i="2"/>
  <c r="Y178" i="2"/>
  <c r="X178" i="2"/>
  <c r="BM178" i="2" s="1"/>
  <c r="BN177" i="2"/>
  <c r="BL177" i="2"/>
  <c r="X177" i="2"/>
  <c r="BN176" i="2"/>
  <c r="BL176" i="2"/>
  <c r="X176" i="2"/>
  <c r="Y176" i="2" s="1"/>
  <c r="O176" i="2"/>
  <c r="BN175" i="2"/>
  <c r="BL175" i="2"/>
  <c r="X175" i="2"/>
  <c r="BO175" i="2" s="1"/>
  <c r="O175" i="2"/>
  <c r="BN174" i="2"/>
  <c r="BL174" i="2"/>
  <c r="X174" i="2"/>
  <c r="Y174" i="2" s="1"/>
  <c r="O174" i="2"/>
  <c r="BN173" i="2"/>
  <c r="BL173" i="2"/>
  <c r="X173" i="2"/>
  <c r="O173" i="2"/>
  <c r="W171" i="2"/>
  <c r="W170" i="2"/>
  <c r="BO169" i="2"/>
  <c r="BN169" i="2"/>
  <c r="BL169" i="2"/>
  <c r="X169" i="2"/>
  <c r="BM169" i="2" s="1"/>
  <c r="O169" i="2"/>
  <c r="BO168" i="2"/>
  <c r="BN168" i="2"/>
  <c r="BL168" i="2"/>
  <c r="X168" i="2"/>
  <c r="BM168" i="2" s="1"/>
  <c r="O168" i="2"/>
  <c r="W166" i="2"/>
  <c r="W165" i="2"/>
  <c r="BN164" i="2"/>
  <c r="BL164" i="2"/>
  <c r="X164" i="2"/>
  <c r="BM164" i="2" s="1"/>
  <c r="O164" i="2"/>
  <c r="BO163" i="2"/>
  <c r="BN163" i="2"/>
  <c r="BL163" i="2"/>
  <c r="X163" i="2"/>
  <c r="O163" i="2"/>
  <c r="W160" i="2"/>
  <c r="W159" i="2"/>
  <c r="BN158" i="2"/>
  <c r="BL158" i="2"/>
  <c r="X158" i="2"/>
  <c r="BM158" i="2" s="1"/>
  <c r="O158" i="2"/>
  <c r="BN157" i="2"/>
  <c r="BL157" i="2"/>
  <c r="X157" i="2"/>
  <c r="BM157" i="2" s="1"/>
  <c r="O157" i="2"/>
  <c r="BN156" i="2"/>
  <c r="BM156" i="2"/>
  <c r="BL156" i="2"/>
  <c r="X156" i="2"/>
  <c r="BO156" i="2" s="1"/>
  <c r="O156" i="2"/>
  <c r="BN155" i="2"/>
  <c r="BL155" i="2"/>
  <c r="X155" i="2"/>
  <c r="O155" i="2"/>
  <c r="BN154" i="2"/>
  <c r="BL154" i="2"/>
  <c r="X154" i="2"/>
  <c r="BO154" i="2" s="1"/>
  <c r="O154" i="2"/>
  <c r="BN153" i="2"/>
  <c r="BM153" i="2"/>
  <c r="BL153" i="2"/>
  <c r="X153" i="2"/>
  <c r="BO153" i="2" s="1"/>
  <c r="O153" i="2"/>
  <c r="BN152" i="2"/>
  <c r="BL152" i="2"/>
  <c r="X152" i="2"/>
  <c r="O152" i="2"/>
  <c r="BN151" i="2"/>
  <c r="BM151" i="2"/>
  <c r="BL151" i="2"/>
  <c r="X151" i="2"/>
  <c r="BO151" i="2" s="1"/>
  <c r="O151" i="2"/>
  <c r="BN150" i="2"/>
  <c r="BL150" i="2"/>
  <c r="X150" i="2"/>
  <c r="BO150" i="2" s="1"/>
  <c r="O150" i="2"/>
  <c r="W147" i="2"/>
  <c r="W146" i="2"/>
  <c r="BN145" i="2"/>
  <c r="BM145" i="2"/>
  <c r="BL145" i="2"/>
  <c r="X145" i="2"/>
  <c r="Y145" i="2" s="1"/>
  <c r="BO144" i="2"/>
  <c r="BN144" i="2"/>
  <c r="BM144" i="2"/>
  <c r="BL144" i="2"/>
  <c r="Y144" i="2"/>
  <c r="X144" i="2"/>
  <c r="O144" i="2"/>
  <c r="BN143" i="2"/>
  <c r="BL143" i="2"/>
  <c r="X143" i="2"/>
  <c r="BM143" i="2" s="1"/>
  <c r="BN142" i="2"/>
  <c r="BM142" i="2"/>
  <c r="BL142" i="2"/>
  <c r="X142" i="2"/>
  <c r="Y142" i="2" s="1"/>
  <c r="O142" i="2"/>
  <c r="BO141" i="2"/>
  <c r="BN141" i="2"/>
  <c r="BM141" i="2"/>
  <c r="BL141" i="2"/>
  <c r="Y141" i="2"/>
  <c r="X141" i="2"/>
  <c r="BN140" i="2"/>
  <c r="BM140" i="2"/>
  <c r="BL140" i="2"/>
  <c r="X140" i="2"/>
  <c r="Y140" i="2" s="1"/>
  <c r="O140" i="2"/>
  <c r="W136" i="2"/>
  <c r="W135" i="2"/>
  <c r="BN134" i="2"/>
  <c r="BM134" i="2"/>
  <c r="BL134" i="2"/>
  <c r="X134" i="2"/>
  <c r="Y134" i="2" s="1"/>
  <c r="O134" i="2"/>
  <c r="BN133" i="2"/>
  <c r="BL133" i="2"/>
  <c r="X133" i="2"/>
  <c r="BO133" i="2" s="1"/>
  <c r="O133" i="2"/>
  <c r="BN132" i="2"/>
  <c r="BM132" i="2"/>
  <c r="BL132" i="2"/>
  <c r="X132" i="2"/>
  <c r="BO132" i="2" s="1"/>
  <c r="O132" i="2"/>
  <c r="BO131" i="2"/>
  <c r="BN131" i="2"/>
  <c r="BM131" i="2"/>
  <c r="BL131" i="2"/>
  <c r="Y131" i="2"/>
  <c r="X131" i="2"/>
  <c r="O131" i="2"/>
  <c r="BN130" i="2"/>
  <c r="BL130" i="2"/>
  <c r="X130" i="2"/>
  <c r="BO130" i="2" s="1"/>
  <c r="O130" i="2"/>
  <c r="W127" i="2"/>
  <c r="W126" i="2"/>
  <c r="BN125" i="2"/>
  <c r="BL125" i="2"/>
  <c r="X125" i="2"/>
  <c r="BM125" i="2" s="1"/>
  <c r="O125" i="2"/>
  <c r="BN124" i="2"/>
  <c r="BM124" i="2"/>
  <c r="BL124" i="2"/>
  <c r="X124" i="2"/>
  <c r="Y124" i="2" s="1"/>
  <c r="O124" i="2"/>
  <c r="BN123" i="2"/>
  <c r="BM123" i="2"/>
  <c r="BL123" i="2"/>
  <c r="X123" i="2"/>
  <c r="BO123" i="2" s="1"/>
  <c r="O123" i="2"/>
  <c r="BN122" i="2"/>
  <c r="BM122" i="2"/>
  <c r="BL122" i="2"/>
  <c r="X122" i="2"/>
  <c r="BO122" i="2" s="1"/>
  <c r="O122" i="2"/>
  <c r="BN121" i="2"/>
  <c r="BL121" i="2"/>
  <c r="X121" i="2"/>
  <c r="BO121" i="2" s="1"/>
  <c r="O121" i="2"/>
  <c r="BN120" i="2"/>
  <c r="BL120" i="2"/>
  <c r="X120" i="2"/>
  <c r="Y120" i="2" s="1"/>
  <c r="O120" i="2"/>
  <c r="W118" i="2"/>
  <c r="W117" i="2"/>
  <c r="BN116" i="2"/>
  <c r="BL116" i="2"/>
  <c r="X116" i="2"/>
  <c r="Y116" i="2" s="1"/>
  <c r="O116" i="2"/>
  <c r="BN115" i="2"/>
  <c r="BM115" i="2"/>
  <c r="BL115" i="2"/>
  <c r="X115" i="2"/>
  <c r="BO115" i="2" s="1"/>
  <c r="O115" i="2"/>
  <c r="BO114" i="2"/>
  <c r="BN114" i="2"/>
  <c r="BL114" i="2"/>
  <c r="X114" i="2"/>
  <c r="O114" i="2"/>
  <c r="BN113" i="2"/>
  <c r="BM113" i="2"/>
  <c r="BL113" i="2"/>
  <c r="X113" i="2"/>
  <c r="BO113" i="2" s="1"/>
  <c r="O113" i="2"/>
  <c r="BN112" i="2"/>
  <c r="BL112" i="2"/>
  <c r="X112" i="2"/>
  <c r="BO112" i="2" s="1"/>
  <c r="O112" i="2"/>
  <c r="BN111" i="2"/>
  <c r="BM111" i="2"/>
  <c r="BL111" i="2"/>
  <c r="X111" i="2"/>
  <c r="BO111" i="2" s="1"/>
  <c r="BN110" i="2"/>
  <c r="BL110" i="2"/>
  <c r="X110" i="2"/>
  <c r="O110" i="2"/>
  <c r="BN109" i="2"/>
  <c r="BM109" i="2"/>
  <c r="BL109" i="2"/>
  <c r="X109" i="2"/>
  <c r="Y109" i="2" s="1"/>
  <c r="O109" i="2"/>
  <c r="BN108" i="2"/>
  <c r="BL108" i="2"/>
  <c r="X108" i="2"/>
  <c r="BO108" i="2" s="1"/>
  <c r="O108" i="2"/>
  <c r="BO107" i="2"/>
  <c r="BN107" i="2"/>
  <c r="BL107" i="2"/>
  <c r="X107" i="2"/>
  <c r="BM107" i="2" s="1"/>
  <c r="O107" i="2"/>
  <c r="BN106" i="2"/>
  <c r="BM106" i="2"/>
  <c r="BL106" i="2"/>
  <c r="X106" i="2"/>
  <c r="BO106" i="2" s="1"/>
  <c r="O106" i="2"/>
  <c r="BN105" i="2"/>
  <c r="BL105" i="2"/>
  <c r="X105" i="2"/>
  <c r="BO105" i="2" s="1"/>
  <c r="O105" i="2"/>
  <c r="BO104" i="2"/>
  <c r="BN104" i="2"/>
  <c r="BM104" i="2"/>
  <c r="BL104" i="2"/>
  <c r="Y104" i="2"/>
  <c r="X104" i="2"/>
  <c r="O104" i="2"/>
  <c r="BN103" i="2"/>
  <c r="BM103" i="2"/>
  <c r="BL103" i="2"/>
  <c r="X103" i="2"/>
  <c r="BO103" i="2" s="1"/>
  <c r="O103" i="2"/>
  <c r="BN102" i="2"/>
  <c r="BM102" i="2"/>
  <c r="BL102" i="2"/>
  <c r="X102" i="2"/>
  <c r="BO102" i="2" s="1"/>
  <c r="O102" i="2"/>
  <c r="W100" i="2"/>
  <c r="W99" i="2"/>
  <c r="BN98" i="2"/>
  <c r="BM98" i="2"/>
  <c r="BL98" i="2"/>
  <c r="X98" i="2"/>
  <c r="BO98" i="2" s="1"/>
  <c r="O98" i="2"/>
  <c r="BN97" i="2"/>
  <c r="BM97" i="2"/>
  <c r="BL97" i="2"/>
  <c r="X97" i="2"/>
  <c r="BO97" i="2" s="1"/>
  <c r="O97" i="2"/>
  <c r="BO96" i="2"/>
  <c r="BN96" i="2"/>
  <c r="BL96" i="2"/>
  <c r="X96" i="2"/>
  <c r="O96" i="2"/>
  <c r="BN95" i="2"/>
  <c r="BM95" i="2"/>
  <c r="BL95" i="2"/>
  <c r="X95" i="2"/>
  <c r="Y95" i="2" s="1"/>
  <c r="O95" i="2"/>
  <c r="BN94" i="2"/>
  <c r="BL94" i="2"/>
  <c r="X94" i="2"/>
  <c r="BM94" i="2" s="1"/>
  <c r="O94" i="2"/>
  <c r="BN93" i="2"/>
  <c r="BL93" i="2"/>
  <c r="X93" i="2"/>
  <c r="Y93" i="2" s="1"/>
  <c r="O93" i="2"/>
  <c r="BN92" i="2"/>
  <c r="BM92" i="2"/>
  <c r="BL92" i="2"/>
  <c r="Y92" i="2"/>
  <c r="X92" i="2"/>
  <c r="BO92" i="2" s="1"/>
  <c r="O92" i="2"/>
  <c r="W90" i="2"/>
  <c r="W89" i="2"/>
  <c r="BN88" i="2"/>
  <c r="BL88" i="2"/>
  <c r="X88" i="2"/>
  <c r="BM88" i="2" s="1"/>
  <c r="O88" i="2"/>
  <c r="BN87" i="2"/>
  <c r="BL87" i="2"/>
  <c r="X87" i="2"/>
  <c r="BM87" i="2" s="1"/>
  <c r="O87" i="2"/>
  <c r="BN86" i="2"/>
  <c r="BM86" i="2"/>
  <c r="BL86" i="2"/>
  <c r="Y86" i="2"/>
  <c r="X86" i="2"/>
  <c r="BO86" i="2" s="1"/>
  <c r="O86" i="2"/>
  <c r="BN85" i="2"/>
  <c r="BM85" i="2"/>
  <c r="BL85" i="2"/>
  <c r="X85" i="2"/>
  <c r="BO85" i="2" s="1"/>
  <c r="O85" i="2"/>
  <c r="W83" i="2"/>
  <c r="W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O79" i="2"/>
  <c r="BN78" i="2"/>
  <c r="BM78" i="2"/>
  <c r="BL78" i="2"/>
  <c r="X78" i="2"/>
  <c r="BO78" i="2" s="1"/>
  <c r="O78" i="2"/>
  <c r="BO77" i="2"/>
  <c r="BN77" i="2"/>
  <c r="BL77" i="2"/>
  <c r="X77" i="2"/>
  <c r="O77" i="2"/>
  <c r="BN76" i="2"/>
  <c r="BM76" i="2"/>
  <c r="BL76" i="2"/>
  <c r="X76" i="2"/>
  <c r="O76" i="2"/>
  <c r="BN75" i="2"/>
  <c r="BL75" i="2"/>
  <c r="X75" i="2"/>
  <c r="BM75" i="2" s="1"/>
  <c r="O75" i="2"/>
  <c r="BN74" i="2"/>
  <c r="BM74" i="2"/>
  <c r="BL74" i="2"/>
  <c r="X74" i="2"/>
  <c r="BO74" i="2" s="1"/>
  <c r="O74" i="2"/>
  <c r="BN73" i="2"/>
  <c r="BL73" i="2"/>
  <c r="X73" i="2"/>
  <c r="O73" i="2"/>
  <c r="BN72" i="2"/>
  <c r="BM72" i="2"/>
  <c r="BL72" i="2"/>
  <c r="X72" i="2"/>
  <c r="O72" i="2"/>
  <c r="BN71" i="2"/>
  <c r="BM71" i="2"/>
  <c r="BL71" i="2"/>
  <c r="X71" i="2"/>
  <c r="BO71" i="2" s="1"/>
  <c r="O71" i="2"/>
  <c r="BO70" i="2"/>
  <c r="BN70" i="2"/>
  <c r="BL70" i="2"/>
  <c r="X70" i="2"/>
  <c r="O70" i="2"/>
  <c r="BN69" i="2"/>
  <c r="BL69" i="2"/>
  <c r="X69" i="2"/>
  <c r="O69" i="2"/>
  <c r="BN68" i="2"/>
  <c r="BL68" i="2"/>
  <c r="X68" i="2"/>
  <c r="BM68" i="2" s="1"/>
  <c r="O68" i="2"/>
  <c r="BN67" i="2"/>
  <c r="BM67" i="2"/>
  <c r="BL67" i="2"/>
  <c r="X67" i="2"/>
  <c r="BO67" i="2" s="1"/>
  <c r="O67" i="2"/>
  <c r="BN66" i="2"/>
  <c r="BL66" i="2"/>
  <c r="X66" i="2"/>
  <c r="BO66" i="2" s="1"/>
  <c r="O66" i="2"/>
  <c r="BO65" i="2"/>
  <c r="BN65" i="2"/>
  <c r="BL65" i="2"/>
  <c r="X65" i="2"/>
  <c r="O65" i="2"/>
  <c r="BN64" i="2"/>
  <c r="BL64" i="2"/>
  <c r="X64" i="2"/>
  <c r="BO64" i="2" s="1"/>
  <c r="O64" i="2"/>
  <c r="BO63" i="2"/>
  <c r="BN63" i="2"/>
  <c r="BL63" i="2"/>
  <c r="X63" i="2"/>
  <c r="BM63" i="2" s="1"/>
  <c r="O63" i="2"/>
  <c r="BN62" i="2"/>
  <c r="BL62" i="2"/>
  <c r="X62" i="2"/>
  <c r="O62" i="2"/>
  <c r="BN61" i="2"/>
  <c r="BL61" i="2"/>
  <c r="X61" i="2"/>
  <c r="Y61" i="2" s="1"/>
  <c r="O61" i="2"/>
  <c r="W58" i="2"/>
  <c r="W57" i="2"/>
  <c r="BN56" i="2"/>
  <c r="BL56" i="2"/>
  <c r="X56" i="2"/>
  <c r="BN55" i="2"/>
  <c r="BM55" i="2"/>
  <c r="BL55" i="2"/>
  <c r="X55" i="2"/>
  <c r="BO55" i="2" s="1"/>
  <c r="O55" i="2"/>
  <c r="BN54" i="2"/>
  <c r="BL54" i="2"/>
  <c r="X54" i="2"/>
  <c r="BO54" i="2" s="1"/>
  <c r="O54" i="2"/>
  <c r="BN53" i="2"/>
  <c r="BL53" i="2"/>
  <c r="X53" i="2"/>
  <c r="O53" i="2"/>
  <c r="W50" i="2"/>
  <c r="W49" i="2"/>
  <c r="BO48" i="2"/>
  <c r="BN48" i="2"/>
  <c r="BL48" i="2"/>
  <c r="X48" i="2"/>
  <c r="O48" i="2"/>
  <c r="BN47" i="2"/>
  <c r="BL47" i="2"/>
  <c r="X47" i="2"/>
  <c r="C568" i="2" s="1"/>
  <c r="O47" i="2"/>
  <c r="W43" i="2"/>
  <c r="W42" i="2"/>
  <c r="BN41" i="2"/>
  <c r="BL41" i="2"/>
  <c r="X41" i="2"/>
  <c r="O41" i="2"/>
  <c r="W39" i="2"/>
  <c r="W38" i="2"/>
  <c r="BN37" i="2"/>
  <c r="BL37" i="2"/>
  <c r="X37" i="2"/>
  <c r="X38" i="2" s="1"/>
  <c r="O37" i="2"/>
  <c r="W35" i="2"/>
  <c r="W34" i="2"/>
  <c r="BN33" i="2"/>
  <c r="BL33" i="2"/>
  <c r="X33" i="2"/>
  <c r="BO33" i="2" s="1"/>
  <c r="O33" i="2"/>
  <c r="BO32" i="2"/>
  <c r="BN32" i="2"/>
  <c r="BL32" i="2"/>
  <c r="X32" i="2"/>
  <c r="BM32" i="2" s="1"/>
  <c r="O32" i="2"/>
  <c r="BN31" i="2"/>
  <c r="BL31" i="2"/>
  <c r="X31" i="2"/>
  <c r="O31" i="2"/>
  <c r="BN30" i="2"/>
  <c r="BL30" i="2"/>
  <c r="X30" i="2"/>
  <c r="O30" i="2"/>
  <c r="BN29" i="2"/>
  <c r="BM29" i="2"/>
  <c r="BL29" i="2"/>
  <c r="X29" i="2"/>
  <c r="BO29" i="2" s="1"/>
  <c r="O29" i="2"/>
  <c r="BO28" i="2"/>
  <c r="BN28" i="2"/>
  <c r="BM28" i="2"/>
  <c r="BL28" i="2"/>
  <c r="Y28" i="2"/>
  <c r="X28" i="2"/>
  <c r="O28" i="2"/>
  <c r="BN27" i="2"/>
  <c r="BL27" i="2"/>
  <c r="X27" i="2"/>
  <c r="O27" i="2"/>
  <c r="W25" i="2"/>
  <c r="W24" i="2"/>
  <c r="BO23" i="2"/>
  <c r="BN23" i="2"/>
  <c r="BL23" i="2"/>
  <c r="X23" i="2"/>
  <c r="O23" i="2"/>
  <c r="BO22" i="2"/>
  <c r="BN22" i="2"/>
  <c r="BL22" i="2"/>
  <c r="X22" i="2"/>
  <c r="X25" i="2" s="1"/>
  <c r="O22" i="2"/>
  <c r="H10" i="2"/>
  <c r="A9" i="2"/>
  <c r="F10" i="2" s="1"/>
  <c r="D7" i="2"/>
  <c r="P6" i="2"/>
  <c r="O2" i="2"/>
  <c r="Y412" i="2" l="1"/>
  <c r="BO412" i="2"/>
  <c r="Y384" i="2"/>
  <c r="BM370" i="2"/>
  <c r="Y276" i="2"/>
  <c r="BM205" i="2"/>
  <c r="BM204" i="2"/>
  <c r="BM202" i="2"/>
  <c r="BM198" i="2"/>
  <c r="BM190" i="2"/>
  <c r="BM189" i="2"/>
  <c r="BM176" i="2"/>
  <c r="BO174" i="2"/>
  <c r="BO164" i="2"/>
  <c r="BM150" i="2"/>
  <c r="BM121" i="2"/>
  <c r="Y121" i="2"/>
  <c r="X34" i="2"/>
  <c r="BM27" i="2"/>
  <c r="X57" i="2"/>
  <c r="BM53" i="2"/>
  <c r="BO69" i="2"/>
  <c r="Y69" i="2"/>
  <c r="Y73" i="2"/>
  <c r="BM73" i="2"/>
  <c r="BM152" i="2"/>
  <c r="BO152" i="2"/>
  <c r="Y152" i="2"/>
  <c r="BM232" i="2"/>
  <c r="BO232" i="2"/>
  <c r="Y232" i="2"/>
  <c r="BM238" i="2"/>
  <c r="Y238" i="2"/>
  <c r="BO238" i="2"/>
  <c r="BM248" i="2"/>
  <c r="BO248" i="2"/>
  <c r="X358" i="2"/>
  <c r="Y23" i="2"/>
  <c r="BM23" i="2"/>
  <c r="W562" i="2"/>
  <c r="BO30" i="2"/>
  <c r="Y30" i="2"/>
  <c r="Y48" i="2"/>
  <c r="BM48" i="2"/>
  <c r="BO56" i="2"/>
  <c r="BM56" i="2"/>
  <c r="Y70" i="2"/>
  <c r="BM70" i="2"/>
  <c r="BO79" i="2"/>
  <c r="Y79" i="2"/>
  <c r="Y96" i="2"/>
  <c r="BM96" i="2"/>
  <c r="BM155" i="2"/>
  <c r="BO155" i="2"/>
  <c r="Y196" i="2"/>
  <c r="BM196" i="2"/>
  <c r="Y237" i="2"/>
  <c r="BM237" i="2"/>
  <c r="BO237" i="2"/>
  <c r="BO298" i="2"/>
  <c r="BM298" i="2"/>
  <c r="Y298" i="2"/>
  <c r="BO343" i="2"/>
  <c r="Y343" i="2"/>
  <c r="BM343" i="2"/>
  <c r="X346" i="2"/>
  <c r="Y385" i="2"/>
  <c r="Y386" i="2" s="1"/>
  <c r="BM385" i="2"/>
  <c r="BO385" i="2"/>
  <c r="X387" i="2"/>
  <c r="BO518" i="2"/>
  <c r="BM518" i="2"/>
  <c r="BO522" i="2"/>
  <c r="BM522" i="2"/>
  <c r="Y56" i="2"/>
  <c r="BM61" i="2"/>
  <c r="Y65" i="2"/>
  <c r="BM65" i="2"/>
  <c r="BM69" i="2"/>
  <c r="BO76" i="2"/>
  <c r="Y76" i="2"/>
  <c r="BM80" i="2"/>
  <c r="BO80" i="2"/>
  <c r="BM110" i="2"/>
  <c r="BO110" i="2"/>
  <c r="Y110" i="2"/>
  <c r="BO192" i="2"/>
  <c r="Y192" i="2"/>
  <c r="BM192" i="2"/>
  <c r="BM242" i="2"/>
  <c r="Y242" i="2"/>
  <c r="BO260" i="2"/>
  <c r="BM260" i="2"/>
  <c r="Y260" i="2"/>
  <c r="BO372" i="2"/>
  <c r="BM372" i="2"/>
  <c r="X373" i="2"/>
  <c r="BO413" i="2"/>
  <c r="Y413" i="2"/>
  <c r="BM413" i="2"/>
  <c r="BO510" i="2"/>
  <c r="BM510" i="2"/>
  <c r="X511" i="2"/>
  <c r="Y510" i="2"/>
  <c r="Y511" i="2" s="1"/>
  <c r="BO27" i="2"/>
  <c r="BM30" i="2"/>
  <c r="X42" i="2"/>
  <c r="X43" i="2"/>
  <c r="BO53" i="2"/>
  <c r="Y72" i="2"/>
  <c r="BO72" i="2"/>
  <c r="BO73" i="2"/>
  <c r="Y77" i="2"/>
  <c r="BM77" i="2"/>
  <c r="BM79" i="2"/>
  <c r="Y80" i="2"/>
  <c r="BM114" i="2"/>
  <c r="Y114" i="2"/>
  <c r="Y146" i="2"/>
  <c r="Y253" i="2"/>
  <c r="BO253" i="2"/>
  <c r="BM350" i="2"/>
  <c r="BO350" i="2"/>
  <c r="Y350" i="2"/>
  <c r="X393" i="2"/>
  <c r="X394" i="2"/>
  <c r="BM391" i="2"/>
  <c r="Y407" i="2"/>
  <c r="BM407" i="2"/>
  <c r="BO436" i="2"/>
  <c r="BM436" i="2"/>
  <c r="Y436" i="2"/>
  <c r="BO496" i="2"/>
  <c r="BM496" i="2"/>
  <c r="Y496" i="2"/>
  <c r="BM548" i="2"/>
  <c r="BO548" i="2"/>
  <c r="BO95" i="2"/>
  <c r="Y98" i="2"/>
  <c r="BO109" i="2"/>
  <c r="X117" i="2"/>
  <c r="Y123" i="2"/>
  <c r="Y130" i="2"/>
  <c r="BO134" i="2"/>
  <c r="BO145" i="2"/>
  <c r="Y151" i="2"/>
  <c r="Y156" i="2"/>
  <c r="Y158" i="2"/>
  <c r="Y179" i="2"/>
  <c r="Y227" i="2"/>
  <c r="Y240" i="2"/>
  <c r="BO399" i="2"/>
  <c r="Y399" i="2"/>
  <c r="BO408" i="2"/>
  <c r="Y408" i="2"/>
  <c r="Y414" i="2"/>
  <c r="Y452" i="2"/>
  <c r="Y453" i="2" s="1"/>
  <c r="X454" i="2"/>
  <c r="BO452" i="2"/>
  <c r="Y457" i="2"/>
  <c r="BM457" i="2"/>
  <c r="BO465" i="2"/>
  <c r="BM465" i="2"/>
  <c r="BO524" i="2"/>
  <c r="BM524" i="2"/>
  <c r="BO120" i="2"/>
  <c r="BO125" i="2"/>
  <c r="BO158" i="2"/>
  <c r="I568" i="2"/>
  <c r="X182" i="2"/>
  <c r="BO186" i="2"/>
  <c r="Y194" i="2"/>
  <c r="BM194" i="2"/>
  <c r="BO195" i="2"/>
  <c r="Y195" i="2"/>
  <c r="BO227" i="2"/>
  <c r="BO254" i="2"/>
  <c r="BO256" i="2"/>
  <c r="BM256" i="2"/>
  <c r="BO262" i="2"/>
  <c r="Y262" i="2"/>
  <c r="BO273" i="2"/>
  <c r="BO280" i="2"/>
  <c r="X306" i="2"/>
  <c r="Y303" i="2"/>
  <c r="Y305" i="2" s="1"/>
  <c r="BO344" i="2"/>
  <c r="BM344" i="2"/>
  <c r="BO356" i="2"/>
  <c r="Y356" i="2"/>
  <c r="BO444" i="2"/>
  <c r="U568" i="2"/>
  <c r="Y464" i="2"/>
  <c r="X466" i="2"/>
  <c r="X471" i="2"/>
  <c r="BO469" i="2"/>
  <c r="Y469" i="2"/>
  <c r="Y470" i="2" s="1"/>
  <c r="X492" i="2"/>
  <c r="X493" i="2"/>
  <c r="BM490" i="2"/>
  <c r="Y517" i="2"/>
  <c r="BM517" i="2"/>
  <c r="Y521" i="2"/>
  <c r="BM521" i="2"/>
  <c r="X533" i="2"/>
  <c r="BM529" i="2"/>
  <c r="Y531" i="2"/>
  <c r="BM531" i="2"/>
  <c r="BO532" i="2"/>
  <c r="Y532" i="2"/>
  <c r="Y85" i="2"/>
  <c r="Y103" i="2"/>
  <c r="Y113" i="2"/>
  <c r="Y125" i="2"/>
  <c r="Y203" i="2"/>
  <c r="Y204" i="2"/>
  <c r="BM211" i="2"/>
  <c r="Y211" i="2"/>
  <c r="Y256" i="2"/>
  <c r="BO265" i="2"/>
  <c r="Y273" i="2"/>
  <c r="X289" i="2"/>
  <c r="Y296" i="2"/>
  <c r="BM296" i="2"/>
  <c r="O568" i="2"/>
  <c r="X310" i="2"/>
  <c r="BM309" i="2"/>
  <c r="BO309" i="2"/>
  <c r="BO338" i="2"/>
  <c r="X347" i="2"/>
  <c r="BO342" i="2"/>
  <c r="X381" i="2"/>
  <c r="BM376" i="2"/>
  <c r="BO392" i="2"/>
  <c r="Y396" i="2"/>
  <c r="BM396" i="2"/>
  <c r="Y398" i="2"/>
  <c r="X425" i="2"/>
  <c r="BO459" i="2"/>
  <c r="Y459" i="2"/>
  <c r="V568" i="2"/>
  <c r="BO475" i="2"/>
  <c r="Y475" i="2"/>
  <c r="Y486" i="2"/>
  <c r="BM486" i="2"/>
  <c r="W568" i="2"/>
  <c r="X526" i="2"/>
  <c r="BM516" i="2"/>
  <c r="BO520" i="2"/>
  <c r="BM520" i="2"/>
  <c r="BM540" i="2"/>
  <c r="BO540" i="2"/>
  <c r="Y29" i="2"/>
  <c r="X35" i="2"/>
  <c r="X39" i="2"/>
  <c r="Y55" i="2"/>
  <c r="X82" i="2"/>
  <c r="Y67" i="2"/>
  <c r="Y71" i="2"/>
  <c r="Y74" i="2"/>
  <c r="Y78" i="2"/>
  <c r="Y97" i="2"/>
  <c r="Y102" i="2"/>
  <c r="Y106" i="2"/>
  <c r="Y111" i="2"/>
  <c r="Y115" i="2"/>
  <c r="BM116" i="2"/>
  <c r="BM120" i="2"/>
  <c r="X127" i="2"/>
  <c r="Y122" i="2"/>
  <c r="Y126" i="2" s="1"/>
  <c r="BO124" i="2"/>
  <c r="Y132" i="2"/>
  <c r="X147" i="2"/>
  <c r="Y143" i="2"/>
  <c r="Y150" i="2"/>
  <c r="BM173" i="2"/>
  <c r="BO176" i="2"/>
  <c r="BO178" i="2"/>
  <c r="BO180" i="2"/>
  <c r="BO184" i="2"/>
  <c r="BM186" i="2"/>
  <c r="BO212" i="2"/>
  <c r="BO215" i="2"/>
  <c r="Y221" i="2"/>
  <c r="Y244" i="2"/>
  <c r="BO244" i="2"/>
  <c r="BO245" i="2"/>
  <c r="BM254" i="2"/>
  <c r="BO255" i="2"/>
  <c r="BM262" i="2"/>
  <c r="Y265" i="2"/>
  <c r="BM280" i="2"/>
  <c r="Y287" i="2"/>
  <c r="BM288" i="2"/>
  <c r="BM293" i="2"/>
  <c r="Y309" i="2"/>
  <c r="Y310" i="2" s="1"/>
  <c r="Y338" i="2"/>
  <c r="Y342" i="2"/>
  <c r="X354" i="2"/>
  <c r="BO364" i="2"/>
  <c r="Y370" i="2"/>
  <c r="BO371" i="2"/>
  <c r="Y371" i="2"/>
  <c r="Y376" i="2"/>
  <c r="Y381" i="2" s="1"/>
  <c r="BO377" i="2"/>
  <c r="Y377" i="2"/>
  <c r="BO402" i="2"/>
  <c r="BO404" i="2"/>
  <c r="BM404" i="2"/>
  <c r="BM406" i="2"/>
  <c r="Y406" i="2"/>
  <c r="BO422" i="2"/>
  <c r="Y422" i="2"/>
  <c r="BO439" i="2"/>
  <c r="BO443" i="2"/>
  <c r="BM444" i="2"/>
  <c r="X460" i="2"/>
  <c r="Y465" i="2"/>
  <c r="BM469" i="2"/>
  <c r="BO476" i="2"/>
  <c r="BM476" i="2"/>
  <c r="BO482" i="2"/>
  <c r="BM482" i="2"/>
  <c r="X501" i="2"/>
  <c r="BO495" i="2"/>
  <c r="Y495" i="2"/>
  <c r="Y519" i="2"/>
  <c r="BM519" i="2"/>
  <c r="Y523" i="2"/>
  <c r="BM523" i="2"/>
  <c r="BM532" i="2"/>
  <c r="X534" i="2"/>
  <c r="BO481" i="2"/>
  <c r="X542" i="2"/>
  <c r="X550" i="2"/>
  <c r="BO198" i="2"/>
  <c r="BO202" i="2"/>
  <c r="BO220" i="2"/>
  <c r="BO231" i="2"/>
  <c r="BO239" i="2"/>
  <c r="BO276" i="2"/>
  <c r="BO282" i="2"/>
  <c r="X290" i="2"/>
  <c r="BO286" i="2"/>
  <c r="BO297" i="2"/>
  <c r="X317" i="2"/>
  <c r="BO334" i="2"/>
  <c r="BO336" i="2"/>
  <c r="X374" i="2"/>
  <c r="BO369" i="2"/>
  <c r="BO384" i="2"/>
  <c r="X416" i="2"/>
  <c r="BO435" i="2"/>
  <c r="BO448" i="2"/>
  <c r="Y477" i="2"/>
  <c r="Y481" i="2"/>
  <c r="BO485" i="2"/>
  <c r="Y497" i="2"/>
  <c r="Y500" i="2"/>
  <c r="X508" i="2"/>
  <c r="Y530" i="2"/>
  <c r="F9" i="2"/>
  <c r="H9" i="2"/>
  <c r="BO68" i="2"/>
  <c r="BO75" i="2"/>
  <c r="BO88" i="2"/>
  <c r="BO94" i="2"/>
  <c r="H568" i="2"/>
  <c r="X160" i="2"/>
  <c r="X171" i="2"/>
  <c r="X258" i="2"/>
  <c r="BM253" i="2"/>
  <c r="X257" i="2"/>
  <c r="BO294" i="2"/>
  <c r="BM294" i="2"/>
  <c r="Y294" i="2"/>
  <c r="BO315" i="2"/>
  <c r="BM315" i="2"/>
  <c r="Y315" i="2"/>
  <c r="X324" i="2"/>
  <c r="BO323" i="2"/>
  <c r="BM323" i="2"/>
  <c r="Y323" i="2"/>
  <c r="Y324" i="2" s="1"/>
  <c r="X325" i="2"/>
  <c r="X366" i="2"/>
  <c r="J568" i="2"/>
  <c r="BO210" i="2"/>
  <c r="BO401" i="2"/>
  <c r="BM401" i="2"/>
  <c r="Y401" i="2"/>
  <c r="BO430" i="2"/>
  <c r="BM430" i="2"/>
  <c r="Y430" i="2"/>
  <c r="B568" i="2"/>
  <c r="Y62" i="2"/>
  <c r="Y81" i="2"/>
  <c r="Y87" i="2"/>
  <c r="X89" i="2"/>
  <c r="Y133" i="2"/>
  <c r="X135" i="2"/>
  <c r="Y210" i="2"/>
  <c r="Y222" i="2"/>
  <c r="Y223" i="2" s="1"/>
  <c r="Y229" i="2"/>
  <c r="X233" i="2"/>
  <c r="BO275" i="2"/>
  <c r="Y275" i="2"/>
  <c r="Y331" i="2"/>
  <c r="BO337" i="2"/>
  <c r="BM337" i="2"/>
  <c r="Y337" i="2"/>
  <c r="BM93" i="2"/>
  <c r="Y173" i="2"/>
  <c r="Y205" i="2"/>
  <c r="Y206" i="2" s="1"/>
  <c r="BO241" i="2"/>
  <c r="X250" i="2"/>
  <c r="Y268" i="2"/>
  <c r="X409" i="2"/>
  <c r="Y22" i="2"/>
  <c r="Y24" i="2" s="1"/>
  <c r="W559" i="2"/>
  <c r="X24" i="2"/>
  <c r="BM31" i="2"/>
  <c r="Y33" i="2"/>
  <c r="Y37" i="2"/>
  <c r="Y38" i="2" s="1"/>
  <c r="Y41" i="2"/>
  <c r="Y42" i="2" s="1"/>
  <c r="Y47" i="2"/>
  <c r="Y49" i="2" s="1"/>
  <c r="X58" i="2"/>
  <c r="BM62" i="2"/>
  <c r="Y64" i="2"/>
  <c r="BM81" i="2"/>
  <c r="X90" i="2"/>
  <c r="Y108" i="2"/>
  <c r="X118" i="2"/>
  <c r="F568" i="2"/>
  <c r="X136" i="2"/>
  <c r="BM133" i="2"/>
  <c r="BO143" i="2"/>
  <c r="Y154" i="2"/>
  <c r="Y163" i="2"/>
  <c r="X165" i="2"/>
  <c r="Y169" i="2"/>
  <c r="Y175" i="2"/>
  <c r="BO177" i="2"/>
  <c r="Y177" i="2"/>
  <c r="X181" i="2"/>
  <c r="Y185" i="2"/>
  <c r="Y187" i="2"/>
  <c r="Y191" i="2"/>
  <c r="Y197" i="2"/>
  <c r="X199" i="2"/>
  <c r="BM210" i="2"/>
  <c r="BM222" i="2"/>
  <c r="BM229" i="2"/>
  <c r="X234" i="2"/>
  <c r="BM243" i="2"/>
  <c r="BO243" i="2"/>
  <c r="BO247" i="2"/>
  <c r="Y247" i="2"/>
  <c r="BM264" i="2"/>
  <c r="BM275" i="2"/>
  <c r="BO363" i="2"/>
  <c r="BM363" i="2"/>
  <c r="Y363" i="2"/>
  <c r="Y31" i="2"/>
  <c r="BM22" i="2"/>
  <c r="X49" i="2"/>
  <c r="BO93" i="2"/>
  <c r="Y295" i="2"/>
  <c r="X340" i="2"/>
  <c r="P568" i="2"/>
  <c r="X339" i="2"/>
  <c r="BM329" i="2"/>
  <c r="BO331" i="2"/>
  <c r="BO87" i="2"/>
  <c r="W560" i="2"/>
  <c r="W558" i="2"/>
  <c r="BO31" i="2"/>
  <c r="BM33" i="2"/>
  <c r="BM37" i="2"/>
  <c r="BM41" i="2"/>
  <c r="BM47" i="2"/>
  <c r="Y54" i="2"/>
  <c r="E568" i="2"/>
  <c r="BO62" i="2"/>
  <c r="BM64" i="2"/>
  <c r="Y66" i="2"/>
  <c r="X99" i="2"/>
  <c r="BM108" i="2"/>
  <c r="Y112" i="2"/>
  <c r="G568" i="2"/>
  <c r="BM154" i="2"/>
  <c r="BM163" i="2"/>
  <c r="BM175" i="2"/>
  <c r="BM177" i="2"/>
  <c r="BM187" i="2"/>
  <c r="BM191" i="2"/>
  <c r="Y193" i="2"/>
  <c r="BM197" i="2"/>
  <c r="BM203" i="2"/>
  <c r="BM241" i="2"/>
  <c r="BM247" i="2"/>
  <c r="BO264" i="2"/>
  <c r="BO268" i="2"/>
  <c r="X320" i="2"/>
  <c r="BO319" i="2"/>
  <c r="BM319" i="2"/>
  <c r="Y319" i="2"/>
  <c r="Y320" i="2" s="1"/>
  <c r="X321" i="2"/>
  <c r="Y329" i="2"/>
  <c r="BO335" i="2"/>
  <c r="BM335" i="2"/>
  <c r="Y335" i="2"/>
  <c r="BO480" i="2"/>
  <c r="BM480" i="2"/>
  <c r="Y480" i="2"/>
  <c r="BM130" i="2"/>
  <c r="X146" i="2"/>
  <c r="X166" i="2"/>
  <c r="BO173" i="2"/>
  <c r="BO185" i="2"/>
  <c r="BO189" i="2"/>
  <c r="BM195" i="2"/>
  <c r="X200" i="2"/>
  <c r="BO214" i="2"/>
  <c r="BO249" i="2"/>
  <c r="X441" i="2"/>
  <c r="X440" i="2"/>
  <c r="BO434" i="2"/>
  <c r="BM434" i="2"/>
  <c r="Y434" i="2"/>
  <c r="Y440" i="2" s="1"/>
  <c r="X50" i="2"/>
  <c r="BM66" i="2"/>
  <c r="Y68" i="2"/>
  <c r="Y75" i="2"/>
  <c r="Y94" i="2"/>
  <c r="Y99" i="2" s="1"/>
  <c r="BM112" i="2"/>
  <c r="BM193" i="2"/>
  <c r="X206" i="2"/>
  <c r="X284" i="2"/>
  <c r="BO281" i="2"/>
  <c r="Y281" i="2"/>
  <c r="Y283" i="2" s="1"/>
  <c r="BO295" i="2"/>
  <c r="J9" i="2"/>
  <c r="X100" i="2"/>
  <c r="BO267" i="2"/>
  <c r="Y267" i="2"/>
  <c r="Y269" i="2"/>
  <c r="BO329" i="2"/>
  <c r="BO37" i="2"/>
  <c r="BO47" i="2"/>
  <c r="Y88" i="2"/>
  <c r="Y32" i="2"/>
  <c r="Y27" i="2"/>
  <c r="D568" i="2"/>
  <c r="Y107" i="2"/>
  <c r="Y153" i="2"/>
  <c r="Y168" i="2"/>
  <c r="Y170" i="2" s="1"/>
  <c r="X170" i="2"/>
  <c r="Y190" i="2"/>
  <c r="Y213" i="2"/>
  <c r="X217" i="2"/>
  <c r="BM221" i="2"/>
  <c r="Y248" i="2"/>
  <c r="X251" i="2"/>
  <c r="X271" i="2"/>
  <c r="BO261" i="2"/>
  <c r="X270" i="2"/>
  <c r="BM261" i="2"/>
  <c r="BM263" i="2"/>
  <c r="Y263" i="2"/>
  <c r="BO263" i="2"/>
  <c r="BM281" i="2"/>
  <c r="BO333" i="2"/>
  <c r="BM333" i="2"/>
  <c r="Y333" i="2"/>
  <c r="X367" i="2"/>
  <c r="BO380" i="2"/>
  <c r="BM380" i="2"/>
  <c r="Y380" i="2"/>
  <c r="BO41" i="2"/>
  <c r="BM54" i="2"/>
  <c r="Y63" i="2"/>
  <c r="Y105" i="2"/>
  <c r="Y117" i="2" s="1"/>
  <c r="A10" i="2"/>
  <c r="X83" i="2"/>
  <c r="Y53" i="2"/>
  <c r="BO61" i="2"/>
  <c r="BM105" i="2"/>
  <c r="BO116" i="2"/>
  <c r="X126" i="2"/>
  <c r="BO140" i="2"/>
  <c r="BO142" i="2"/>
  <c r="Y155" i="2"/>
  <c r="BO157" i="2"/>
  <c r="Y157" i="2"/>
  <c r="X159" i="2"/>
  <c r="Y164" i="2"/>
  <c r="BM174" i="2"/>
  <c r="Y188" i="2"/>
  <c r="X207" i="2"/>
  <c r="K568" i="2"/>
  <c r="BO230" i="2"/>
  <c r="BM244" i="2"/>
  <c r="Y261" i="2"/>
  <c r="BM267" i="2"/>
  <c r="X223" i="2"/>
  <c r="BO274" i="2"/>
  <c r="BM286" i="2"/>
  <c r="Y288" i="2"/>
  <c r="Y289" i="2" s="1"/>
  <c r="Y293" i="2"/>
  <c r="Y300" i="2" s="1"/>
  <c r="X300" i="2"/>
  <c r="BO314" i="2"/>
  <c r="BO330" i="2"/>
  <c r="BO332" i="2"/>
  <c r="BM342" i="2"/>
  <c r="Y344" i="2"/>
  <c r="BO357" i="2"/>
  <c r="BO362" i="2"/>
  <c r="Y372" i="2"/>
  <c r="BO379" i="2"/>
  <c r="X382" i="2"/>
  <c r="BO400" i="2"/>
  <c r="Y404" i="2"/>
  <c r="X415" i="2"/>
  <c r="X419" i="2"/>
  <c r="BO424" i="2"/>
  <c r="BO429" i="2"/>
  <c r="X432" i="2"/>
  <c r="Y437" i="2"/>
  <c r="BM464" i="2"/>
  <c r="BO479" i="2"/>
  <c r="Y483" i="2"/>
  <c r="BO499" i="2"/>
  <c r="X502" i="2"/>
  <c r="BO537" i="2"/>
  <c r="BO539" i="2"/>
  <c r="Y552" i="2"/>
  <c r="Y554" i="2"/>
  <c r="X556" i="2"/>
  <c r="X410" i="2"/>
  <c r="Y544" i="2"/>
  <c r="Y546" i="2"/>
  <c r="Y548" i="2"/>
  <c r="L568" i="2"/>
  <c r="BO505" i="2"/>
  <c r="X512" i="2"/>
  <c r="BO517" i="2"/>
  <c r="BO519" i="2"/>
  <c r="BO521" i="2"/>
  <c r="BO523" i="2"/>
  <c r="Y536" i="2"/>
  <c r="Y538" i="2"/>
  <c r="Y540" i="2"/>
  <c r="BM552" i="2"/>
  <c r="BM554" i="2"/>
  <c r="N568" i="2"/>
  <c r="X224" i="2"/>
  <c r="X301" i="2"/>
  <c r="BO376" i="2"/>
  <c r="X386" i="2"/>
  <c r="BO397" i="2"/>
  <c r="X420" i="2"/>
  <c r="X445" i="2"/>
  <c r="X449" i="2"/>
  <c r="X453" i="2"/>
  <c r="X487" i="2"/>
  <c r="BM544" i="2"/>
  <c r="X557" i="2"/>
  <c r="X277" i="2"/>
  <c r="X283" i="2"/>
  <c r="BM352" i="2"/>
  <c r="BM356" i="2"/>
  <c r="Y369" i="2"/>
  <c r="Y516" i="2"/>
  <c r="Y518" i="2"/>
  <c r="Y520" i="2"/>
  <c r="Y522" i="2"/>
  <c r="Y524" i="2"/>
  <c r="BM536" i="2"/>
  <c r="X359" i="2"/>
  <c r="X426" i="2"/>
  <c r="Q568" i="2"/>
  <c r="X488" i="2"/>
  <c r="Y553" i="2"/>
  <c r="Y555" i="2"/>
  <c r="R568" i="2"/>
  <c r="X278" i="2"/>
  <c r="X305" i="2"/>
  <c r="Y345" i="2"/>
  <c r="Y351" i="2"/>
  <c r="Y353" i="2" s="1"/>
  <c r="Y405" i="2"/>
  <c r="Y438" i="2"/>
  <c r="Y484" i="2"/>
  <c r="Y545" i="2"/>
  <c r="Y547" i="2"/>
  <c r="X549" i="2"/>
  <c r="S568" i="2"/>
  <c r="Y274" i="2"/>
  <c r="BM299" i="2"/>
  <c r="BM303" i="2"/>
  <c r="Y314" i="2"/>
  <c r="Y330" i="2"/>
  <c r="Y332" i="2"/>
  <c r="BM349" i="2"/>
  <c r="X353" i="2"/>
  <c r="Y357" i="2"/>
  <c r="Y358" i="2" s="1"/>
  <c r="Y362" i="2"/>
  <c r="Y366" i="2" s="1"/>
  <c r="BM377" i="2"/>
  <c r="Y379" i="2"/>
  <c r="BM398" i="2"/>
  <c r="Y400" i="2"/>
  <c r="BM414" i="2"/>
  <c r="BM418" i="2"/>
  <c r="BM422" i="2"/>
  <c r="Y424" i="2"/>
  <c r="Y425" i="2" s="1"/>
  <c r="Y429" i="2"/>
  <c r="X461" i="2"/>
  <c r="BM477" i="2"/>
  <c r="Y479" i="2"/>
  <c r="Y487" i="2" s="1"/>
  <c r="BM497" i="2"/>
  <c r="Y499" i="2"/>
  <c r="BO516" i="2"/>
  <c r="Y537" i="2"/>
  <c r="Y539" i="2"/>
  <c r="X541" i="2"/>
  <c r="BM553" i="2"/>
  <c r="BM555" i="2"/>
  <c r="T568" i="2"/>
  <c r="X316" i="2"/>
  <c r="BM345" i="2"/>
  <c r="BM351" i="2"/>
  <c r="Y391" i="2"/>
  <c r="Y393" i="2" s="1"/>
  <c r="BM405" i="2"/>
  <c r="X431" i="2"/>
  <c r="BM438" i="2"/>
  <c r="BM484" i="2"/>
  <c r="Y490" i="2"/>
  <c r="Y492" i="2" s="1"/>
  <c r="Y529" i="2"/>
  <c r="Y533" i="2" s="1"/>
  <c r="BM545" i="2"/>
  <c r="BM547" i="2"/>
  <c r="BO303" i="2"/>
  <c r="BO349" i="2"/>
  <c r="BM362" i="2"/>
  <c r="X525" i="2"/>
  <c r="Y277" i="2" l="1"/>
  <c r="Y57" i="2"/>
  <c r="Y250" i="2"/>
  <c r="Y89" i="2"/>
  <c r="Y501" i="2"/>
  <c r="Y316" i="2"/>
  <c r="Y373" i="2"/>
  <c r="Y34" i="2"/>
  <c r="Y409" i="2"/>
  <c r="X558" i="2"/>
  <c r="Y431" i="2"/>
  <c r="Y346" i="2"/>
  <c r="Y270" i="2"/>
  <c r="X560" i="2"/>
  <c r="Y159" i="2"/>
  <c r="Y233" i="2"/>
  <c r="Y135" i="2"/>
  <c r="Y82" i="2"/>
  <c r="Y466" i="2"/>
  <c r="Y460" i="2"/>
  <c r="Y415" i="2"/>
  <c r="Y257" i="2"/>
  <c r="Y541" i="2"/>
  <c r="X559" i="2"/>
  <c r="Y339" i="2"/>
  <c r="Y556" i="2"/>
  <c r="Y165" i="2"/>
  <c r="Y181" i="2"/>
  <c r="Y525" i="2"/>
  <c r="Y199" i="2"/>
  <c r="X562" i="2"/>
  <c r="Y217" i="2"/>
  <c r="Y549" i="2"/>
  <c r="W561" i="2"/>
  <c r="Y563" i="2" l="1"/>
  <c r="X561" i="2"/>
</calcChain>
</file>

<file path=xl/sharedStrings.xml><?xml version="1.0" encoding="utf-8"?>
<sst xmlns="http://schemas.openxmlformats.org/spreadsheetml/2006/main" count="3804" uniqueCount="841">
  <si>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</si>
  <si>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</si>
  <si>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</si>
  <si>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</si>
  <si>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</si>
  <si>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</si>
  <si>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</si>
  <si>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</si>
  <si>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</si>
  <si>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</si>
  <si>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</si>
  <si>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</si>
  <si>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</si>
  <si>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</si>
  <si>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</si>
  <si>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</si>
  <si>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</si>
  <si>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</si>
  <si>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</si>
  <si>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</si>
  <si>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</si>
  <si>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</si>
  <si>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</si>
  <si>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</si>
  <si>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</si>
  <si>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</si>
  <si>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</si>
  <si>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</si>
  <si>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</si>
  <si>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</si>
  <si>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</si>
  <si>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</si>
  <si>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</si>
  <si>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</si>
  <si>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</si>
  <si>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</si>
  <si>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</si>
  <si>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</si>
  <si>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</si>
  <si>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</si>
  <si>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</si>
  <si>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</si>
  <si>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</si>
  <si>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</si>
  <si>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</si>
  <si>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</si>
  <si>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</si>
  <si>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</si>
  <si>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</si>
  <si>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</si>
  <si>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</si>
  <si>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</si>
  <si>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</si>
  <si>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</si>
  <si>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</si>
  <si>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</si>
  <si>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</si>
  <si>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</si>
  <si>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</si>
  <si>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</si>
  <si>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</si>
  <si>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</si>
  <si>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</si>
  <si>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</si>
  <si>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</si>
  <si>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</si>
  <si>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</si>
  <si>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</si>
  <si>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24.06.2024</t>
  </si>
  <si>
    <t>21.06.2024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</si>
  <si>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</si>
  <si>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</si>
  <si>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</si>
  <si>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</si>
  <si>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</si>
  <si>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</si>
  <si>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</si>
  <si>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</si>
  <si>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</si>
  <si>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</si>
  <si>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</si>
  <si>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</si>
  <si>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</si>
  <si>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</si>
  <si>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</si>
  <si>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</si>
  <si>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</si>
  <si>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</si>
  <si>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</si>
  <si>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</si>
  <si>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</si>
  <si>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</si>
  <si>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</si>
  <si>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</si>
  <si>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</si>
  <si>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</si>
  <si>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</si>
  <si>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</si>
  <si>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</si>
  <si>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</si>
  <si>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</si>
  <si>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</si>
  <si>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</si>
  <si>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</si>
  <si>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</si>
  <si>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</si>
  <si>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</si>
  <si>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</si>
  <si>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</si>
  <si>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</si>
  <si>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</si>
  <si>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</si>
  <si>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</si>
  <si>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</si>
  <si>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</si>
  <si>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</si>
  <si>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</si>
  <si>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</si>
  <si>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</si>
  <si>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</si>
  <si>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</si>
  <si>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</si>
  <si>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</si>
  <si>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</si>
  <si>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</si>
  <si>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</si>
  <si>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</si>
  <si>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</si>
  <si>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</si>
  <si>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</si>
  <si>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</si>
  <si>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</si>
  <si>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</si>
  <si>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</si>
  <si>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</si>
  <si>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</si>
  <si>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</si>
  <si>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</si>
  <si>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</si>
  <si>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</si>
  <si>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</si>
  <si>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</si>
  <si>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</si>
  <si>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</si>
  <si>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</si>
  <si>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</si>
  <si>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</si>
  <si>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</si>
  <si>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</si>
  <si>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</si>
  <si>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</si>
  <si>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</si>
  <si>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</si>
  <si>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</si>
  <si>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</si>
  <si>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</si>
  <si>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</si>
  <si>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</si>
  <si>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</si>
  <si>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</si>
  <si>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</si>
  <si>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</si>
  <si>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</si>
  <si>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</si>
  <si>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</si>
  <si>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</si>
  <si>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</si>
  <si>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</si>
  <si>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</si>
  <si>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</si>
  <si>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</si>
  <si>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</si>
  <si>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</si>
  <si>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</si>
  <si>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</si>
  <si>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</si>
  <si>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</si>
  <si>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</si>
  <si>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</si>
  <si>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</si>
  <si>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</si>
  <si>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</si>
  <si>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</si>
  <si>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</si>
  <si>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</si>
  <si>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</si>
  <si>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</si>
  <si>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</si>
  <si>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</si>
  <si>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</si>
  <si>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</si>
  <si>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</si>
  <si>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</si>
  <si>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</si>
  <si>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</si>
  <si>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</si>
  <si>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</si>
  <si>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</si>
  <si>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</si>
  <si>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</si>
  <si>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</si>
  <si>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</si>
  <si>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</si>
  <si>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</si>
  <si>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</si>
  <si>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</si>
  <si>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</si>
  <si>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</si>
  <si>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</si>
  <si>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</si>
  <si>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</si>
  <si>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</si>
  <si>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</si>
  <si>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</si>
  <si>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</si>
  <si>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</si>
  <si>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</si>
  <si>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</si>
  <si>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</si>
  <si>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</si>
  <si>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</si>
  <si>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</si>
  <si>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</si>
  <si>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</si>
  <si>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</si>
  <si>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</si>
  <si>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</si>
  <si>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</si>
  <si>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</si>
  <si>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</si>
  <si>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</si>
  <si>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</si>
  <si>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</si>
  <si>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</si>
  <si>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</si>
  <si>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</si>
  <si>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</si>
  <si>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</si>
  <si>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</si>
  <si>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</si>
  <si>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</si>
  <si>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</si>
  <si>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</si>
  <si>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</si>
  <si>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</si>
  <si>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</si>
  <si>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</si>
  <si>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</si>
  <si>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</si>
  <si>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</si>
  <si>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28.06.2024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</si>
  <si>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</si>
  <si>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</si>
  <si>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</si>
  <si>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</si>
  <si>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</si>
  <si>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</si>
  <si>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</si>
  <si>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</si>
  <si>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</si>
  <si>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</si>
  <si>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</si>
  <si>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</si>
  <si>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</si>
  <si>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</si>
  <si>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</si>
  <si>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</si>
  <si>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</si>
  <si>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</si>
  <si>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</si>
  <si>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</si>
  <si>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</si>
  <si>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</si>
  <si>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</si>
  <si>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</si>
  <si>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</si>
  <si>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</si>
  <si>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</si>
  <si>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</si>
  <si>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</si>
  <si>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</si>
  <si>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</si>
  <si>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</si>
  <si>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</si>
  <si>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</si>
  <si>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</si>
  <si>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</si>
  <si>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</si>
  <si>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</si>
  <si>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</si>
  <si>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</si>
  <si>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</si>
  <si>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</si>
  <si>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</si>
  <si>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</si>
  <si>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</si>
  <si>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</si>
  <si>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</si>
  <si>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</si>
  <si>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</si>
  <si>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</si>
  <si>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</si>
  <si>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</si>
  <si>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</si>
  <si>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</si>
  <si>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</si>
  <si>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</si>
  <si>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</si>
  <si>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</si>
  <si>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</si>
  <si>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</si>
  <si>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</si>
  <si>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</si>
  <si>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</si>
  <si>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</si>
  <si>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</si>
  <si>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</si>
  <si>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</si>
  <si>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</si>
  <si>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</si>
  <si>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</si>
  <si>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</si>
  <si>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</si>
  <si>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</si>
  <si>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</si>
  <si>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</si>
  <si>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</si>
  <si>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</si>
  <si>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</si>
  <si>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</si>
  <si>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</si>
  <si>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</si>
  <si>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</si>
  <si>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</si>
  <si>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</si>
  <si>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</si>
  <si>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</si>
  <si>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</si>
  <si>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</si>
  <si>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</si>
  <si>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</si>
  <si>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</si>
  <si>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</si>
  <si>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</si>
  <si>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</si>
  <si>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</si>
  <si>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</si>
  <si>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</si>
  <si>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</si>
  <si>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</si>
  <si>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</si>
  <si>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</si>
  <si>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</si>
  <si>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</si>
  <si>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</si>
  <si>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</si>
  <si>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</si>
  <si>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</si>
  <si>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</si>
  <si>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</si>
  <si>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</si>
  <si>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</si>
  <si>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</si>
  <si>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</si>
  <si>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</si>
  <si>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</si>
  <si>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</si>
  <si>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</si>
  <si>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</si>
  <si>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</si>
  <si>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</si>
  <si>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</si>
  <si>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</si>
  <si>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</si>
  <si>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</si>
  <si>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</si>
  <si>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</si>
  <si>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</si>
  <si>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</si>
  <si>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</si>
  <si>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</si>
  <si>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</si>
  <si>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</si>
  <si>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</si>
  <si>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</si>
  <si>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</si>
  <si>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</si>
  <si>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</si>
  <si>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</si>
  <si>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</si>
  <si>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26.06.2024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</si>
  <si>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</si>
  <si>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</si>
  <si>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</si>
  <si>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</si>
  <si>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</si>
  <si>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</si>
  <si>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</si>
  <si>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</si>
  <si>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</si>
  <si>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</si>
  <si>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25.06.2024</t>
  </si>
  <si>
    <t>SU001780</t>
  </si>
  <si>
    <t>P001780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</si>
  <si>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</si>
  <si>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</si>
  <si>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</si>
  <si>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</si>
  <si>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</si>
  <si>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</si>
  <si>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</si>
  <si>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</si>
  <si>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</si>
  <si>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</si>
  <si>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</si>
  <si>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</si>
  <si>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</si>
  <si>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</si>
  <si>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</si>
  <si>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</si>
  <si>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</si>
  <si>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</si>
  <si>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</si>
  <si>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</si>
  <si>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</si>
  <si>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</si>
  <si>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</si>
  <si>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</si>
  <si>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</si>
  <si>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</si>
  <si>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</si>
  <si>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</si>
  <si>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</si>
  <si>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</si>
  <si>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</si>
  <si>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</si>
  <si>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</si>
  <si>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</si>
  <si>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</si>
  <si>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</si>
  <si>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</si>
  <si>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</si>
  <si>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</si>
  <si>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</si>
  <si>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</si>
  <si>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</si>
  <si>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</si>
  <si>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</si>
  <si>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</si>
  <si>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</si>
  <si>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</si>
  <si>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</si>
  <si>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</si>
  <si>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</si>
  <si>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</si>
  <si>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</si>
  <si>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</si>
  <si>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</si>
  <si>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</si>
  <si>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</si>
  <si>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</si>
  <si>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</si>
  <si>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</si>
  <si>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</si>
  <si>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</si>
  <si>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</si>
  <si>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</si>
  <si>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</si>
  <si>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</si>
  <si>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</si>
  <si>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</si>
  <si>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</si>
  <si>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</si>
  <si>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</si>
  <si>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</si>
  <si>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</si>
  <si>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</si>
  <si>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</si>
  <si>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</si>
  <si>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</si>
  <si>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</si>
  <si>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</si>
  <si>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</si>
  <si>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</si>
  <si>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</si>
  <si>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</si>
  <si>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</si>
  <si>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</si>
  <si>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</si>
  <si>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</si>
  <si>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</si>
  <si>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</si>
  <si>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</si>
  <si>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</si>
  <si>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</si>
  <si>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</si>
  <si>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</si>
  <si>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</si>
  <si>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</si>
  <si>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</si>
  <si>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</si>
  <si>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</si>
  <si>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</si>
  <si>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</si>
  <si>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</si>
  <si>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</si>
  <si>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</si>
  <si>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</si>
  <si>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</si>
  <si>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</si>
  <si>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</si>
  <si>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</si>
  <si>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</si>
  <si>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</si>
  <si>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</si>
  <si>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</si>
  <si>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</si>
  <si>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</si>
  <si>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</si>
  <si>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</si>
  <si>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</si>
  <si>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</si>
  <si>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</si>
  <si>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</si>
  <si>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</si>
  <si>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</si>
  <si>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</si>
  <si>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</si>
  <si>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</si>
  <si>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</si>
  <si>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</si>
  <si>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</si>
  <si>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</si>
  <si>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</si>
  <si>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</si>
  <si>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</si>
  <si>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</si>
  <si>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</si>
  <si>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</si>
  <si>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</si>
  <si>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</si>
  <si>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</si>
  <si>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</si>
  <si>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</si>
  <si>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</si>
  <si>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</si>
  <si>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</si>
  <si>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</si>
  <si>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</si>
  <si>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</si>
  <si>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</si>
  <si>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</si>
  <si>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</si>
  <si>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</si>
  <si>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</si>
  <si>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27.06.2024</t>
  </si>
  <si>
    <t>SU002360</t>
  </si>
  <si>
    <t>P004227</t>
  </si>
  <si>
    <t>В/к колбасы Сервелат Левантский Особая Без свинины Весовые в/у Особый рецепт</t>
  </si>
  <si>
    <t>P002629</t>
  </si>
  <si>
    <t>29.06.2024</t>
  </si>
  <si>
    <t>SU002361</t>
  </si>
  <si>
    <t>P004228</t>
  </si>
  <si>
    <t>В/к колбасы Сервелат Левантский Особая Без свинины Фикс.вес 0,35 в/у Особый рецепт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</si>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</sst>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77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F368" zoomScaleNormal="100" zoomScaleSheetLayoutView="100" workbookViewId="0">
      <selection activeCell="W343" sqref="W34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760" t="s">
        <v>29</v>
      </c>
      <c r="E1" s="760"/>
      <c r="F1" s="760"/>
      <c r="G1" s="14" t="s">
        <v>67</v>
      </c>
      <c r="H1" s="760" t="s">
        <v>49</v>
      </c>
      <c r="I1" s="760"/>
      <c r="J1" s="760"/>
      <c r="K1" s="760"/>
      <c r="L1" s="760"/>
      <c r="M1" s="760"/>
      <c r="N1" s="760"/>
      <c r="O1" s="760"/>
      <c r="P1" s="760"/>
      <c r="Q1" s="761" t="s">
        <v>68</v>
      </c>
      <c r="R1" s="762"/>
      <c r="S1" s="762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63"/>
      <c r="Q2" s="763"/>
      <c r="R2" s="763"/>
      <c r="S2" s="763"/>
      <c r="T2" s="763"/>
      <c r="U2" s="763"/>
      <c r="V2" s="763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63"/>
      <c r="P3" s="763"/>
      <c r="Q3" s="763"/>
      <c r="R3" s="763"/>
      <c r="S3" s="763"/>
      <c r="T3" s="763"/>
      <c r="U3" s="763"/>
      <c r="V3" s="763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764" t="s">
        <v>8</v>
      </c>
      <c r="B5" s="764"/>
      <c r="C5" s="764"/>
      <c r="D5" s="765"/>
      <c r="E5" s="765"/>
      <c r="F5" s="766" t="s">
        <v>14</v>
      </c>
      <c r="G5" s="766"/>
      <c r="H5" s="765"/>
      <c r="I5" s="765"/>
      <c r="J5" s="765"/>
      <c r="K5" s="765"/>
      <c r="L5" s="765"/>
      <c r="M5" s="70"/>
      <c r="O5" s="26" t="s">
        <v>4</v>
      </c>
      <c r="P5" s="767">
        <v>45469</v>
      </c>
      <c r="Q5" s="767"/>
      <c r="S5" s="768" t="s">
        <v>3</v>
      </c>
      <c r="T5" s="769"/>
      <c r="U5" s="770" t="s">
        <v>805</v>
      </c>
      <c r="V5" s="771"/>
      <c r="AA5" s="58"/>
      <c r="AB5" s="58"/>
      <c r="AC5" s="58"/>
    </row>
    <row r="6" spans="1:30" s="17" customFormat="1" ht="24" customHeight="1" x14ac:dyDescent="0.2">
      <c r="A6" s="764" t="s">
        <v>1</v>
      </c>
      <c r="B6" s="764"/>
      <c r="C6" s="764"/>
      <c r="D6" s="772" t="s">
        <v>818</v>
      </c>
      <c r="E6" s="772"/>
      <c r="F6" s="772"/>
      <c r="G6" s="772"/>
      <c r="H6" s="772"/>
      <c r="I6" s="772"/>
      <c r="J6" s="772"/>
      <c r="K6" s="772"/>
      <c r="L6" s="772"/>
      <c r="M6" s="71"/>
      <c r="O6" s="26" t="s">
        <v>30</v>
      </c>
      <c r="P6" s="773" t="str">
        <f>IF(P5=0," ",CHOOSE(WEEKDAY(P5,2),"Понедельник","Вторник","Среда","Четверг","Пятница","Суббота","Воскресенье"))</f>
        <v>Среда</v>
      </c>
      <c r="Q6" s="773"/>
      <c r="S6" s="774" t="s">
        <v>5</v>
      </c>
      <c r="T6" s="775"/>
      <c r="U6" s="776" t="s">
        <v>70</v>
      </c>
      <c r="V6" s="777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782" t="str">
        <f>IFERROR(VLOOKUP(DeliveryAddress,Table,3,0),1)</f>
        <v>5</v>
      </c>
      <c r="E7" s="783"/>
      <c r="F7" s="783"/>
      <c r="G7" s="783"/>
      <c r="H7" s="783"/>
      <c r="I7" s="783"/>
      <c r="J7" s="783"/>
      <c r="K7" s="783"/>
      <c r="L7" s="784"/>
      <c r="M7" s="72"/>
      <c r="O7" s="26"/>
      <c r="P7" s="47"/>
      <c r="Q7" s="47"/>
      <c r="S7" s="774"/>
      <c r="T7" s="775"/>
      <c r="U7" s="778"/>
      <c r="V7" s="779"/>
      <c r="AA7" s="58"/>
      <c r="AB7" s="58"/>
      <c r="AC7" s="58"/>
    </row>
    <row r="8" spans="1:30" s="17" customFormat="1" ht="25.5" customHeight="1" x14ac:dyDescent="0.2">
      <c r="A8" s="785" t="s">
        <v>60</v>
      </c>
      <c r="B8" s="785"/>
      <c r="C8" s="785"/>
      <c r="D8" s="786"/>
      <c r="E8" s="786"/>
      <c r="F8" s="786"/>
      <c r="G8" s="786"/>
      <c r="H8" s="786"/>
      <c r="I8" s="786"/>
      <c r="J8" s="786"/>
      <c r="K8" s="786"/>
      <c r="L8" s="786"/>
      <c r="M8" s="73"/>
      <c r="O8" s="26" t="s">
        <v>11</v>
      </c>
      <c r="P8" s="751">
        <v>0.41666666666666669</v>
      </c>
      <c r="Q8" s="751"/>
      <c r="S8" s="774"/>
      <c r="T8" s="775"/>
      <c r="U8" s="778"/>
      <c r="V8" s="779"/>
      <c r="AA8" s="58"/>
      <c r="AB8" s="58"/>
      <c r="AC8" s="58"/>
    </row>
    <row r="9" spans="1:30" s="17" customFormat="1" ht="39.950000000000003" customHeight="1" x14ac:dyDescent="0.2">
      <c r="A9" s="7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1"/>
      <c r="C9" s="741"/>
      <c r="D9" s="742" t="s">
        <v>48</v>
      </c>
      <c r="E9" s="743"/>
      <c r="F9" s="7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1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7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7"/>
      <c r="L9" s="787"/>
      <c r="M9" s="68"/>
      <c r="O9" s="29" t="s">
        <v>15</v>
      </c>
      <c r="P9" s="788"/>
      <c r="Q9" s="788"/>
      <c r="S9" s="774"/>
      <c r="T9" s="775"/>
      <c r="U9" s="780"/>
      <c r="V9" s="781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7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1"/>
      <c r="C10" s="741"/>
      <c r="D10" s="742"/>
      <c r="E10" s="743"/>
      <c r="F10" s="7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1"/>
      <c r="H10" s="744" t="str">
        <f>IFERROR(VLOOKUP($D$10,Proxy,2,FALSE),"")</f>
        <v/>
      </c>
      <c r="I10" s="744"/>
      <c r="J10" s="744"/>
      <c r="K10" s="744"/>
      <c r="L10" s="744"/>
      <c r="M10" s="69"/>
      <c r="O10" s="29" t="s">
        <v>35</v>
      </c>
      <c r="P10" s="745"/>
      <c r="Q10" s="745"/>
      <c r="T10" s="26" t="s">
        <v>12</v>
      </c>
      <c r="U10" s="746" t="s">
        <v>71</v>
      </c>
      <c r="V10" s="747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748"/>
      <c r="Q11" s="748"/>
      <c r="T11" s="26" t="s">
        <v>31</v>
      </c>
      <c r="U11" s="749" t="s">
        <v>57</v>
      </c>
      <c r="V11" s="749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750" t="s">
        <v>72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4"/>
      <c r="O12" s="26" t="s">
        <v>33</v>
      </c>
      <c r="P12" s="751"/>
      <c r="Q12" s="751"/>
      <c r="R12" s="27"/>
      <c r="S12"/>
      <c r="T12" s="26" t="s">
        <v>48</v>
      </c>
      <c r="U12" s="752"/>
      <c r="V12" s="752"/>
      <c r="W12"/>
      <c r="AA12" s="58"/>
      <c r="AB12" s="58"/>
      <c r="AC12" s="58"/>
    </row>
    <row r="13" spans="1:30" s="17" customFormat="1" ht="23.25" customHeight="1" x14ac:dyDescent="0.2">
      <c r="A13" s="750" t="s">
        <v>73</v>
      </c>
      <c r="B13" s="750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4"/>
      <c r="N13" s="29"/>
      <c r="O13" s="29" t="s">
        <v>34</v>
      </c>
      <c r="P13" s="749"/>
      <c r="Q13" s="749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750" t="s">
        <v>74</v>
      </c>
      <c r="B14" s="750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753" t="s">
        <v>75</v>
      </c>
      <c r="B15" s="753"/>
      <c r="C15" s="753"/>
      <c r="D15" s="753"/>
      <c r="E15" s="753"/>
      <c r="F15" s="753"/>
      <c r="G15" s="753"/>
      <c r="H15" s="753"/>
      <c r="I15" s="753"/>
      <c r="J15" s="753"/>
      <c r="K15" s="753"/>
      <c r="L15" s="753"/>
      <c r="M15" s="75"/>
      <c r="N15"/>
      <c r="O15" s="754" t="s">
        <v>63</v>
      </c>
      <c r="P15" s="754"/>
      <c r="Q15" s="754"/>
      <c r="R15" s="754"/>
      <c r="S15" s="754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55"/>
      <c r="P16" s="755"/>
      <c r="Q16" s="755"/>
      <c r="R16" s="755"/>
      <c r="S16" s="755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727" t="s">
        <v>61</v>
      </c>
      <c r="B17" s="727" t="s">
        <v>51</v>
      </c>
      <c r="C17" s="757" t="s">
        <v>50</v>
      </c>
      <c r="D17" s="727" t="s">
        <v>52</v>
      </c>
      <c r="E17" s="727"/>
      <c r="F17" s="727" t="s">
        <v>24</v>
      </c>
      <c r="G17" s="727" t="s">
        <v>27</v>
      </c>
      <c r="H17" s="727" t="s">
        <v>25</v>
      </c>
      <c r="I17" s="727" t="s">
        <v>26</v>
      </c>
      <c r="J17" s="758" t="s">
        <v>16</v>
      </c>
      <c r="K17" s="758" t="s">
        <v>65</v>
      </c>
      <c r="L17" s="758" t="s">
        <v>2</v>
      </c>
      <c r="M17" s="758" t="s">
        <v>66</v>
      </c>
      <c r="N17" s="727" t="s">
        <v>28</v>
      </c>
      <c r="O17" s="727" t="s">
        <v>17</v>
      </c>
      <c r="P17" s="727"/>
      <c r="Q17" s="727"/>
      <c r="R17" s="727"/>
      <c r="S17" s="727"/>
      <c r="T17" s="756" t="s">
        <v>58</v>
      </c>
      <c r="U17" s="727"/>
      <c r="V17" s="727" t="s">
        <v>6</v>
      </c>
      <c r="W17" s="727" t="s">
        <v>44</v>
      </c>
      <c r="X17" s="728" t="s">
        <v>56</v>
      </c>
      <c r="Y17" s="727" t="s">
        <v>18</v>
      </c>
      <c r="Z17" s="730" t="s">
        <v>62</v>
      </c>
      <c r="AA17" s="730" t="s">
        <v>19</v>
      </c>
      <c r="AB17" s="731" t="s">
        <v>59</v>
      </c>
      <c r="AC17" s="732"/>
      <c r="AD17" s="733"/>
      <c r="AE17" s="737"/>
      <c r="BB17" s="738" t="s">
        <v>64</v>
      </c>
    </row>
    <row r="18" spans="1:67" ht="14.25" customHeight="1" x14ac:dyDescent="0.2">
      <c r="A18" s="727"/>
      <c r="B18" s="727"/>
      <c r="C18" s="757"/>
      <c r="D18" s="727"/>
      <c r="E18" s="727"/>
      <c r="F18" s="727" t="s">
        <v>20</v>
      </c>
      <c r="G18" s="727" t="s">
        <v>21</v>
      </c>
      <c r="H18" s="727" t="s">
        <v>22</v>
      </c>
      <c r="I18" s="727" t="s">
        <v>22</v>
      </c>
      <c r="J18" s="759"/>
      <c r="K18" s="759"/>
      <c r="L18" s="759"/>
      <c r="M18" s="759"/>
      <c r="N18" s="727"/>
      <c r="O18" s="727"/>
      <c r="P18" s="727"/>
      <c r="Q18" s="727"/>
      <c r="R18" s="727"/>
      <c r="S18" s="727"/>
      <c r="T18" s="34" t="s">
        <v>47</v>
      </c>
      <c r="U18" s="34" t="s">
        <v>46</v>
      </c>
      <c r="V18" s="727"/>
      <c r="W18" s="727"/>
      <c r="X18" s="729"/>
      <c r="Y18" s="727"/>
      <c r="Z18" s="730"/>
      <c r="AA18" s="730"/>
      <c r="AB18" s="734"/>
      <c r="AC18" s="735"/>
      <c r="AD18" s="736"/>
      <c r="AE18" s="737"/>
      <c r="BB18" s="738"/>
    </row>
    <row r="19" spans="1:67" ht="27.75" customHeight="1" x14ac:dyDescent="0.2">
      <c r="A19" s="444" t="s">
        <v>76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4"/>
      <c r="U19" s="444"/>
      <c r="V19" s="444"/>
      <c r="W19" s="444"/>
      <c r="X19" s="444"/>
      <c r="Y19" s="444"/>
      <c r="Z19" s="53"/>
      <c r="AA19" s="53"/>
    </row>
    <row r="20" spans="1:67" ht="16.5" customHeight="1" x14ac:dyDescent="0.25">
      <c r="A20" s="431" t="s">
        <v>76</v>
      </c>
      <c r="B20" s="431"/>
      <c r="C20" s="431"/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431"/>
      <c r="Q20" s="431"/>
      <c r="R20" s="431"/>
      <c r="S20" s="431"/>
      <c r="T20" s="431"/>
      <c r="U20" s="431"/>
      <c r="V20" s="431"/>
      <c r="W20" s="431"/>
      <c r="X20" s="431"/>
      <c r="Y20" s="431"/>
      <c r="Z20" s="63"/>
      <c r="AA20" s="63"/>
    </row>
    <row r="21" spans="1:67" ht="14.25" customHeight="1" x14ac:dyDescent="0.25">
      <c r="A21" s="414" t="s">
        <v>77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07">
        <v>4607091389258</v>
      </c>
      <c r="E22" s="407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7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9"/>
      <c r="Q22" s="409"/>
      <c r="R22" s="409"/>
      <c r="S22" s="41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07">
        <v>4680115885004</v>
      </c>
      <c r="E23" s="407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7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9"/>
      <c r="Q23" s="409"/>
      <c r="R23" s="409"/>
      <c r="S23" s="41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8"/>
      <c r="O24" s="394" t="s">
        <v>43</v>
      </c>
      <c r="P24" s="395"/>
      <c r="Q24" s="395"/>
      <c r="R24" s="395"/>
      <c r="S24" s="395"/>
      <c r="T24" s="395"/>
      <c r="U24" s="396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8"/>
      <c r="O25" s="394" t="s">
        <v>43</v>
      </c>
      <c r="P25" s="395"/>
      <c r="Q25" s="395"/>
      <c r="R25" s="395"/>
      <c r="S25" s="395"/>
      <c r="T25" s="395"/>
      <c r="U25" s="396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14" t="s">
        <v>85</v>
      </c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07">
        <v>4607091383881</v>
      </c>
      <c r="E27" s="40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72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9"/>
      <c r="Q27" s="409"/>
      <c r="R27" s="409"/>
      <c r="S27" s="41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3" si="2">IFERROR(W27*I27/H27,"0")</f>
        <v>0</v>
      </c>
      <c r="BM27" s="77">
        <f t="shared" ref="BM27:BM33" si="3">IFERROR(X27*I27/H27,"0")</f>
        <v>0</v>
      </c>
      <c r="BN27" s="77">
        <f t="shared" ref="BN27:BN33" si="4">IFERROR(1/J27*(W27/H27),"0")</f>
        <v>0</v>
      </c>
      <c r="BO27" s="77">
        <f t="shared" ref="BO27:BO33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07">
        <v>4607091388237</v>
      </c>
      <c r="E28" s="40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7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9"/>
      <c r="Q28" s="409"/>
      <c r="R28" s="409"/>
      <c r="S28" s="41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07">
        <v>4607091383935</v>
      </c>
      <c r="E29" s="40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7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09"/>
      <c r="Q29" s="409"/>
      <c r="R29" s="409"/>
      <c r="S29" s="41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07">
        <v>4607091383935</v>
      </c>
      <c r="E30" s="40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7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09"/>
      <c r="Q30" s="409"/>
      <c r="R30" s="409"/>
      <c r="S30" s="41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4301051426</v>
      </c>
      <c r="D31" s="407">
        <v>4680115881853</v>
      </c>
      <c r="E31" s="40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81</v>
      </c>
      <c r="L31" s="37" t="s">
        <v>80</v>
      </c>
      <c r="M31" s="37"/>
      <c r="N31" s="36">
        <v>30</v>
      </c>
      <c r="O31" s="72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9"/>
      <c r="Q31" s="409"/>
      <c r="R31" s="409"/>
      <c r="S31" s="41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95</v>
      </c>
      <c r="B32" s="61" t="s">
        <v>96</v>
      </c>
      <c r="C32" s="35">
        <v>4301051593</v>
      </c>
      <c r="D32" s="407">
        <v>4607091383911</v>
      </c>
      <c r="E32" s="40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40</v>
      </c>
      <c r="O32" s="725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9"/>
      <c r="Q32" s="409"/>
      <c r="R32" s="409"/>
      <c r="S32" s="41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97</v>
      </c>
      <c r="B33" s="61" t="s">
        <v>98</v>
      </c>
      <c r="C33" s="35">
        <v>4301051592</v>
      </c>
      <c r="D33" s="407">
        <v>4607091388244</v>
      </c>
      <c r="E33" s="40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72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9"/>
      <c r="Q33" s="409"/>
      <c r="R33" s="409"/>
      <c r="S33" s="41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x14ac:dyDescent="0.2">
      <c r="A34" s="397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8"/>
      <c r="O34" s="394" t="s">
        <v>43</v>
      </c>
      <c r="P34" s="395"/>
      <c r="Q34" s="395"/>
      <c r="R34" s="395"/>
      <c r="S34" s="395"/>
      <c r="T34" s="395"/>
      <c r="U34" s="396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67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398"/>
      <c r="O35" s="394" t="s">
        <v>43</v>
      </c>
      <c r="P35" s="395"/>
      <c r="Q35" s="395"/>
      <c r="R35" s="395"/>
      <c r="S35" s="395"/>
      <c r="T35" s="395"/>
      <c r="U35" s="396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67" ht="14.25" customHeight="1" x14ac:dyDescent="0.25">
      <c r="A36" s="414" t="s">
        <v>99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64"/>
      <c r="AA36" s="64"/>
    </row>
    <row r="37" spans="1:67" ht="27" customHeight="1" x14ac:dyDescent="0.25">
      <c r="A37" s="61" t="s">
        <v>100</v>
      </c>
      <c r="B37" s="61" t="s">
        <v>101</v>
      </c>
      <c r="C37" s="35">
        <v>4301032013</v>
      </c>
      <c r="D37" s="407">
        <v>4607091388503</v>
      </c>
      <c r="E37" s="40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81</v>
      </c>
      <c r="L37" s="37" t="s">
        <v>103</v>
      </c>
      <c r="M37" s="37"/>
      <c r="N37" s="36">
        <v>120</v>
      </c>
      <c r="O37" s="71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9"/>
      <c r="Q37" s="409"/>
      <c r="R37" s="409"/>
      <c r="S37" s="41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77"/>
      <c r="BB37" s="87" t="s">
        <v>102</v>
      </c>
      <c r="BL37" s="77">
        <f>IFERROR(W37*I37/H37,"0")</f>
        <v>0</v>
      </c>
      <c r="BM37" s="77">
        <f>IFERROR(X37*I37/H37,"0")</f>
        <v>0</v>
      </c>
      <c r="BN37" s="77">
        <f>IFERROR(1/J37*(W37/H37),"0")</f>
        <v>0</v>
      </c>
      <c r="BO37" s="77">
        <f>IFERROR(1/J37*(X37/H37),"0")</f>
        <v>0</v>
      </c>
    </row>
    <row r="38" spans="1:67" x14ac:dyDescent="0.2">
      <c r="A38" s="397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8"/>
      <c r="O38" s="394" t="s">
        <v>43</v>
      </c>
      <c r="P38" s="395"/>
      <c r="Q38" s="395"/>
      <c r="R38" s="395"/>
      <c r="S38" s="395"/>
      <c r="T38" s="395"/>
      <c r="U38" s="396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67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398"/>
      <c r="O39" s="394" t="s">
        <v>43</v>
      </c>
      <c r="P39" s="395"/>
      <c r="Q39" s="395"/>
      <c r="R39" s="395"/>
      <c r="S39" s="395"/>
      <c r="T39" s="395"/>
      <c r="U39" s="396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67" ht="14.25" customHeight="1" x14ac:dyDescent="0.25">
      <c r="A40" s="414" t="s">
        <v>104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64"/>
      <c r="AA40" s="64"/>
    </row>
    <row r="41" spans="1:67" ht="80.25" customHeight="1" x14ac:dyDescent="0.25">
      <c r="A41" s="61" t="s">
        <v>105</v>
      </c>
      <c r="B41" s="61" t="s">
        <v>106</v>
      </c>
      <c r="C41" s="35">
        <v>4301160001</v>
      </c>
      <c r="D41" s="407">
        <v>4607091388282</v>
      </c>
      <c r="E41" s="40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81</v>
      </c>
      <c r="L41" s="37" t="s">
        <v>103</v>
      </c>
      <c r="M41" s="37"/>
      <c r="N41" s="36">
        <v>30</v>
      </c>
      <c r="O41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9"/>
      <c r="Q41" s="409"/>
      <c r="R41" s="409"/>
      <c r="S41" s="41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107</v>
      </c>
      <c r="AA41" s="67" t="s">
        <v>48</v>
      </c>
      <c r="AE41" s="77"/>
      <c r="BB41" s="88" t="s">
        <v>67</v>
      </c>
      <c r="BL41" s="77">
        <f>IFERROR(W41*I41/H41,"0")</f>
        <v>0</v>
      </c>
      <c r="BM41" s="77">
        <f>IFERROR(X41*I41/H41,"0")</f>
        <v>0</v>
      </c>
      <c r="BN41" s="77">
        <f>IFERROR(1/J41*(W41/H41),"0")</f>
        <v>0</v>
      </c>
      <c r="BO41" s="77">
        <f>IFERROR(1/J41*(X41/H41),"0")</f>
        <v>0</v>
      </c>
    </row>
    <row r="42" spans="1:67" x14ac:dyDescent="0.2">
      <c r="A42" s="397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8"/>
      <c r="O42" s="394" t="s">
        <v>43</v>
      </c>
      <c r="P42" s="395"/>
      <c r="Q42" s="395"/>
      <c r="R42" s="395"/>
      <c r="S42" s="395"/>
      <c r="T42" s="395"/>
      <c r="U42" s="396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67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8"/>
      <c r="O43" s="394" t="s">
        <v>43</v>
      </c>
      <c r="P43" s="395"/>
      <c r="Q43" s="395"/>
      <c r="R43" s="395"/>
      <c r="S43" s="395"/>
      <c r="T43" s="395"/>
      <c r="U43" s="396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67" ht="27.75" customHeight="1" x14ac:dyDescent="0.2">
      <c r="A44" s="444" t="s">
        <v>108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  <c r="W44" s="444"/>
      <c r="X44" s="444"/>
      <c r="Y44" s="444"/>
      <c r="Z44" s="53"/>
      <c r="AA44" s="53"/>
    </row>
    <row r="45" spans="1:67" ht="16.5" customHeight="1" x14ac:dyDescent="0.25">
      <c r="A45" s="431" t="s">
        <v>109</v>
      </c>
      <c r="B45" s="431"/>
      <c r="C45" s="431"/>
      <c r="D45" s="431"/>
      <c r="E45" s="431"/>
      <c r="F45" s="431"/>
      <c r="G45" s="431"/>
      <c r="H45" s="431"/>
      <c r="I45" s="431"/>
      <c r="J45" s="431"/>
      <c r="K45" s="431"/>
      <c r="L45" s="431"/>
      <c r="M45" s="431"/>
      <c r="N45" s="431"/>
      <c r="O45" s="431"/>
      <c r="P45" s="431"/>
      <c r="Q45" s="431"/>
      <c r="R45" s="431"/>
      <c r="S45" s="431"/>
      <c r="T45" s="431"/>
      <c r="U45" s="431"/>
      <c r="V45" s="431"/>
      <c r="W45" s="431"/>
      <c r="X45" s="431"/>
      <c r="Y45" s="431"/>
      <c r="Z45" s="63"/>
      <c r="AA45" s="63"/>
    </row>
    <row r="46" spans="1:67" ht="14.25" customHeight="1" x14ac:dyDescent="0.25">
      <c r="A46" s="414" t="s">
        <v>110</v>
      </c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64"/>
      <c r="AA46" s="64"/>
    </row>
    <row r="47" spans="1:67" ht="27" customHeight="1" x14ac:dyDescent="0.25">
      <c r="A47" s="61" t="s">
        <v>111</v>
      </c>
      <c r="B47" s="61" t="s">
        <v>112</v>
      </c>
      <c r="C47" s="35">
        <v>4301020234</v>
      </c>
      <c r="D47" s="407">
        <v>4680115881440</v>
      </c>
      <c r="E47" s="407"/>
      <c r="F47" s="60">
        <v>1.35</v>
      </c>
      <c r="G47" s="36">
        <v>8</v>
      </c>
      <c r="H47" s="60">
        <v>10.8</v>
      </c>
      <c r="I47" s="60">
        <v>11.28</v>
      </c>
      <c r="J47" s="36">
        <v>56</v>
      </c>
      <c r="K47" s="36" t="s">
        <v>114</v>
      </c>
      <c r="L47" s="37" t="s">
        <v>113</v>
      </c>
      <c r="M47" s="37"/>
      <c r="N47" s="36">
        <v>50</v>
      </c>
      <c r="O47" s="71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9"/>
      <c r="Q47" s="409"/>
      <c r="R47" s="409"/>
      <c r="S47" s="410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IFERROR(IF(X47=0,"",ROUNDUP(X47/H47,0)*0.02175),"")</f>
        <v/>
      </c>
      <c r="Z47" s="66" t="s">
        <v>48</v>
      </c>
      <c r="AA47" s="67" t="s">
        <v>48</v>
      </c>
      <c r="AE47" s="77"/>
      <c r="BB47" s="89" t="s">
        <v>67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ht="27" customHeight="1" x14ac:dyDescent="0.25">
      <c r="A48" s="61" t="s">
        <v>115</v>
      </c>
      <c r="B48" s="61" t="s">
        <v>116</v>
      </c>
      <c r="C48" s="35">
        <v>4301020232</v>
      </c>
      <c r="D48" s="407">
        <v>4680115881433</v>
      </c>
      <c r="E48" s="407"/>
      <c r="F48" s="60">
        <v>0.45</v>
      </c>
      <c r="G48" s="36">
        <v>6</v>
      </c>
      <c r="H48" s="60">
        <v>2.7</v>
      </c>
      <c r="I48" s="60">
        <v>2.9</v>
      </c>
      <c r="J48" s="36">
        <v>156</v>
      </c>
      <c r="K48" s="36" t="s">
        <v>81</v>
      </c>
      <c r="L48" s="37" t="s">
        <v>113</v>
      </c>
      <c r="M48" s="37"/>
      <c r="N48" s="36">
        <v>50</v>
      </c>
      <c r="O48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9"/>
      <c r="Q48" s="409"/>
      <c r="R48" s="409"/>
      <c r="S48" s="410"/>
      <c r="T48" s="38" t="s">
        <v>48</v>
      </c>
      <c r="U48" s="38" t="s">
        <v>48</v>
      </c>
      <c r="V48" s="39" t="s">
        <v>0</v>
      </c>
      <c r="W48" s="57">
        <v>0</v>
      </c>
      <c r="X48" s="54">
        <f>IFERROR(IF(W48="",0,CEILING((W48/$H48),1)*$H48),"")</f>
        <v>0</v>
      </c>
      <c r="Y48" s="40" t="str">
        <f>IFERROR(IF(X48=0,"",ROUNDUP(X48/H48,0)*0.00753),"")</f>
        <v/>
      </c>
      <c r="Z48" s="66" t="s">
        <v>48</v>
      </c>
      <c r="AA48" s="67" t="s">
        <v>48</v>
      </c>
      <c r="AE48" s="77"/>
      <c r="BB48" s="90" t="s">
        <v>67</v>
      </c>
      <c r="BL48" s="77">
        <f>IFERROR(W48*I48/H48,"0")</f>
        <v>0</v>
      </c>
      <c r="BM48" s="77">
        <f>IFERROR(X48*I48/H48,"0")</f>
        <v>0</v>
      </c>
      <c r="BN48" s="77">
        <f>IFERROR(1/J48*(W48/H48),"0")</f>
        <v>0</v>
      </c>
      <c r="BO48" s="77">
        <f>IFERROR(1/J48*(X48/H48),"0")</f>
        <v>0</v>
      </c>
    </row>
    <row r="49" spans="1:67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8"/>
      <c r="O49" s="394" t="s">
        <v>43</v>
      </c>
      <c r="P49" s="395"/>
      <c r="Q49" s="395"/>
      <c r="R49" s="395"/>
      <c r="S49" s="395"/>
      <c r="T49" s="395"/>
      <c r="U49" s="396"/>
      <c r="V49" s="41" t="s">
        <v>42</v>
      </c>
      <c r="W49" s="42">
        <f>IFERROR(W47/H47,"0")+IFERROR(W48/H48,"0")</f>
        <v>0</v>
      </c>
      <c r="X49" s="42">
        <f>IFERROR(X47/H47,"0")+IFERROR(X48/H48,"0")</f>
        <v>0</v>
      </c>
      <c r="Y49" s="42">
        <f>IFERROR(IF(Y47="",0,Y47),"0")+IFERROR(IF(Y48="",0,Y48),"0")</f>
        <v>0</v>
      </c>
      <c r="Z49" s="65"/>
      <c r="AA49" s="65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398"/>
      <c r="O50" s="394" t="s">
        <v>43</v>
      </c>
      <c r="P50" s="395"/>
      <c r="Q50" s="395"/>
      <c r="R50" s="395"/>
      <c r="S50" s="395"/>
      <c r="T50" s="395"/>
      <c r="U50" s="396"/>
      <c r="V50" s="41" t="s">
        <v>0</v>
      </c>
      <c r="W50" s="42">
        <f>IFERROR(SUM(W47:W48),"0")</f>
        <v>0</v>
      </c>
      <c r="X50" s="42">
        <f>IFERROR(SUM(X47:X48),"0")</f>
        <v>0</v>
      </c>
      <c r="Y50" s="41"/>
      <c r="Z50" s="65"/>
      <c r="AA50" s="65"/>
    </row>
    <row r="51" spans="1:67" ht="16.5" customHeight="1" x14ac:dyDescent="0.25">
      <c r="A51" s="431" t="s">
        <v>117</v>
      </c>
      <c r="B51" s="431"/>
      <c r="C51" s="431"/>
      <c r="D51" s="431"/>
      <c r="E51" s="431"/>
      <c r="F51" s="431"/>
      <c r="G51" s="431"/>
      <c r="H51" s="431"/>
      <c r="I51" s="431"/>
      <c r="J51" s="431"/>
      <c r="K51" s="431"/>
      <c r="L51" s="431"/>
      <c r="M51" s="431"/>
      <c r="N51" s="431"/>
      <c r="O51" s="431"/>
      <c r="P51" s="431"/>
      <c r="Q51" s="431"/>
      <c r="R51" s="431"/>
      <c r="S51" s="431"/>
      <c r="T51" s="431"/>
      <c r="U51" s="431"/>
      <c r="V51" s="431"/>
      <c r="W51" s="431"/>
      <c r="X51" s="431"/>
      <c r="Y51" s="431"/>
      <c r="Z51" s="63"/>
      <c r="AA51" s="63"/>
    </row>
    <row r="52" spans="1:67" ht="14.25" customHeight="1" x14ac:dyDescent="0.25">
      <c r="A52" s="414" t="s">
        <v>118</v>
      </c>
      <c r="B52" s="414"/>
      <c r="C52" s="414"/>
      <c r="D52" s="414"/>
      <c r="E52" s="414"/>
      <c r="F52" s="414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4301011452</v>
      </c>
      <c r="D53" s="407">
        <v>4680115881426</v>
      </c>
      <c r="E53" s="407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114</v>
      </c>
      <c r="L53" s="37" t="s">
        <v>113</v>
      </c>
      <c r="M53" s="37"/>
      <c r="N53" s="36">
        <v>50</v>
      </c>
      <c r="O53" s="7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9"/>
      <c r="Q53" s="409"/>
      <c r="R53" s="409"/>
      <c r="S53" s="410"/>
      <c r="T53" s="38" t="s">
        <v>48</v>
      </c>
      <c r="U53" s="38" t="s">
        <v>48</v>
      </c>
      <c r="V53" s="39" t="s">
        <v>0</v>
      </c>
      <c r="W53" s="57">
        <v>20</v>
      </c>
      <c r="X53" s="54">
        <f>IFERROR(IF(W53="",0,CEILING((W53/$H53),1)*$H53),"")</f>
        <v>21.6</v>
      </c>
      <c r="Y53" s="40">
        <f>IFERROR(IF(X53=0,"",ROUNDUP(X53/H53,0)*0.02175),"")</f>
        <v>4.3499999999999997E-2</v>
      </c>
      <c r="Z53" s="66" t="s">
        <v>48</v>
      </c>
      <c r="AA53" s="67" t="s">
        <v>48</v>
      </c>
      <c r="AE53" s="77"/>
      <c r="BB53" s="91" t="s">
        <v>67</v>
      </c>
      <c r="BL53" s="77">
        <f>IFERROR(W53*I53/H53,"0")</f>
        <v>20.888888888888886</v>
      </c>
      <c r="BM53" s="77">
        <f>IFERROR(X53*I53/H53,"0")</f>
        <v>22.56</v>
      </c>
      <c r="BN53" s="77">
        <f>IFERROR(1/J53*(W53/H53),"0")</f>
        <v>3.306878306878306E-2</v>
      </c>
      <c r="BO53" s="77">
        <f>IFERROR(1/J53*(X53/H53),"0")</f>
        <v>3.5714285714285712E-2</v>
      </c>
    </row>
    <row r="54" spans="1:67" ht="27" customHeight="1" x14ac:dyDescent="0.25">
      <c r="A54" s="61" t="s">
        <v>119</v>
      </c>
      <c r="B54" s="61" t="s">
        <v>121</v>
      </c>
      <c r="C54" s="35">
        <v>4301011481</v>
      </c>
      <c r="D54" s="407">
        <v>4680115881426</v>
      </c>
      <c r="E54" s="407"/>
      <c r="F54" s="60">
        <v>1.35</v>
      </c>
      <c r="G54" s="36">
        <v>8</v>
      </c>
      <c r="H54" s="60">
        <v>10.8</v>
      </c>
      <c r="I54" s="60">
        <v>11.28</v>
      </c>
      <c r="J54" s="36">
        <v>48</v>
      </c>
      <c r="K54" s="36" t="s">
        <v>114</v>
      </c>
      <c r="L54" s="37" t="s">
        <v>122</v>
      </c>
      <c r="M54" s="37"/>
      <c r="N54" s="36">
        <v>55</v>
      </c>
      <c r="O54" s="7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9"/>
      <c r="Q54" s="409"/>
      <c r="R54" s="409"/>
      <c r="S54" s="410"/>
      <c r="T54" s="38" t="s">
        <v>48</v>
      </c>
      <c r="U54" s="38" t="s">
        <v>48</v>
      </c>
      <c r="V54" s="39" t="s">
        <v>0</v>
      </c>
      <c r="W54" s="57">
        <v>0</v>
      </c>
      <c r="X54" s="54">
        <f>IFERROR(IF(W54="",0,CEILING((W54/$H54),1)*$H54),"")</f>
        <v>0</v>
      </c>
      <c r="Y54" s="40" t="str">
        <f>IFERROR(IF(X54=0,"",ROUNDUP(X54/H54,0)*0.02039),"")</f>
        <v/>
      </c>
      <c r="Z54" s="66" t="s">
        <v>48</v>
      </c>
      <c r="AA54" s="67" t="s">
        <v>48</v>
      </c>
      <c r="AE54" s="77"/>
      <c r="BB54" s="92" t="s">
        <v>67</v>
      </c>
      <c r="BL54" s="77">
        <f>IFERROR(W54*I54/H54,"0")</f>
        <v>0</v>
      </c>
      <c r="BM54" s="77">
        <f>IFERROR(X54*I54/H54,"0")</f>
        <v>0</v>
      </c>
      <c r="BN54" s="77">
        <f>IFERROR(1/J54*(W54/H54),"0")</f>
        <v>0</v>
      </c>
      <c r="BO54" s="77">
        <f>IFERROR(1/J54*(X54/H54),"0")</f>
        <v>0</v>
      </c>
    </row>
    <row r="55" spans="1:67" ht="27" customHeight="1" x14ac:dyDescent="0.25">
      <c r="A55" s="61" t="s">
        <v>123</v>
      </c>
      <c r="B55" s="61" t="s">
        <v>124</v>
      </c>
      <c r="C55" s="35">
        <v>4301011437</v>
      </c>
      <c r="D55" s="407">
        <v>4680115881419</v>
      </c>
      <c r="E55" s="407"/>
      <c r="F55" s="60">
        <v>0.45</v>
      </c>
      <c r="G55" s="36">
        <v>10</v>
      </c>
      <c r="H55" s="60">
        <v>4.5</v>
      </c>
      <c r="I55" s="60">
        <v>4.74</v>
      </c>
      <c r="J55" s="36">
        <v>120</v>
      </c>
      <c r="K55" s="36" t="s">
        <v>81</v>
      </c>
      <c r="L55" s="37" t="s">
        <v>113</v>
      </c>
      <c r="M55" s="37"/>
      <c r="N55" s="36">
        <v>50</v>
      </c>
      <c r="O55" s="71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9"/>
      <c r="Q55" s="409"/>
      <c r="R55" s="409"/>
      <c r="S55" s="410"/>
      <c r="T55" s="38" t="s">
        <v>48</v>
      </c>
      <c r="U55" s="38" t="s">
        <v>48</v>
      </c>
      <c r="V55" s="39" t="s">
        <v>0</v>
      </c>
      <c r="W55" s="57">
        <v>67</v>
      </c>
      <c r="X55" s="54">
        <f>IFERROR(IF(W55="",0,CEILING((W55/$H55),1)*$H55),"")</f>
        <v>67.5</v>
      </c>
      <c r="Y55" s="40">
        <f>IFERROR(IF(X55=0,"",ROUNDUP(X55/H55,0)*0.00937),"")</f>
        <v>0.14055000000000001</v>
      </c>
      <c r="Z55" s="66" t="s">
        <v>48</v>
      </c>
      <c r="AA55" s="67" t="s">
        <v>48</v>
      </c>
      <c r="AE55" s="77"/>
      <c r="BB55" s="93" t="s">
        <v>67</v>
      </c>
      <c r="BL55" s="77">
        <f>IFERROR(W55*I55/H55,"0")</f>
        <v>70.573333333333338</v>
      </c>
      <c r="BM55" s="77">
        <f>IFERROR(X55*I55/H55,"0")</f>
        <v>71.099999999999994</v>
      </c>
      <c r="BN55" s="77">
        <f>IFERROR(1/J55*(W55/H55),"0")</f>
        <v>0.12407407407407407</v>
      </c>
      <c r="BO55" s="77">
        <f>IFERROR(1/J55*(X55/H55),"0")</f>
        <v>0.125</v>
      </c>
    </row>
    <row r="56" spans="1:67" ht="27" customHeight="1" x14ac:dyDescent="0.25">
      <c r="A56" s="61" t="s">
        <v>125</v>
      </c>
      <c r="B56" s="61" t="s">
        <v>126</v>
      </c>
      <c r="C56" s="35">
        <v>4301011458</v>
      </c>
      <c r="D56" s="407">
        <v>4680115881525</v>
      </c>
      <c r="E56" s="407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81</v>
      </c>
      <c r="L56" s="37" t="s">
        <v>113</v>
      </c>
      <c r="M56" s="37"/>
      <c r="N56" s="36">
        <v>50</v>
      </c>
      <c r="O56" s="716" t="s">
        <v>127</v>
      </c>
      <c r="P56" s="409"/>
      <c r="Q56" s="409"/>
      <c r="R56" s="409"/>
      <c r="S56" s="410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IFERROR(IF(X56=0,"",ROUNDUP(X56/H56,0)*0.00937),"")</f>
        <v/>
      </c>
      <c r="Z56" s="66" t="s">
        <v>48</v>
      </c>
      <c r="AA56" s="67" t="s">
        <v>48</v>
      </c>
      <c r="AE56" s="77"/>
      <c r="BB56" s="94" t="s">
        <v>67</v>
      </c>
      <c r="BL56" s="77">
        <f>IFERROR(W56*I56/H56,"0")</f>
        <v>0</v>
      </c>
      <c r="BM56" s="77">
        <f>IFERROR(X56*I56/H56,"0")</f>
        <v>0</v>
      </c>
      <c r="BN56" s="77">
        <f>IFERROR(1/J56*(W56/H56),"0")</f>
        <v>0</v>
      </c>
      <c r="BO56" s="77">
        <f>IFERROR(1/J56*(X56/H56),"0")</f>
        <v>0</v>
      </c>
    </row>
    <row r="57" spans="1:67" x14ac:dyDescent="0.2">
      <c r="A57" s="397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8"/>
      <c r="O57" s="394" t="s">
        <v>43</v>
      </c>
      <c r="P57" s="395"/>
      <c r="Q57" s="395"/>
      <c r="R57" s="395"/>
      <c r="S57" s="395"/>
      <c r="T57" s="395"/>
      <c r="U57" s="396"/>
      <c r="V57" s="41" t="s">
        <v>42</v>
      </c>
      <c r="W57" s="42">
        <f>IFERROR(W53/H53,"0")+IFERROR(W54/H54,"0")+IFERROR(W55/H55,"0")+IFERROR(W56/H56,"0")</f>
        <v>16.74074074074074</v>
      </c>
      <c r="X57" s="42">
        <f>IFERROR(X53/H53,"0")+IFERROR(X54/H54,"0")+IFERROR(X55/H55,"0")+IFERROR(X56/H56,"0")</f>
        <v>17</v>
      </c>
      <c r="Y57" s="42">
        <f>IFERROR(IF(Y53="",0,Y53),"0")+IFERROR(IF(Y54="",0,Y54),"0")+IFERROR(IF(Y55="",0,Y55),"0")+IFERROR(IF(Y56="",0,Y56),"0")</f>
        <v>0.18404999999999999</v>
      </c>
      <c r="Z57" s="65"/>
      <c r="AA57" s="65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398"/>
      <c r="O58" s="394" t="s">
        <v>43</v>
      </c>
      <c r="P58" s="395"/>
      <c r="Q58" s="395"/>
      <c r="R58" s="395"/>
      <c r="S58" s="395"/>
      <c r="T58" s="395"/>
      <c r="U58" s="396"/>
      <c r="V58" s="41" t="s">
        <v>0</v>
      </c>
      <c r="W58" s="42">
        <f>IFERROR(SUM(W53:W56),"0")</f>
        <v>87</v>
      </c>
      <c r="X58" s="42">
        <f>IFERROR(SUM(X53:X56),"0")</f>
        <v>89.1</v>
      </c>
      <c r="Y58" s="41"/>
      <c r="Z58" s="65"/>
      <c r="AA58" s="65"/>
    </row>
    <row r="59" spans="1:67" ht="16.5" customHeight="1" x14ac:dyDescent="0.25">
      <c r="A59" s="431" t="s">
        <v>108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31"/>
      <c r="P59" s="431"/>
      <c r="Q59" s="431"/>
      <c r="R59" s="431"/>
      <c r="S59" s="431"/>
      <c r="T59" s="431"/>
      <c r="U59" s="431"/>
      <c r="V59" s="431"/>
      <c r="W59" s="431"/>
      <c r="X59" s="431"/>
      <c r="Y59" s="431"/>
      <c r="Z59" s="63"/>
      <c r="AA59" s="63"/>
    </row>
    <row r="60" spans="1:67" ht="14.25" customHeight="1" x14ac:dyDescent="0.25">
      <c r="A60" s="414" t="s">
        <v>118</v>
      </c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64"/>
      <c r="AA60" s="64"/>
    </row>
    <row r="61" spans="1:67" ht="27" customHeight="1" x14ac:dyDescent="0.25">
      <c r="A61" s="61" t="s">
        <v>128</v>
      </c>
      <c r="B61" s="61" t="s">
        <v>129</v>
      </c>
      <c r="C61" s="35">
        <v>4301011623</v>
      </c>
      <c r="D61" s="407">
        <v>4607091382945</v>
      </c>
      <c r="E61" s="407"/>
      <c r="F61" s="60">
        <v>1.4</v>
      </c>
      <c r="G61" s="36">
        <v>8</v>
      </c>
      <c r="H61" s="60">
        <v>11.2</v>
      </c>
      <c r="I61" s="60">
        <v>11.68</v>
      </c>
      <c r="J61" s="36">
        <v>56</v>
      </c>
      <c r="K61" s="36" t="s">
        <v>114</v>
      </c>
      <c r="L61" s="37" t="s">
        <v>113</v>
      </c>
      <c r="M61" s="37"/>
      <c r="N61" s="36">
        <v>50</v>
      </c>
      <c r="O61" s="70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9"/>
      <c r="Q61" s="409"/>
      <c r="R61" s="409"/>
      <c r="S61" s="410"/>
      <c r="T61" s="38" t="s">
        <v>48</v>
      </c>
      <c r="U61" s="38" t="s">
        <v>48</v>
      </c>
      <c r="V61" s="39" t="s">
        <v>0</v>
      </c>
      <c r="W61" s="57">
        <v>0</v>
      </c>
      <c r="X61" s="54">
        <f t="shared" ref="X61:X81" si="6">IFERROR(IF(W61="",0,CEILING((W61/$H61),1)*$H61),"")</f>
        <v>0</v>
      </c>
      <c r="Y61" s="40" t="str">
        <f t="shared" ref="Y61:Y67" si="7">IFERROR(IF(X61=0,"",ROUNDUP(X61/H61,0)*0.02175),"")</f>
        <v/>
      </c>
      <c r="Z61" s="66" t="s">
        <v>48</v>
      </c>
      <c r="AA61" s="67" t="s">
        <v>48</v>
      </c>
      <c r="AE61" s="77"/>
      <c r="BB61" s="95" t="s">
        <v>67</v>
      </c>
      <c r="BL61" s="77">
        <f t="shared" ref="BL61:BL81" si="8">IFERROR(W61*I61/H61,"0")</f>
        <v>0</v>
      </c>
      <c r="BM61" s="77">
        <f t="shared" ref="BM61:BM81" si="9">IFERROR(X61*I61/H61,"0")</f>
        <v>0</v>
      </c>
      <c r="BN61" s="77">
        <f t="shared" ref="BN61:BN81" si="10">IFERROR(1/J61*(W61/H61),"0")</f>
        <v>0</v>
      </c>
      <c r="BO61" s="77">
        <f t="shared" ref="BO61:BO81" si="11">IFERROR(1/J61*(X61/H61),"0")</f>
        <v>0</v>
      </c>
    </row>
    <row r="62" spans="1:67" ht="27" customHeight="1" x14ac:dyDescent="0.25">
      <c r="A62" s="61" t="s">
        <v>130</v>
      </c>
      <c r="B62" s="61" t="s">
        <v>131</v>
      </c>
      <c r="C62" s="35">
        <v>4301011380</v>
      </c>
      <c r="D62" s="407">
        <v>4607091385670</v>
      </c>
      <c r="E62" s="407"/>
      <c r="F62" s="60">
        <v>1.35</v>
      </c>
      <c r="G62" s="36">
        <v>8</v>
      </c>
      <c r="H62" s="60">
        <v>10.8</v>
      </c>
      <c r="I62" s="60">
        <v>11.28</v>
      </c>
      <c r="J62" s="36">
        <v>56</v>
      </c>
      <c r="K62" s="36" t="s">
        <v>114</v>
      </c>
      <c r="L62" s="37" t="s">
        <v>113</v>
      </c>
      <c r="M62" s="37"/>
      <c r="N62" s="36">
        <v>50</v>
      </c>
      <c r="O62" s="7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409"/>
      <c r="Q62" s="409"/>
      <c r="R62" s="409"/>
      <c r="S62" s="410"/>
      <c r="T62" s="38" t="s">
        <v>48</v>
      </c>
      <c r="U62" s="38" t="s">
        <v>48</v>
      </c>
      <c r="V62" s="39" t="s">
        <v>0</v>
      </c>
      <c r="W62" s="57">
        <v>0</v>
      </c>
      <c r="X62" s="54">
        <f t="shared" si="6"/>
        <v>0</v>
      </c>
      <c r="Y62" s="40" t="str">
        <f t="shared" si="7"/>
        <v/>
      </c>
      <c r="Z62" s="66" t="s">
        <v>48</v>
      </c>
      <c r="AA62" s="67" t="s">
        <v>48</v>
      </c>
      <c r="AE62" s="77"/>
      <c r="BB62" s="96" t="s">
        <v>67</v>
      </c>
      <c r="BL62" s="77">
        <f t="shared" si="8"/>
        <v>0</v>
      </c>
      <c r="BM62" s="77">
        <f t="shared" si="9"/>
        <v>0</v>
      </c>
      <c r="BN62" s="77">
        <f t="shared" si="10"/>
        <v>0</v>
      </c>
      <c r="BO62" s="77">
        <f t="shared" si="11"/>
        <v>0</v>
      </c>
    </row>
    <row r="63" spans="1:67" ht="27" customHeight="1" x14ac:dyDescent="0.25">
      <c r="A63" s="61" t="s">
        <v>130</v>
      </c>
      <c r="B63" s="61" t="s">
        <v>132</v>
      </c>
      <c r="C63" s="35">
        <v>4301011540</v>
      </c>
      <c r="D63" s="407">
        <v>4607091385670</v>
      </c>
      <c r="E63" s="407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114</v>
      </c>
      <c r="L63" s="37" t="s">
        <v>133</v>
      </c>
      <c r="M63" s="37"/>
      <c r="N63" s="36">
        <v>50</v>
      </c>
      <c r="O63" s="7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409"/>
      <c r="Q63" s="409"/>
      <c r="R63" s="409"/>
      <c r="S63" s="410"/>
      <c r="T63" s="38" t="s">
        <v>48</v>
      </c>
      <c r="U63" s="38" t="s">
        <v>48</v>
      </c>
      <c r="V63" s="39" t="s">
        <v>0</v>
      </c>
      <c r="W63" s="57">
        <v>0</v>
      </c>
      <c r="X63" s="54">
        <f t="shared" si="6"/>
        <v>0</v>
      </c>
      <c r="Y63" s="40" t="str">
        <f t="shared" si="7"/>
        <v/>
      </c>
      <c r="Z63" s="66" t="s">
        <v>48</v>
      </c>
      <c r="AA63" s="67" t="s">
        <v>48</v>
      </c>
      <c r="AE63" s="77"/>
      <c r="BB63" s="97" t="s">
        <v>67</v>
      </c>
      <c r="BL63" s="77">
        <f t="shared" si="8"/>
        <v>0</v>
      </c>
      <c r="BM63" s="77">
        <f t="shared" si="9"/>
        <v>0</v>
      </c>
      <c r="BN63" s="77">
        <f t="shared" si="10"/>
        <v>0</v>
      </c>
      <c r="BO63" s="77">
        <f t="shared" si="11"/>
        <v>0</v>
      </c>
    </row>
    <row r="64" spans="1:67" ht="27" customHeight="1" x14ac:dyDescent="0.25">
      <c r="A64" s="61" t="s">
        <v>134</v>
      </c>
      <c r="B64" s="61" t="s">
        <v>135</v>
      </c>
      <c r="C64" s="35">
        <v>4301011625</v>
      </c>
      <c r="D64" s="407">
        <v>4680115883956</v>
      </c>
      <c r="E64" s="407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114</v>
      </c>
      <c r="L64" s="37" t="s">
        <v>113</v>
      </c>
      <c r="M64" s="37"/>
      <c r="N64" s="36">
        <v>50</v>
      </c>
      <c r="O64" s="7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9"/>
      <c r="Q64" s="409"/>
      <c r="R64" s="409"/>
      <c r="S64" s="410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si="6"/>
        <v>0</v>
      </c>
      <c r="Y64" s="40" t="str">
        <f t="shared" si="7"/>
        <v/>
      </c>
      <c r="Z64" s="66" t="s">
        <v>48</v>
      </c>
      <c r="AA64" s="67" t="s">
        <v>48</v>
      </c>
      <c r="AE64" s="77"/>
      <c r="BB64" s="98" t="s">
        <v>67</v>
      </c>
      <c r="BL64" s="77">
        <f t="shared" si="8"/>
        <v>0</v>
      </c>
      <c r="BM64" s="77">
        <f t="shared" si="9"/>
        <v>0</v>
      </c>
      <c r="BN64" s="77">
        <f t="shared" si="10"/>
        <v>0</v>
      </c>
      <c r="BO64" s="77">
        <f t="shared" si="11"/>
        <v>0</v>
      </c>
    </row>
    <row r="65" spans="1:67" ht="27" customHeight="1" x14ac:dyDescent="0.25">
      <c r="A65" s="61" t="s">
        <v>136</v>
      </c>
      <c r="B65" s="61" t="s">
        <v>137</v>
      </c>
      <c r="C65" s="35">
        <v>4301011468</v>
      </c>
      <c r="D65" s="407">
        <v>4680115881327</v>
      </c>
      <c r="E65" s="407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114</v>
      </c>
      <c r="L65" s="37" t="s">
        <v>138</v>
      </c>
      <c r="M65" s="37"/>
      <c r="N65" s="36">
        <v>50</v>
      </c>
      <c r="O65" s="7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9"/>
      <c r="Q65" s="409"/>
      <c r="R65" s="409"/>
      <c r="S65" s="41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6"/>
        <v>0</v>
      </c>
      <c r="Y65" s="40" t="str">
        <f t="shared" si="7"/>
        <v/>
      </c>
      <c r="Z65" s="66" t="s">
        <v>48</v>
      </c>
      <c r="AA65" s="67" t="s">
        <v>48</v>
      </c>
      <c r="AE65" s="77"/>
      <c r="BB65" s="99" t="s">
        <v>67</v>
      </c>
      <c r="BL65" s="77">
        <f t="shared" si="8"/>
        <v>0</v>
      </c>
      <c r="BM65" s="77">
        <f t="shared" si="9"/>
        <v>0</v>
      </c>
      <c r="BN65" s="77">
        <f t="shared" si="10"/>
        <v>0</v>
      </c>
      <c r="BO65" s="77">
        <f t="shared" si="11"/>
        <v>0</v>
      </c>
    </row>
    <row r="66" spans="1:67" ht="16.5" customHeight="1" x14ac:dyDescent="0.25">
      <c r="A66" s="61" t="s">
        <v>139</v>
      </c>
      <c r="B66" s="61" t="s">
        <v>140</v>
      </c>
      <c r="C66" s="35">
        <v>4301011514</v>
      </c>
      <c r="D66" s="407">
        <v>4680115882133</v>
      </c>
      <c r="E66" s="40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114</v>
      </c>
      <c r="L66" s="37" t="s">
        <v>113</v>
      </c>
      <c r="M66" s="37"/>
      <c r="N66" s="36">
        <v>50</v>
      </c>
      <c r="O66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9"/>
      <c r="Q66" s="409"/>
      <c r="R66" s="409"/>
      <c r="S66" s="410"/>
      <c r="T66" s="38" t="s">
        <v>48</v>
      </c>
      <c r="U66" s="38" t="s">
        <v>48</v>
      </c>
      <c r="V66" s="39" t="s">
        <v>0</v>
      </c>
      <c r="W66" s="57">
        <v>50</v>
      </c>
      <c r="X66" s="54">
        <f t="shared" si="6"/>
        <v>54</v>
      </c>
      <c r="Y66" s="40">
        <f t="shared" si="7"/>
        <v>0.10874999999999999</v>
      </c>
      <c r="Z66" s="66" t="s">
        <v>48</v>
      </c>
      <c r="AA66" s="67" t="s">
        <v>48</v>
      </c>
      <c r="AE66" s="77"/>
      <c r="BB66" s="100" t="s">
        <v>67</v>
      </c>
      <c r="BL66" s="77">
        <f t="shared" si="8"/>
        <v>52.222222222222221</v>
      </c>
      <c r="BM66" s="77">
        <f t="shared" si="9"/>
        <v>56.4</v>
      </c>
      <c r="BN66" s="77">
        <f t="shared" si="10"/>
        <v>8.2671957671957674E-2</v>
      </c>
      <c r="BO66" s="77">
        <f t="shared" si="11"/>
        <v>8.9285714285714274E-2</v>
      </c>
    </row>
    <row r="67" spans="1:67" ht="16.5" customHeight="1" x14ac:dyDescent="0.25">
      <c r="A67" s="61" t="s">
        <v>139</v>
      </c>
      <c r="B67" s="61" t="s">
        <v>141</v>
      </c>
      <c r="C67" s="35">
        <v>4301011703</v>
      </c>
      <c r="D67" s="407">
        <v>4680115882133</v>
      </c>
      <c r="E67" s="40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114</v>
      </c>
      <c r="L67" s="37" t="s">
        <v>113</v>
      </c>
      <c r="M67" s="37"/>
      <c r="N67" s="36">
        <v>50</v>
      </c>
      <c r="O67" s="71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9"/>
      <c r="Q67" s="409"/>
      <c r="R67" s="409"/>
      <c r="S67" s="41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6"/>
        <v>0</v>
      </c>
      <c r="Y67" s="40" t="str">
        <f t="shared" si="7"/>
        <v/>
      </c>
      <c r="Z67" s="66" t="s">
        <v>48</v>
      </c>
      <c r="AA67" s="67" t="s">
        <v>48</v>
      </c>
      <c r="AE67" s="77"/>
      <c r="BB67" s="101" t="s">
        <v>67</v>
      </c>
      <c r="BL67" s="77">
        <f t="shared" si="8"/>
        <v>0</v>
      </c>
      <c r="BM67" s="77">
        <f t="shared" si="9"/>
        <v>0</v>
      </c>
      <c r="BN67" s="77">
        <f t="shared" si="10"/>
        <v>0</v>
      </c>
      <c r="BO67" s="77">
        <f t="shared" si="11"/>
        <v>0</v>
      </c>
    </row>
    <row r="68" spans="1:67" ht="27" customHeight="1" x14ac:dyDescent="0.25">
      <c r="A68" s="61" t="s">
        <v>142</v>
      </c>
      <c r="B68" s="61" t="s">
        <v>143</v>
      </c>
      <c r="C68" s="35">
        <v>4301011192</v>
      </c>
      <c r="D68" s="407">
        <v>4607091382952</v>
      </c>
      <c r="E68" s="407"/>
      <c r="F68" s="60">
        <v>0.5</v>
      </c>
      <c r="G68" s="36">
        <v>6</v>
      </c>
      <c r="H68" s="60">
        <v>3</v>
      </c>
      <c r="I68" s="60">
        <v>3.2</v>
      </c>
      <c r="J68" s="36">
        <v>156</v>
      </c>
      <c r="K68" s="36" t="s">
        <v>81</v>
      </c>
      <c r="L68" s="37" t="s">
        <v>113</v>
      </c>
      <c r="M68" s="37"/>
      <c r="N68" s="36">
        <v>50</v>
      </c>
      <c r="O68" s="7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9"/>
      <c r="Q68" s="409"/>
      <c r="R68" s="409"/>
      <c r="S68" s="41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>IFERROR(IF(X68=0,"",ROUNDUP(X68/H68,0)*0.00753),"")</f>
        <v/>
      </c>
      <c r="Z68" s="66" t="s">
        <v>48</v>
      </c>
      <c r="AA68" s="67" t="s">
        <v>48</v>
      </c>
      <c r="AE68" s="77"/>
      <c r="BB68" s="102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144</v>
      </c>
      <c r="B69" s="61" t="s">
        <v>145</v>
      </c>
      <c r="C69" s="35">
        <v>4301011382</v>
      </c>
      <c r="D69" s="407">
        <v>4607091385687</v>
      </c>
      <c r="E69" s="407"/>
      <c r="F69" s="60">
        <v>0.4</v>
      </c>
      <c r="G69" s="36">
        <v>10</v>
      </c>
      <c r="H69" s="60">
        <v>4</v>
      </c>
      <c r="I69" s="60">
        <v>4.24</v>
      </c>
      <c r="J69" s="36">
        <v>120</v>
      </c>
      <c r="K69" s="36" t="s">
        <v>81</v>
      </c>
      <c r="L69" s="37" t="s">
        <v>133</v>
      </c>
      <c r="M69" s="37"/>
      <c r="N69" s="36">
        <v>50</v>
      </c>
      <c r="O69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409"/>
      <c r="Q69" s="409"/>
      <c r="R69" s="409"/>
      <c r="S69" s="41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ref="Y69:Y75" si="12">IFERROR(IF(X69=0,"",ROUNDUP(X69/H69,0)*0.00937),"")</f>
        <v/>
      </c>
      <c r="Z69" s="66" t="s">
        <v>48</v>
      </c>
      <c r="AA69" s="67" t="s">
        <v>48</v>
      </c>
      <c r="AE69" s="77"/>
      <c r="BB69" s="103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146</v>
      </c>
      <c r="B70" s="61" t="s">
        <v>147</v>
      </c>
      <c r="C70" s="35">
        <v>4301011565</v>
      </c>
      <c r="D70" s="407">
        <v>4680115882539</v>
      </c>
      <c r="E70" s="407"/>
      <c r="F70" s="60">
        <v>0.37</v>
      </c>
      <c r="G70" s="36">
        <v>10</v>
      </c>
      <c r="H70" s="60">
        <v>3.7</v>
      </c>
      <c r="I70" s="60">
        <v>3.94</v>
      </c>
      <c r="J70" s="36">
        <v>120</v>
      </c>
      <c r="K70" s="36" t="s">
        <v>81</v>
      </c>
      <c r="L70" s="37" t="s">
        <v>133</v>
      </c>
      <c r="M70" s="37"/>
      <c r="N70" s="36">
        <v>50</v>
      </c>
      <c r="O70" s="6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409"/>
      <c r="Q70" s="409"/>
      <c r="R70" s="409"/>
      <c r="S70" s="41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12"/>
        <v/>
      </c>
      <c r="Z70" s="66" t="s">
        <v>48</v>
      </c>
      <c r="AA70" s="67" t="s">
        <v>48</v>
      </c>
      <c r="AE70" s="77"/>
      <c r="BB70" s="104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148</v>
      </c>
      <c r="B71" s="61" t="s">
        <v>149</v>
      </c>
      <c r="C71" s="35">
        <v>4301011705</v>
      </c>
      <c r="D71" s="407">
        <v>4607091384604</v>
      </c>
      <c r="E71" s="407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81</v>
      </c>
      <c r="L71" s="37" t="s">
        <v>113</v>
      </c>
      <c r="M71" s="37"/>
      <c r="N71" s="36">
        <v>50</v>
      </c>
      <c r="O71" s="6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9"/>
      <c r="Q71" s="409"/>
      <c r="R71" s="409"/>
      <c r="S71" s="41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6"/>
        <v>0</v>
      </c>
      <c r="Y71" s="40" t="str">
        <f t="shared" si="12"/>
        <v/>
      </c>
      <c r="Z71" s="66" t="s">
        <v>48</v>
      </c>
      <c r="AA71" s="67" t="s">
        <v>48</v>
      </c>
      <c r="AE71" s="77"/>
      <c r="BB71" s="105" t="s">
        <v>67</v>
      </c>
      <c r="BL71" s="77">
        <f t="shared" si="8"/>
        <v>0</v>
      </c>
      <c r="BM71" s="77">
        <f t="shared" si="9"/>
        <v>0</v>
      </c>
      <c r="BN71" s="77">
        <f t="shared" si="10"/>
        <v>0</v>
      </c>
      <c r="BO71" s="77">
        <f t="shared" si="11"/>
        <v>0</v>
      </c>
    </row>
    <row r="72" spans="1:67" ht="27" customHeight="1" x14ac:dyDescent="0.25">
      <c r="A72" s="61" t="s">
        <v>150</v>
      </c>
      <c r="B72" s="61" t="s">
        <v>151</v>
      </c>
      <c r="C72" s="35">
        <v>4301011386</v>
      </c>
      <c r="D72" s="407">
        <v>4680115880283</v>
      </c>
      <c r="E72" s="407"/>
      <c r="F72" s="60">
        <v>0.6</v>
      </c>
      <c r="G72" s="36">
        <v>8</v>
      </c>
      <c r="H72" s="60">
        <v>4.8</v>
      </c>
      <c r="I72" s="60">
        <v>5.04</v>
      </c>
      <c r="J72" s="36">
        <v>120</v>
      </c>
      <c r="K72" s="36" t="s">
        <v>81</v>
      </c>
      <c r="L72" s="37" t="s">
        <v>113</v>
      </c>
      <c r="M72" s="37"/>
      <c r="N72" s="36">
        <v>45</v>
      </c>
      <c r="O72" s="6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9"/>
      <c r="Q72" s="409"/>
      <c r="R72" s="409"/>
      <c r="S72" s="41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12"/>
        <v/>
      </c>
      <c r="Z72" s="66" t="s">
        <v>48</v>
      </c>
      <c r="AA72" s="67" t="s">
        <v>48</v>
      </c>
      <c r="AE72" s="77"/>
      <c r="BB72" s="106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27" customHeight="1" x14ac:dyDescent="0.25">
      <c r="A73" s="61" t="s">
        <v>152</v>
      </c>
      <c r="B73" s="61" t="s">
        <v>153</v>
      </c>
      <c r="C73" s="35">
        <v>4301011624</v>
      </c>
      <c r="D73" s="407">
        <v>4680115883949</v>
      </c>
      <c r="E73" s="407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81</v>
      </c>
      <c r="L73" s="37" t="s">
        <v>113</v>
      </c>
      <c r="M73" s="37"/>
      <c r="N73" s="36">
        <v>50</v>
      </c>
      <c r="O73" s="69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9"/>
      <c r="Q73" s="409"/>
      <c r="R73" s="409"/>
      <c r="S73" s="41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12"/>
        <v/>
      </c>
      <c r="Z73" s="66" t="s">
        <v>48</v>
      </c>
      <c r="AA73" s="67" t="s">
        <v>48</v>
      </c>
      <c r="AE73" s="77"/>
      <c r="BB73" s="107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16.5" customHeight="1" x14ac:dyDescent="0.25">
      <c r="A74" s="61" t="s">
        <v>154</v>
      </c>
      <c r="B74" s="61" t="s">
        <v>155</v>
      </c>
      <c r="C74" s="35">
        <v>4301011476</v>
      </c>
      <c r="D74" s="407">
        <v>4680115881518</v>
      </c>
      <c r="E74" s="407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81</v>
      </c>
      <c r="L74" s="37" t="s">
        <v>133</v>
      </c>
      <c r="M74" s="37"/>
      <c r="N74" s="36">
        <v>50</v>
      </c>
      <c r="O74" s="70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9"/>
      <c r="Q74" s="409"/>
      <c r="R74" s="409"/>
      <c r="S74" s="41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 t="shared" si="12"/>
        <v/>
      </c>
      <c r="Z74" s="66" t="s">
        <v>48</v>
      </c>
      <c r="AA74" s="67" t="s">
        <v>48</v>
      </c>
      <c r="AE74" s="77"/>
      <c r="BB74" s="108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156</v>
      </c>
      <c r="B75" s="61" t="s">
        <v>157</v>
      </c>
      <c r="C75" s="35">
        <v>4301011443</v>
      </c>
      <c r="D75" s="407">
        <v>4680115881303</v>
      </c>
      <c r="E75" s="407"/>
      <c r="F75" s="60">
        <v>0.45</v>
      </c>
      <c r="G75" s="36">
        <v>10</v>
      </c>
      <c r="H75" s="60">
        <v>4.5</v>
      </c>
      <c r="I75" s="60">
        <v>4.71</v>
      </c>
      <c r="J75" s="36">
        <v>120</v>
      </c>
      <c r="K75" s="36" t="s">
        <v>81</v>
      </c>
      <c r="L75" s="37" t="s">
        <v>138</v>
      </c>
      <c r="M75" s="37"/>
      <c r="N75" s="36">
        <v>50</v>
      </c>
      <c r="O75" s="70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9"/>
      <c r="Q75" s="409"/>
      <c r="R75" s="409"/>
      <c r="S75" s="410"/>
      <c r="T75" s="38" t="s">
        <v>48</v>
      </c>
      <c r="U75" s="38" t="s">
        <v>48</v>
      </c>
      <c r="V75" s="39" t="s">
        <v>0</v>
      </c>
      <c r="W75" s="57">
        <v>18</v>
      </c>
      <c r="X75" s="54">
        <f t="shared" si="6"/>
        <v>18</v>
      </c>
      <c r="Y75" s="40">
        <f t="shared" si="12"/>
        <v>3.7479999999999999E-2</v>
      </c>
      <c r="Z75" s="66" t="s">
        <v>48</v>
      </c>
      <c r="AA75" s="67" t="s">
        <v>48</v>
      </c>
      <c r="AE75" s="77"/>
      <c r="BB75" s="109" t="s">
        <v>67</v>
      </c>
      <c r="BL75" s="77">
        <f t="shared" si="8"/>
        <v>18.84</v>
      </c>
      <c r="BM75" s="77">
        <f t="shared" si="9"/>
        <v>18.84</v>
      </c>
      <c r="BN75" s="77">
        <f t="shared" si="10"/>
        <v>3.3333333333333333E-2</v>
      </c>
      <c r="BO75" s="77">
        <f t="shared" si="11"/>
        <v>3.3333333333333333E-2</v>
      </c>
    </row>
    <row r="76" spans="1:67" ht="27" customHeight="1" x14ac:dyDescent="0.25">
      <c r="A76" s="61" t="s">
        <v>158</v>
      </c>
      <c r="B76" s="61" t="s">
        <v>159</v>
      </c>
      <c r="C76" s="35">
        <v>4301011562</v>
      </c>
      <c r="D76" s="407">
        <v>4680115882577</v>
      </c>
      <c r="E76" s="407"/>
      <c r="F76" s="60">
        <v>0.4</v>
      </c>
      <c r="G76" s="36">
        <v>8</v>
      </c>
      <c r="H76" s="60">
        <v>3.2</v>
      </c>
      <c r="I76" s="60">
        <v>3.4</v>
      </c>
      <c r="J76" s="36">
        <v>156</v>
      </c>
      <c r="K76" s="36" t="s">
        <v>81</v>
      </c>
      <c r="L76" s="37" t="s">
        <v>103</v>
      </c>
      <c r="M76" s="37"/>
      <c r="N76" s="36">
        <v>90</v>
      </c>
      <c r="O76" s="70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9"/>
      <c r="Q76" s="409"/>
      <c r="R76" s="409"/>
      <c r="S76" s="41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6"/>
        <v>0</v>
      </c>
      <c r="Y76" s="40" t="str">
        <f>IFERROR(IF(X76=0,"",ROUNDUP(X76/H76,0)*0.00753),"")</f>
        <v/>
      </c>
      <c r="Z76" s="66" t="s">
        <v>48</v>
      </c>
      <c r="AA76" s="67" t="s">
        <v>48</v>
      </c>
      <c r="AE76" s="77"/>
      <c r="BB76" s="110" t="s">
        <v>67</v>
      </c>
      <c r="BL76" s="77">
        <f t="shared" si="8"/>
        <v>0</v>
      </c>
      <c r="BM76" s="77">
        <f t="shared" si="9"/>
        <v>0</v>
      </c>
      <c r="BN76" s="77">
        <f t="shared" si="10"/>
        <v>0</v>
      </c>
      <c r="BO76" s="77">
        <f t="shared" si="11"/>
        <v>0</v>
      </c>
    </row>
    <row r="77" spans="1:67" ht="27" customHeight="1" x14ac:dyDescent="0.25">
      <c r="A77" s="61" t="s">
        <v>158</v>
      </c>
      <c r="B77" s="61" t="s">
        <v>160</v>
      </c>
      <c r="C77" s="35">
        <v>4301011564</v>
      </c>
      <c r="D77" s="407">
        <v>4680115882577</v>
      </c>
      <c r="E77" s="407"/>
      <c r="F77" s="60">
        <v>0.4</v>
      </c>
      <c r="G77" s="36">
        <v>8</v>
      </c>
      <c r="H77" s="60">
        <v>3.2</v>
      </c>
      <c r="I77" s="60">
        <v>3.4</v>
      </c>
      <c r="J77" s="36">
        <v>156</v>
      </c>
      <c r="K77" s="36" t="s">
        <v>81</v>
      </c>
      <c r="L77" s="37" t="s">
        <v>103</v>
      </c>
      <c r="M77" s="37"/>
      <c r="N77" s="36">
        <v>90</v>
      </c>
      <c r="O77" s="7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9"/>
      <c r="Q77" s="409"/>
      <c r="R77" s="409"/>
      <c r="S77" s="41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>IFERROR(IF(X77=0,"",ROUNDUP(X77/H77,0)*0.00753),"")</f>
        <v/>
      </c>
      <c r="Z77" s="66" t="s">
        <v>48</v>
      </c>
      <c r="AA77" s="67" t="s">
        <v>48</v>
      </c>
      <c r="AE77" s="77"/>
      <c r="BB77" s="111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161</v>
      </c>
      <c r="B78" s="61" t="s">
        <v>162</v>
      </c>
      <c r="C78" s="35">
        <v>4301011432</v>
      </c>
      <c r="D78" s="407">
        <v>4680115882720</v>
      </c>
      <c r="E78" s="407"/>
      <c r="F78" s="60">
        <v>0.45</v>
      </c>
      <c r="G78" s="36">
        <v>10</v>
      </c>
      <c r="H78" s="60">
        <v>4.5</v>
      </c>
      <c r="I78" s="60">
        <v>4.74</v>
      </c>
      <c r="J78" s="36">
        <v>120</v>
      </c>
      <c r="K78" s="36" t="s">
        <v>81</v>
      </c>
      <c r="L78" s="37" t="s">
        <v>113</v>
      </c>
      <c r="M78" s="37"/>
      <c r="N78" s="36">
        <v>90</v>
      </c>
      <c r="O78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9"/>
      <c r="Q78" s="409"/>
      <c r="R78" s="409"/>
      <c r="S78" s="41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>IFERROR(IF(X78=0,"",ROUNDUP(X78/H78,0)*0.00937),"")</f>
        <v/>
      </c>
      <c r="Z78" s="66" t="s">
        <v>48</v>
      </c>
      <c r="AA78" s="67" t="s">
        <v>48</v>
      </c>
      <c r="AE78" s="77"/>
      <c r="BB78" s="112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163</v>
      </c>
      <c r="B79" s="61" t="s">
        <v>164</v>
      </c>
      <c r="C79" s="35">
        <v>4301011417</v>
      </c>
      <c r="D79" s="407">
        <v>4680115880269</v>
      </c>
      <c r="E79" s="407"/>
      <c r="F79" s="60">
        <v>0.375</v>
      </c>
      <c r="G79" s="36">
        <v>10</v>
      </c>
      <c r="H79" s="60">
        <v>3.75</v>
      </c>
      <c r="I79" s="60">
        <v>3.99</v>
      </c>
      <c r="J79" s="36">
        <v>120</v>
      </c>
      <c r="K79" s="36" t="s">
        <v>81</v>
      </c>
      <c r="L79" s="37" t="s">
        <v>133</v>
      </c>
      <c r="M79" s="37"/>
      <c r="N79" s="36">
        <v>50</v>
      </c>
      <c r="O79" s="6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9"/>
      <c r="Q79" s="409"/>
      <c r="R79" s="409"/>
      <c r="S79" s="41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>IFERROR(IF(X79=0,"",ROUNDUP(X79/H79,0)*0.00937),"")</f>
        <v/>
      </c>
      <c r="Z79" s="66" t="s">
        <v>48</v>
      </c>
      <c r="AA79" s="67" t="s">
        <v>48</v>
      </c>
      <c r="AE79" s="77"/>
      <c r="BB79" s="113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165</v>
      </c>
      <c r="B80" s="61" t="s">
        <v>166</v>
      </c>
      <c r="C80" s="35">
        <v>4301011415</v>
      </c>
      <c r="D80" s="407">
        <v>4680115880429</v>
      </c>
      <c r="E80" s="407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81</v>
      </c>
      <c r="L80" s="37" t="s">
        <v>133</v>
      </c>
      <c r="M80" s="37"/>
      <c r="N80" s="36">
        <v>50</v>
      </c>
      <c r="O80" s="6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9"/>
      <c r="Q80" s="409"/>
      <c r="R80" s="409"/>
      <c r="S80" s="41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>IFERROR(IF(X80=0,"",ROUNDUP(X80/H80,0)*0.00937),"")</f>
        <v/>
      </c>
      <c r="Z80" s="66" t="s">
        <v>48</v>
      </c>
      <c r="AA80" s="67" t="s">
        <v>48</v>
      </c>
      <c r="AE80" s="77"/>
      <c r="BB80" s="114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16.5" customHeight="1" x14ac:dyDescent="0.25">
      <c r="A81" s="61" t="s">
        <v>167</v>
      </c>
      <c r="B81" s="61" t="s">
        <v>168</v>
      </c>
      <c r="C81" s="35">
        <v>4301011462</v>
      </c>
      <c r="D81" s="407">
        <v>4680115881457</v>
      </c>
      <c r="E81" s="407"/>
      <c r="F81" s="60">
        <v>0.75</v>
      </c>
      <c r="G81" s="36">
        <v>6</v>
      </c>
      <c r="H81" s="60">
        <v>4.5</v>
      </c>
      <c r="I81" s="60">
        <v>4.74</v>
      </c>
      <c r="J81" s="36">
        <v>120</v>
      </c>
      <c r="K81" s="36" t="s">
        <v>81</v>
      </c>
      <c r="L81" s="37" t="s">
        <v>133</v>
      </c>
      <c r="M81" s="37"/>
      <c r="N81" s="36">
        <v>50</v>
      </c>
      <c r="O81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9"/>
      <c r="Q81" s="409"/>
      <c r="R81" s="409"/>
      <c r="S81" s="41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6"/>
        <v>0</v>
      </c>
      <c r="Y81" s="40" t="str">
        <f>IFERROR(IF(X81=0,"",ROUNDUP(X81/H81,0)*0.00937),"")</f>
        <v/>
      </c>
      <c r="Z81" s="66" t="s">
        <v>48</v>
      </c>
      <c r="AA81" s="67" t="s">
        <v>48</v>
      </c>
      <c r="AE81" s="77"/>
      <c r="BB81" s="115" t="s">
        <v>67</v>
      </c>
      <c r="BL81" s="77">
        <f t="shared" si="8"/>
        <v>0</v>
      </c>
      <c r="BM81" s="77">
        <f t="shared" si="9"/>
        <v>0</v>
      </c>
      <c r="BN81" s="77">
        <f t="shared" si="10"/>
        <v>0</v>
      </c>
      <c r="BO81" s="77">
        <f t="shared" si="11"/>
        <v>0</v>
      </c>
    </row>
    <row r="82" spans="1:67" x14ac:dyDescent="0.2">
      <c r="A82" s="397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8"/>
      <c r="O82" s="394" t="s">
        <v>43</v>
      </c>
      <c r="P82" s="395"/>
      <c r="Q82" s="395"/>
      <c r="R82" s="395"/>
      <c r="S82" s="395"/>
      <c r="T82" s="395"/>
      <c r="U82" s="396"/>
      <c r="V82" s="41" t="s">
        <v>42</v>
      </c>
      <c r="W82" s="4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8.6296296296296298</v>
      </c>
      <c r="X82" s="4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9</v>
      </c>
      <c r="Y82" s="4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0.14622999999999997</v>
      </c>
      <c r="Z82" s="65"/>
      <c r="AA82" s="65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398"/>
      <c r="O83" s="394" t="s">
        <v>43</v>
      </c>
      <c r="P83" s="395"/>
      <c r="Q83" s="395"/>
      <c r="R83" s="395"/>
      <c r="S83" s="395"/>
      <c r="T83" s="395"/>
      <c r="U83" s="396"/>
      <c r="V83" s="41" t="s">
        <v>0</v>
      </c>
      <c r="W83" s="42">
        <f>IFERROR(SUM(W61:W81),"0")</f>
        <v>68</v>
      </c>
      <c r="X83" s="42">
        <f>IFERROR(SUM(X61:X81),"0")</f>
        <v>72</v>
      </c>
      <c r="Y83" s="41"/>
      <c r="Z83" s="65"/>
      <c r="AA83" s="65"/>
    </row>
    <row r="84" spans="1:67" ht="14.25" customHeight="1" x14ac:dyDescent="0.25">
      <c r="A84" s="414" t="s">
        <v>110</v>
      </c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  <c r="Z84" s="64"/>
      <c r="AA84" s="64"/>
    </row>
    <row r="85" spans="1:67" ht="16.5" customHeight="1" x14ac:dyDescent="0.25">
      <c r="A85" s="61" t="s">
        <v>169</v>
      </c>
      <c r="B85" s="61" t="s">
        <v>170</v>
      </c>
      <c r="C85" s="35">
        <v>4301020235</v>
      </c>
      <c r="D85" s="407">
        <v>4680115881488</v>
      </c>
      <c r="E85" s="407"/>
      <c r="F85" s="60">
        <v>1.35</v>
      </c>
      <c r="G85" s="36">
        <v>8</v>
      </c>
      <c r="H85" s="60">
        <v>10.8</v>
      </c>
      <c r="I85" s="60">
        <v>11.28</v>
      </c>
      <c r="J85" s="36">
        <v>48</v>
      </c>
      <c r="K85" s="36" t="s">
        <v>114</v>
      </c>
      <c r="L85" s="37" t="s">
        <v>113</v>
      </c>
      <c r="M85" s="37"/>
      <c r="N85" s="36">
        <v>50</v>
      </c>
      <c r="O85" s="69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9"/>
      <c r="Q85" s="409"/>
      <c r="R85" s="409"/>
      <c r="S85" s="410"/>
      <c r="T85" s="38" t="s">
        <v>48</v>
      </c>
      <c r="U85" s="38" t="s">
        <v>48</v>
      </c>
      <c r="V85" s="39" t="s">
        <v>0</v>
      </c>
      <c r="W85" s="57">
        <v>0</v>
      </c>
      <c r="X85" s="54">
        <f>IFERROR(IF(W85="",0,CEILING((W85/$H85),1)*$H85),"")</f>
        <v>0</v>
      </c>
      <c r="Y85" s="40" t="str">
        <f>IFERROR(IF(X85=0,"",ROUNDUP(X85/H85,0)*0.02175),"")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>IFERROR(W85*I85/H85,"0")</f>
        <v>0</v>
      </c>
      <c r="BM85" s="77">
        <f>IFERROR(X85*I85/H85,"0")</f>
        <v>0</v>
      </c>
      <c r="BN85" s="77">
        <f>IFERROR(1/J85*(W85/H85),"0")</f>
        <v>0</v>
      </c>
      <c r="BO85" s="77">
        <f>IFERROR(1/J85*(X85/H85),"0")</f>
        <v>0</v>
      </c>
    </row>
    <row r="86" spans="1:67" ht="27" customHeight="1" x14ac:dyDescent="0.25">
      <c r="A86" s="61" t="s">
        <v>171</v>
      </c>
      <c r="B86" s="61" t="s">
        <v>172</v>
      </c>
      <c r="C86" s="35">
        <v>4301020228</v>
      </c>
      <c r="D86" s="407">
        <v>4680115882751</v>
      </c>
      <c r="E86" s="407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113</v>
      </c>
      <c r="M86" s="37"/>
      <c r="N86" s="36">
        <v>90</v>
      </c>
      <c r="O86" s="69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9"/>
      <c r="Q86" s="409"/>
      <c r="R86" s="409"/>
      <c r="S86" s="410"/>
      <c r="T86" s="38" t="s">
        <v>48</v>
      </c>
      <c r="U86" s="38" t="s">
        <v>48</v>
      </c>
      <c r="V86" s="39" t="s">
        <v>0</v>
      </c>
      <c r="W86" s="57">
        <v>0</v>
      </c>
      <c r="X86" s="54">
        <f>IFERROR(IF(W86="",0,CEILING((W86/$H86),1)*$H86),"")</f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>IFERROR(W86*I86/H86,"0")</f>
        <v>0</v>
      </c>
      <c r="BM86" s="77">
        <f>IFERROR(X86*I86/H86,"0")</f>
        <v>0</v>
      </c>
      <c r="BN86" s="77">
        <f>IFERROR(1/J86*(W86/H86),"0")</f>
        <v>0</v>
      </c>
      <c r="BO86" s="77">
        <f>IFERROR(1/J86*(X86/H86),"0")</f>
        <v>0</v>
      </c>
    </row>
    <row r="87" spans="1:67" ht="27" customHeight="1" x14ac:dyDescent="0.25">
      <c r="A87" s="61" t="s">
        <v>173</v>
      </c>
      <c r="B87" s="61" t="s">
        <v>174</v>
      </c>
      <c r="C87" s="35">
        <v>4301020258</v>
      </c>
      <c r="D87" s="407">
        <v>4680115882775</v>
      </c>
      <c r="E87" s="407"/>
      <c r="F87" s="60">
        <v>0.3</v>
      </c>
      <c r="G87" s="36">
        <v>8</v>
      </c>
      <c r="H87" s="60">
        <v>2.4</v>
      </c>
      <c r="I87" s="60">
        <v>2.5</v>
      </c>
      <c r="J87" s="36">
        <v>234</v>
      </c>
      <c r="K87" s="36" t="s">
        <v>84</v>
      </c>
      <c r="L87" s="37" t="s">
        <v>133</v>
      </c>
      <c r="M87" s="37"/>
      <c r="N87" s="36">
        <v>50</v>
      </c>
      <c r="O87" s="69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9"/>
      <c r="Q87" s="409"/>
      <c r="R87" s="409"/>
      <c r="S87" s="410"/>
      <c r="T87" s="38" t="s">
        <v>48</v>
      </c>
      <c r="U87" s="38" t="s">
        <v>48</v>
      </c>
      <c r="V87" s="39" t="s">
        <v>0</v>
      </c>
      <c r="W87" s="57">
        <v>0</v>
      </c>
      <c r="X87" s="54">
        <f>IFERROR(IF(W87="",0,CEILING((W87/$H87),1)*$H87),"")</f>
        <v>0</v>
      </c>
      <c r="Y87" s="40" t="str">
        <f>IFERROR(IF(X87=0,"",ROUNDUP(X87/H87,0)*0.00502),"")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>IFERROR(W87*I87/H87,"0")</f>
        <v>0</v>
      </c>
      <c r="BM87" s="77">
        <f>IFERROR(X87*I87/H87,"0")</f>
        <v>0</v>
      </c>
      <c r="BN87" s="77">
        <f>IFERROR(1/J87*(W87/H87),"0")</f>
        <v>0</v>
      </c>
      <c r="BO87" s="77">
        <f>IFERROR(1/J87*(X87/H87),"0")</f>
        <v>0</v>
      </c>
    </row>
    <row r="88" spans="1:67" ht="27" customHeight="1" x14ac:dyDescent="0.25">
      <c r="A88" s="61" t="s">
        <v>175</v>
      </c>
      <c r="B88" s="61" t="s">
        <v>176</v>
      </c>
      <c r="C88" s="35">
        <v>4301020217</v>
      </c>
      <c r="D88" s="407">
        <v>4680115880658</v>
      </c>
      <c r="E88" s="407"/>
      <c r="F88" s="60">
        <v>0.4</v>
      </c>
      <c r="G88" s="36">
        <v>6</v>
      </c>
      <c r="H88" s="60">
        <v>2.4</v>
      </c>
      <c r="I88" s="60">
        <v>2.6</v>
      </c>
      <c r="J88" s="36">
        <v>156</v>
      </c>
      <c r="K88" s="36" t="s">
        <v>81</v>
      </c>
      <c r="L88" s="37" t="s">
        <v>113</v>
      </c>
      <c r="M88" s="37"/>
      <c r="N88" s="36">
        <v>50</v>
      </c>
      <c r="O88" s="68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9"/>
      <c r="Q88" s="409"/>
      <c r="R88" s="409"/>
      <c r="S88" s="410"/>
      <c r="T88" s="38" t="s">
        <v>48</v>
      </c>
      <c r="U88" s="38" t="s">
        <v>48</v>
      </c>
      <c r="V88" s="39" t="s">
        <v>0</v>
      </c>
      <c r="W88" s="57">
        <v>0</v>
      </c>
      <c r="X88" s="54">
        <f>IFERROR(IF(W88="",0,CEILING((W88/$H88),1)*$H88),"")</f>
        <v>0</v>
      </c>
      <c r="Y88" s="40" t="str">
        <f>IFERROR(IF(X88=0,"",ROUNDUP(X88/H88,0)*0.00753),"")</f>
        <v/>
      </c>
      <c r="Z88" s="66" t="s">
        <v>48</v>
      </c>
      <c r="AA88" s="67" t="s">
        <v>48</v>
      </c>
      <c r="AE88" s="77"/>
      <c r="BB88" s="119" t="s">
        <v>67</v>
      </c>
      <c r="BL88" s="77">
        <f>IFERROR(W88*I88/H88,"0")</f>
        <v>0</v>
      </c>
      <c r="BM88" s="77">
        <f>IFERROR(X88*I88/H88,"0")</f>
        <v>0</v>
      </c>
      <c r="BN88" s="77">
        <f>IFERROR(1/J88*(W88/H88),"0")</f>
        <v>0</v>
      </c>
      <c r="BO88" s="77">
        <f>IFERROR(1/J88*(X88/H88),"0")</f>
        <v>0</v>
      </c>
    </row>
    <row r="89" spans="1:67" x14ac:dyDescent="0.2">
      <c r="A89" s="397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8"/>
      <c r="O89" s="394" t="s">
        <v>43</v>
      </c>
      <c r="P89" s="395"/>
      <c r="Q89" s="395"/>
      <c r="R89" s="395"/>
      <c r="S89" s="395"/>
      <c r="T89" s="395"/>
      <c r="U89" s="396"/>
      <c r="V89" s="41" t="s">
        <v>42</v>
      </c>
      <c r="W89" s="42">
        <f>IFERROR(W85/H85,"0")+IFERROR(W86/H86,"0")+IFERROR(W87/H87,"0")+IFERROR(W88/H88,"0")</f>
        <v>0</v>
      </c>
      <c r="X89" s="42">
        <f>IFERROR(X85/H85,"0")+IFERROR(X86/H86,"0")+IFERROR(X87/H87,"0")+IFERROR(X88/H88,"0")</f>
        <v>0</v>
      </c>
      <c r="Y89" s="42">
        <f>IFERROR(IF(Y85="",0,Y85),"0")+IFERROR(IF(Y86="",0,Y86),"0")+IFERROR(IF(Y87="",0,Y87),"0")+IFERROR(IF(Y88="",0,Y88),"0")</f>
        <v>0</v>
      </c>
      <c r="Z89" s="65"/>
      <c r="AA89" s="65"/>
    </row>
    <row r="90" spans="1:67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8"/>
      <c r="O90" s="394" t="s">
        <v>43</v>
      </c>
      <c r="P90" s="395"/>
      <c r="Q90" s="395"/>
      <c r="R90" s="395"/>
      <c r="S90" s="395"/>
      <c r="T90" s="395"/>
      <c r="U90" s="396"/>
      <c r="V90" s="41" t="s">
        <v>0</v>
      </c>
      <c r="W90" s="42">
        <f>IFERROR(SUM(W85:W88),"0")</f>
        <v>0</v>
      </c>
      <c r="X90" s="42">
        <f>IFERROR(SUM(X85:X88),"0")</f>
        <v>0</v>
      </c>
      <c r="Y90" s="41"/>
      <c r="Z90" s="65"/>
      <c r="AA90" s="65"/>
    </row>
    <row r="91" spans="1:67" ht="14.25" customHeight="1" x14ac:dyDescent="0.25">
      <c r="A91" s="414" t="s">
        <v>77</v>
      </c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4"/>
      <c r="X91" s="414"/>
      <c r="Y91" s="414"/>
      <c r="Z91" s="64"/>
      <c r="AA91" s="64"/>
    </row>
    <row r="92" spans="1:67" ht="16.5" customHeight="1" x14ac:dyDescent="0.25">
      <c r="A92" s="61" t="s">
        <v>177</v>
      </c>
      <c r="B92" s="61" t="s">
        <v>178</v>
      </c>
      <c r="C92" s="35">
        <v>4301030895</v>
      </c>
      <c r="D92" s="407">
        <v>4607091387667</v>
      </c>
      <c r="E92" s="407"/>
      <c r="F92" s="60">
        <v>0.9</v>
      </c>
      <c r="G92" s="36">
        <v>10</v>
      </c>
      <c r="H92" s="60">
        <v>9</v>
      </c>
      <c r="I92" s="60">
        <v>9.6300000000000008</v>
      </c>
      <c r="J92" s="36">
        <v>56</v>
      </c>
      <c r="K92" s="36" t="s">
        <v>114</v>
      </c>
      <c r="L92" s="37" t="s">
        <v>113</v>
      </c>
      <c r="M92" s="37"/>
      <c r="N92" s="36">
        <v>40</v>
      </c>
      <c r="O92" s="6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9"/>
      <c r="Q92" s="409"/>
      <c r="R92" s="409"/>
      <c r="S92" s="410"/>
      <c r="T92" s="38" t="s">
        <v>48</v>
      </c>
      <c r="U92" s="38" t="s">
        <v>48</v>
      </c>
      <c r="V92" s="39" t="s">
        <v>0</v>
      </c>
      <c r="W92" s="57">
        <v>0</v>
      </c>
      <c r="X92" s="54">
        <f t="shared" ref="X92:X98" si="13">IFERROR(IF(W92="",0,CEILING((W92/$H92),1)*$H92),"")</f>
        <v>0</v>
      </c>
      <c r="Y92" s="40" t="str">
        <f>IFERROR(IF(X92=0,"",ROUNDUP(X92/H92,0)*0.02175),"")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 t="shared" ref="BL92:BL98" si="14">IFERROR(W92*I92/H92,"0")</f>
        <v>0</v>
      </c>
      <c r="BM92" s="77">
        <f t="shared" ref="BM92:BM98" si="15">IFERROR(X92*I92/H92,"0")</f>
        <v>0</v>
      </c>
      <c r="BN92" s="77">
        <f t="shared" ref="BN92:BN98" si="16">IFERROR(1/J92*(W92/H92),"0")</f>
        <v>0</v>
      </c>
      <c r="BO92" s="77">
        <f t="shared" ref="BO92:BO98" si="17">IFERROR(1/J92*(X92/H92),"0")</f>
        <v>0</v>
      </c>
    </row>
    <row r="93" spans="1:67" ht="27" customHeight="1" x14ac:dyDescent="0.25">
      <c r="A93" s="61" t="s">
        <v>179</v>
      </c>
      <c r="B93" s="61" t="s">
        <v>180</v>
      </c>
      <c r="C93" s="35">
        <v>4301030961</v>
      </c>
      <c r="D93" s="407">
        <v>4607091387636</v>
      </c>
      <c r="E93" s="407"/>
      <c r="F93" s="60">
        <v>0.7</v>
      </c>
      <c r="G93" s="36">
        <v>6</v>
      </c>
      <c r="H93" s="60">
        <v>4.2</v>
      </c>
      <c r="I93" s="60">
        <v>4.5</v>
      </c>
      <c r="J93" s="36">
        <v>120</v>
      </c>
      <c r="K93" s="36" t="s">
        <v>81</v>
      </c>
      <c r="L93" s="37" t="s">
        <v>80</v>
      </c>
      <c r="M93" s="37"/>
      <c r="N93" s="36">
        <v>40</v>
      </c>
      <c r="O93" s="68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9"/>
      <c r="Q93" s="409"/>
      <c r="R93" s="409"/>
      <c r="S93" s="410"/>
      <c r="T93" s="38" t="s">
        <v>48</v>
      </c>
      <c r="U93" s="38" t="s">
        <v>48</v>
      </c>
      <c r="V93" s="39" t="s">
        <v>0</v>
      </c>
      <c r="W93" s="57">
        <v>0</v>
      </c>
      <c r="X93" s="54">
        <f t="shared" si="13"/>
        <v>0</v>
      </c>
      <c r="Y93" s="40" t="str">
        <f>IFERROR(IF(X93=0,"",ROUNDUP(X93/H93,0)*0.00937),"")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 t="shared" si="14"/>
        <v>0</v>
      </c>
      <c r="BM93" s="77">
        <f t="shared" si="15"/>
        <v>0</v>
      </c>
      <c r="BN93" s="77">
        <f t="shared" si="16"/>
        <v>0</v>
      </c>
      <c r="BO93" s="77">
        <f t="shared" si="17"/>
        <v>0</v>
      </c>
    </row>
    <row r="94" spans="1:67" ht="16.5" customHeight="1" x14ac:dyDescent="0.25">
      <c r="A94" s="61" t="s">
        <v>181</v>
      </c>
      <c r="B94" s="61" t="s">
        <v>182</v>
      </c>
      <c r="C94" s="35">
        <v>4301030963</v>
      </c>
      <c r="D94" s="407">
        <v>4607091382426</v>
      </c>
      <c r="E94" s="407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114</v>
      </c>
      <c r="L94" s="37" t="s">
        <v>80</v>
      </c>
      <c r="M94" s="37"/>
      <c r="N94" s="36">
        <v>40</v>
      </c>
      <c r="O94" s="68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9"/>
      <c r="Q94" s="409"/>
      <c r="R94" s="409"/>
      <c r="S94" s="410"/>
      <c r="T94" s="38" t="s">
        <v>48</v>
      </c>
      <c r="U94" s="38" t="s">
        <v>48</v>
      </c>
      <c r="V94" s="39" t="s">
        <v>0</v>
      </c>
      <c r="W94" s="57">
        <v>0</v>
      </c>
      <c r="X94" s="54">
        <f t="shared" si="13"/>
        <v>0</v>
      </c>
      <c r="Y94" s="40" t="str">
        <f>IFERROR(IF(X94=0,"",ROUNDUP(X94/H94,0)*0.02175),"")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 t="shared" si="14"/>
        <v>0</v>
      </c>
      <c r="BM94" s="77">
        <f t="shared" si="15"/>
        <v>0</v>
      </c>
      <c r="BN94" s="77">
        <f t="shared" si="16"/>
        <v>0</v>
      </c>
      <c r="BO94" s="77">
        <f t="shared" si="17"/>
        <v>0</v>
      </c>
    </row>
    <row r="95" spans="1:67" ht="27" customHeight="1" x14ac:dyDescent="0.25">
      <c r="A95" s="61" t="s">
        <v>183</v>
      </c>
      <c r="B95" s="61" t="s">
        <v>184</v>
      </c>
      <c r="C95" s="35">
        <v>4301030962</v>
      </c>
      <c r="D95" s="407">
        <v>4607091386547</v>
      </c>
      <c r="E95" s="407"/>
      <c r="F95" s="60">
        <v>0.35</v>
      </c>
      <c r="G95" s="36">
        <v>8</v>
      </c>
      <c r="H95" s="60">
        <v>2.8</v>
      </c>
      <c r="I95" s="60">
        <v>2.94</v>
      </c>
      <c r="J95" s="36">
        <v>234</v>
      </c>
      <c r="K95" s="36" t="s">
        <v>84</v>
      </c>
      <c r="L95" s="37" t="s">
        <v>80</v>
      </c>
      <c r="M95" s="37"/>
      <c r="N95" s="36">
        <v>40</v>
      </c>
      <c r="O95" s="6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9"/>
      <c r="Q95" s="409"/>
      <c r="R95" s="409"/>
      <c r="S95" s="410"/>
      <c r="T95" s="38" t="s">
        <v>48</v>
      </c>
      <c r="U95" s="38" t="s">
        <v>48</v>
      </c>
      <c r="V95" s="39" t="s">
        <v>0</v>
      </c>
      <c r="W95" s="57">
        <v>0</v>
      </c>
      <c r="X95" s="54">
        <f t="shared" si="13"/>
        <v>0</v>
      </c>
      <c r="Y95" s="40" t="str">
        <f>IFERROR(IF(X95=0,"",ROUNDUP(X95/H95,0)*0.00502),"")</f>
        <v/>
      </c>
      <c r="Z95" s="66" t="s">
        <v>48</v>
      </c>
      <c r="AA95" s="67" t="s">
        <v>48</v>
      </c>
      <c r="AE95" s="77"/>
      <c r="BB95" s="123" t="s">
        <v>67</v>
      </c>
      <c r="BL95" s="77">
        <f t="shared" si="14"/>
        <v>0</v>
      </c>
      <c r="BM95" s="77">
        <f t="shared" si="15"/>
        <v>0</v>
      </c>
      <c r="BN95" s="77">
        <f t="shared" si="16"/>
        <v>0</v>
      </c>
      <c r="BO95" s="77">
        <f t="shared" si="17"/>
        <v>0</v>
      </c>
    </row>
    <row r="96" spans="1:67" ht="27" customHeight="1" x14ac:dyDescent="0.25">
      <c r="A96" s="61" t="s">
        <v>185</v>
      </c>
      <c r="B96" s="61" t="s">
        <v>186</v>
      </c>
      <c r="C96" s="35">
        <v>4301030964</v>
      </c>
      <c r="D96" s="407">
        <v>4607091382464</v>
      </c>
      <c r="E96" s="407"/>
      <c r="F96" s="60">
        <v>0.35</v>
      </c>
      <c r="G96" s="36">
        <v>8</v>
      </c>
      <c r="H96" s="60">
        <v>2.8</v>
      </c>
      <c r="I96" s="60">
        <v>2.964</v>
      </c>
      <c r="J96" s="36">
        <v>234</v>
      </c>
      <c r="K96" s="36" t="s">
        <v>84</v>
      </c>
      <c r="L96" s="37" t="s">
        <v>80</v>
      </c>
      <c r="M96" s="37"/>
      <c r="N96" s="36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9"/>
      <c r="Q96" s="409"/>
      <c r="R96" s="409"/>
      <c r="S96" s="41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si="13"/>
        <v>0</v>
      </c>
      <c r="Y96" s="40" t="str">
        <f>IFERROR(IF(X96=0,"",ROUNDUP(X96/H96,0)*0.00502),"")</f>
        <v/>
      </c>
      <c r="Z96" s="66" t="s">
        <v>48</v>
      </c>
      <c r="AA96" s="67" t="s">
        <v>48</v>
      </c>
      <c r="AE96" s="77"/>
      <c r="BB96" s="124" t="s">
        <v>67</v>
      </c>
      <c r="BL96" s="77">
        <f t="shared" si="14"/>
        <v>0</v>
      </c>
      <c r="BM96" s="77">
        <f t="shared" si="15"/>
        <v>0</v>
      </c>
      <c r="BN96" s="77">
        <f t="shared" si="16"/>
        <v>0</v>
      </c>
      <c r="BO96" s="77">
        <f t="shared" si="17"/>
        <v>0</v>
      </c>
    </row>
    <row r="97" spans="1:67" ht="27" customHeight="1" x14ac:dyDescent="0.25">
      <c r="A97" s="61" t="s">
        <v>187</v>
      </c>
      <c r="B97" s="61" t="s">
        <v>188</v>
      </c>
      <c r="C97" s="35">
        <v>4301031234</v>
      </c>
      <c r="D97" s="407">
        <v>4680115883444</v>
      </c>
      <c r="E97" s="407"/>
      <c r="F97" s="60">
        <v>0.35</v>
      </c>
      <c r="G97" s="36">
        <v>8</v>
      </c>
      <c r="H97" s="60">
        <v>2.8</v>
      </c>
      <c r="I97" s="60">
        <v>3.0880000000000001</v>
      </c>
      <c r="J97" s="36">
        <v>156</v>
      </c>
      <c r="K97" s="36" t="s">
        <v>81</v>
      </c>
      <c r="L97" s="37" t="s">
        <v>103</v>
      </c>
      <c r="M97" s="37"/>
      <c r="N97" s="36">
        <v>90</v>
      </c>
      <c r="O97" s="68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409"/>
      <c r="Q97" s="409"/>
      <c r="R97" s="409"/>
      <c r="S97" s="41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13"/>
        <v>0</v>
      </c>
      <c r="Y97" s="40" t="str">
        <f>IFERROR(IF(X97=0,"",ROUNDUP(X97/H97,0)*0.00753),"")</f>
        <v/>
      </c>
      <c r="Z97" s="66" t="s">
        <v>48</v>
      </c>
      <c r="AA97" s="67" t="s">
        <v>48</v>
      </c>
      <c r="AE97" s="77"/>
      <c r="BB97" s="125" t="s">
        <v>67</v>
      </c>
      <c r="BL97" s="77">
        <f t="shared" si="14"/>
        <v>0</v>
      </c>
      <c r="BM97" s="77">
        <f t="shared" si="15"/>
        <v>0</v>
      </c>
      <c r="BN97" s="77">
        <f t="shared" si="16"/>
        <v>0</v>
      </c>
      <c r="BO97" s="77">
        <f t="shared" si="17"/>
        <v>0</v>
      </c>
    </row>
    <row r="98" spans="1:67" ht="27" customHeight="1" x14ac:dyDescent="0.25">
      <c r="A98" s="61" t="s">
        <v>187</v>
      </c>
      <c r="B98" s="61" t="s">
        <v>189</v>
      </c>
      <c r="C98" s="35">
        <v>4301031235</v>
      </c>
      <c r="D98" s="407">
        <v>4680115883444</v>
      </c>
      <c r="E98" s="407"/>
      <c r="F98" s="60">
        <v>0.35</v>
      </c>
      <c r="G98" s="36">
        <v>8</v>
      </c>
      <c r="H98" s="60">
        <v>2.8</v>
      </c>
      <c r="I98" s="60">
        <v>3.0880000000000001</v>
      </c>
      <c r="J98" s="36">
        <v>156</v>
      </c>
      <c r="K98" s="36" t="s">
        <v>81</v>
      </c>
      <c r="L98" s="37" t="s">
        <v>103</v>
      </c>
      <c r="M98" s="37"/>
      <c r="N98" s="36">
        <v>90</v>
      </c>
      <c r="O98" s="6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409"/>
      <c r="Q98" s="409"/>
      <c r="R98" s="409"/>
      <c r="S98" s="41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13"/>
        <v>0</v>
      </c>
      <c r="Y98" s="40" t="str">
        <f>IFERROR(IF(X98=0,"",ROUNDUP(X98/H98,0)*0.00753),"")</f>
        <v/>
      </c>
      <c r="Z98" s="66" t="s">
        <v>48</v>
      </c>
      <c r="AA98" s="67" t="s">
        <v>48</v>
      </c>
      <c r="AE98" s="77"/>
      <c r="BB98" s="126" t="s">
        <v>67</v>
      </c>
      <c r="BL98" s="77">
        <f t="shared" si="14"/>
        <v>0</v>
      </c>
      <c r="BM98" s="77">
        <f t="shared" si="15"/>
        <v>0</v>
      </c>
      <c r="BN98" s="77">
        <f t="shared" si="16"/>
        <v>0</v>
      </c>
      <c r="BO98" s="77">
        <f t="shared" si="17"/>
        <v>0</v>
      </c>
    </row>
    <row r="99" spans="1:67" x14ac:dyDescent="0.2">
      <c r="A99" s="397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398"/>
      <c r="O99" s="394" t="s">
        <v>43</v>
      </c>
      <c r="P99" s="395"/>
      <c r="Q99" s="395"/>
      <c r="R99" s="395"/>
      <c r="S99" s="395"/>
      <c r="T99" s="395"/>
      <c r="U99" s="396"/>
      <c r="V99" s="41" t="s">
        <v>42</v>
      </c>
      <c r="W99" s="42">
        <f>IFERROR(W92/H92,"0")+IFERROR(W93/H93,"0")+IFERROR(W94/H94,"0")+IFERROR(W95/H95,"0")+IFERROR(W96/H96,"0")+IFERROR(W97/H97,"0")+IFERROR(W98/H98,"0")</f>
        <v>0</v>
      </c>
      <c r="X99" s="42">
        <f>IFERROR(X92/H92,"0")+IFERROR(X93/H93,"0")+IFERROR(X94/H94,"0")+IFERROR(X95/H95,"0")+IFERROR(X96/H96,"0")+IFERROR(X97/H97,"0")+IFERROR(X98/H98,"0")</f>
        <v>0</v>
      </c>
      <c r="Y99" s="42">
        <f>IFERROR(IF(Y92="",0,Y92),"0")+IFERROR(IF(Y93="",0,Y93),"0")+IFERROR(IF(Y94="",0,Y94),"0")+IFERROR(IF(Y95="",0,Y95),"0")+IFERROR(IF(Y96="",0,Y96),"0")+IFERROR(IF(Y97="",0,Y97),"0")+IFERROR(IF(Y98="",0,Y98),"0")</f>
        <v>0</v>
      </c>
      <c r="Z99" s="65"/>
      <c r="AA99" s="65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8"/>
      <c r="O100" s="394" t="s">
        <v>43</v>
      </c>
      <c r="P100" s="395"/>
      <c r="Q100" s="395"/>
      <c r="R100" s="395"/>
      <c r="S100" s="395"/>
      <c r="T100" s="395"/>
      <c r="U100" s="396"/>
      <c r="V100" s="41" t="s">
        <v>0</v>
      </c>
      <c r="W100" s="42">
        <f>IFERROR(SUM(W92:W98),"0")</f>
        <v>0</v>
      </c>
      <c r="X100" s="42">
        <f>IFERROR(SUM(X92:X98),"0")</f>
        <v>0</v>
      </c>
      <c r="Y100" s="41"/>
      <c r="Z100" s="65"/>
      <c r="AA100" s="65"/>
    </row>
    <row r="101" spans="1:67" ht="14.25" customHeight="1" x14ac:dyDescent="0.25">
      <c r="A101" s="414" t="s">
        <v>85</v>
      </c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  <c r="X101" s="414"/>
      <c r="Y101" s="414"/>
      <c r="Z101" s="64"/>
      <c r="AA101" s="64"/>
    </row>
    <row r="102" spans="1:67" ht="27" customHeight="1" x14ac:dyDescent="0.25">
      <c r="A102" s="61" t="s">
        <v>190</v>
      </c>
      <c r="B102" s="61" t="s">
        <v>191</v>
      </c>
      <c r="C102" s="35">
        <v>4301051437</v>
      </c>
      <c r="D102" s="407">
        <v>4607091386967</v>
      </c>
      <c r="E102" s="407"/>
      <c r="F102" s="60">
        <v>1.35</v>
      </c>
      <c r="G102" s="36">
        <v>6</v>
      </c>
      <c r="H102" s="60">
        <v>8.1</v>
      </c>
      <c r="I102" s="60">
        <v>8.6639999999999997</v>
      </c>
      <c r="J102" s="36">
        <v>56</v>
      </c>
      <c r="K102" s="36" t="s">
        <v>114</v>
      </c>
      <c r="L102" s="37" t="s">
        <v>133</v>
      </c>
      <c r="M102" s="37"/>
      <c r="N102" s="36">
        <v>45</v>
      </c>
      <c r="O102" s="67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409"/>
      <c r="Q102" s="409"/>
      <c r="R102" s="409"/>
      <c r="S102" s="410"/>
      <c r="T102" s="38" t="s">
        <v>48</v>
      </c>
      <c r="U102" s="38" t="s">
        <v>48</v>
      </c>
      <c r="V102" s="39" t="s">
        <v>0</v>
      </c>
      <c r="W102" s="57">
        <v>25</v>
      </c>
      <c r="X102" s="54">
        <f t="shared" ref="X102:X116" si="18">IFERROR(IF(W102="",0,CEILING((W102/$H102),1)*$H102),"")</f>
        <v>32.4</v>
      </c>
      <c r="Y102" s="40">
        <f>IFERROR(IF(X102=0,"",ROUNDUP(X102/H102,0)*0.02175),"")</f>
        <v>8.6999999999999994E-2</v>
      </c>
      <c r="Z102" s="66" t="s">
        <v>48</v>
      </c>
      <c r="AA102" s="67" t="s">
        <v>48</v>
      </c>
      <c r="AE102" s="77"/>
      <c r="BB102" s="127" t="s">
        <v>67</v>
      </c>
      <c r="BL102" s="77">
        <f t="shared" ref="BL102:BL116" si="19">IFERROR(W102*I102/H102,"0")</f>
        <v>26.74074074074074</v>
      </c>
      <c r="BM102" s="77">
        <f t="shared" ref="BM102:BM116" si="20">IFERROR(X102*I102/H102,"0")</f>
        <v>34.655999999999999</v>
      </c>
      <c r="BN102" s="77">
        <f t="shared" ref="BN102:BN116" si="21">IFERROR(1/J102*(W102/H102),"0")</f>
        <v>5.5114638447971778E-2</v>
      </c>
      <c r="BO102" s="77">
        <f t="shared" ref="BO102:BO116" si="22">IFERROR(1/J102*(X102/H102),"0")</f>
        <v>7.1428571428571425E-2</v>
      </c>
    </row>
    <row r="103" spans="1:67" ht="27" customHeight="1" x14ac:dyDescent="0.25">
      <c r="A103" s="61" t="s">
        <v>190</v>
      </c>
      <c r="B103" s="61" t="s">
        <v>192</v>
      </c>
      <c r="C103" s="35">
        <v>4301051543</v>
      </c>
      <c r="D103" s="407">
        <v>4607091386967</v>
      </c>
      <c r="E103" s="407"/>
      <c r="F103" s="60">
        <v>1.4</v>
      </c>
      <c r="G103" s="36">
        <v>6</v>
      </c>
      <c r="H103" s="60">
        <v>8.4</v>
      </c>
      <c r="I103" s="60">
        <v>8.9640000000000004</v>
      </c>
      <c r="J103" s="36">
        <v>56</v>
      </c>
      <c r="K103" s="36" t="s">
        <v>114</v>
      </c>
      <c r="L103" s="37" t="s">
        <v>80</v>
      </c>
      <c r="M103" s="37"/>
      <c r="N103" s="36">
        <v>45</v>
      </c>
      <c r="O103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409"/>
      <c r="Q103" s="409"/>
      <c r="R103" s="409"/>
      <c r="S103" s="410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8"/>
        <v>0</v>
      </c>
      <c r="Y103" s="40" t="str">
        <f>IFERROR(IF(X103=0,"",ROUNDUP(X103/H103,0)*0.02175),"")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9"/>
        <v>0</v>
      </c>
      <c r="BM103" s="77">
        <f t="shared" si="20"/>
        <v>0</v>
      </c>
      <c r="BN103" s="77">
        <f t="shared" si="21"/>
        <v>0</v>
      </c>
      <c r="BO103" s="77">
        <f t="shared" si="22"/>
        <v>0</v>
      </c>
    </row>
    <row r="104" spans="1:67" ht="16.5" customHeight="1" x14ac:dyDescent="0.25">
      <c r="A104" s="61" t="s">
        <v>193</v>
      </c>
      <c r="B104" s="61" t="s">
        <v>194</v>
      </c>
      <c r="C104" s="35">
        <v>4301051611</v>
      </c>
      <c r="D104" s="407">
        <v>4607091385304</v>
      </c>
      <c r="E104" s="407"/>
      <c r="F104" s="60">
        <v>1.4</v>
      </c>
      <c r="G104" s="36">
        <v>6</v>
      </c>
      <c r="H104" s="60">
        <v>8.4</v>
      </c>
      <c r="I104" s="60">
        <v>8.9640000000000004</v>
      </c>
      <c r="J104" s="36">
        <v>56</v>
      </c>
      <c r="K104" s="36" t="s">
        <v>114</v>
      </c>
      <c r="L104" s="37" t="s">
        <v>80</v>
      </c>
      <c r="M104" s="37"/>
      <c r="N104" s="36">
        <v>40</v>
      </c>
      <c r="O104" s="67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409"/>
      <c r="Q104" s="409"/>
      <c r="R104" s="409"/>
      <c r="S104" s="410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8"/>
        <v>0</v>
      </c>
      <c r="Y104" s="40" t="str">
        <f>IFERROR(IF(X104=0,"",ROUNDUP(X104/H104,0)*0.02175),"")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9"/>
        <v>0</v>
      </c>
      <c r="BM104" s="77">
        <f t="shared" si="20"/>
        <v>0</v>
      </c>
      <c r="BN104" s="77">
        <f t="shared" si="21"/>
        <v>0</v>
      </c>
      <c r="BO104" s="77">
        <f t="shared" si="22"/>
        <v>0</v>
      </c>
    </row>
    <row r="105" spans="1:67" ht="16.5" customHeight="1" x14ac:dyDescent="0.25">
      <c r="A105" s="61" t="s">
        <v>195</v>
      </c>
      <c r="B105" s="61" t="s">
        <v>196</v>
      </c>
      <c r="C105" s="35">
        <v>4301051648</v>
      </c>
      <c r="D105" s="407">
        <v>4607091386264</v>
      </c>
      <c r="E105" s="407"/>
      <c r="F105" s="60">
        <v>0.5</v>
      </c>
      <c r="G105" s="36">
        <v>6</v>
      </c>
      <c r="H105" s="60">
        <v>3</v>
      </c>
      <c r="I105" s="60">
        <v>3.278</v>
      </c>
      <c r="J105" s="36">
        <v>156</v>
      </c>
      <c r="K105" s="36" t="s">
        <v>81</v>
      </c>
      <c r="L105" s="37" t="s">
        <v>80</v>
      </c>
      <c r="M105" s="37"/>
      <c r="N105" s="36">
        <v>31</v>
      </c>
      <c r="O105" s="6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409"/>
      <c r="Q105" s="409"/>
      <c r="R105" s="409"/>
      <c r="S105" s="410"/>
      <c r="T105" s="38" t="s">
        <v>48</v>
      </c>
      <c r="U105" s="38" t="s">
        <v>48</v>
      </c>
      <c r="V105" s="39" t="s">
        <v>0</v>
      </c>
      <c r="W105" s="57">
        <v>0</v>
      </c>
      <c r="X105" s="54">
        <f t="shared" si="18"/>
        <v>0</v>
      </c>
      <c r="Y105" s="40" t="str">
        <f>IFERROR(IF(X105=0,"",ROUNDUP(X105/H105,0)*0.00753),"")</f>
        <v/>
      </c>
      <c r="Z105" s="66" t="s">
        <v>48</v>
      </c>
      <c r="AA105" s="67" t="s">
        <v>48</v>
      </c>
      <c r="AE105" s="77"/>
      <c r="BB105" s="130" t="s">
        <v>67</v>
      </c>
      <c r="BL105" s="77">
        <f t="shared" si="19"/>
        <v>0</v>
      </c>
      <c r="BM105" s="77">
        <f t="shared" si="20"/>
        <v>0</v>
      </c>
      <c r="BN105" s="77">
        <f t="shared" si="21"/>
        <v>0</v>
      </c>
      <c r="BO105" s="77">
        <f t="shared" si="22"/>
        <v>0</v>
      </c>
    </row>
    <row r="106" spans="1:67" ht="16.5" customHeight="1" x14ac:dyDescent="0.25">
      <c r="A106" s="61" t="s">
        <v>197</v>
      </c>
      <c r="B106" s="61" t="s">
        <v>198</v>
      </c>
      <c r="C106" s="35">
        <v>4301051477</v>
      </c>
      <c r="D106" s="407">
        <v>4680115882584</v>
      </c>
      <c r="E106" s="407"/>
      <c r="F106" s="60">
        <v>0.33</v>
      </c>
      <c r="G106" s="36">
        <v>8</v>
      </c>
      <c r="H106" s="60">
        <v>2.64</v>
      </c>
      <c r="I106" s="60">
        <v>2.9279999999999999</v>
      </c>
      <c r="J106" s="36">
        <v>156</v>
      </c>
      <c r="K106" s="36" t="s">
        <v>81</v>
      </c>
      <c r="L106" s="37" t="s">
        <v>103</v>
      </c>
      <c r="M106" s="37"/>
      <c r="N106" s="36">
        <v>60</v>
      </c>
      <c r="O106" s="67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409"/>
      <c r="Q106" s="409"/>
      <c r="R106" s="409"/>
      <c r="S106" s="41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si="18"/>
        <v>0</v>
      </c>
      <c r="Y106" s="40" t="str">
        <f>IFERROR(IF(X106=0,"",ROUNDUP(X106/H106,0)*0.00753),"")</f>
        <v/>
      </c>
      <c r="Z106" s="66" t="s">
        <v>48</v>
      </c>
      <c r="AA106" s="67" t="s">
        <v>48</v>
      </c>
      <c r="AE106" s="77"/>
      <c r="BB106" s="131" t="s">
        <v>67</v>
      </c>
      <c r="BL106" s="77">
        <f t="shared" si="19"/>
        <v>0</v>
      </c>
      <c r="BM106" s="77">
        <f t="shared" si="20"/>
        <v>0</v>
      </c>
      <c r="BN106" s="77">
        <f t="shared" si="21"/>
        <v>0</v>
      </c>
      <c r="BO106" s="77">
        <f t="shared" si="22"/>
        <v>0</v>
      </c>
    </row>
    <row r="107" spans="1:67" ht="16.5" customHeight="1" x14ac:dyDescent="0.25">
      <c r="A107" s="61" t="s">
        <v>197</v>
      </c>
      <c r="B107" s="61" t="s">
        <v>199</v>
      </c>
      <c r="C107" s="35">
        <v>4301051476</v>
      </c>
      <c r="D107" s="407">
        <v>4680115882584</v>
      </c>
      <c r="E107" s="407"/>
      <c r="F107" s="60">
        <v>0.33</v>
      </c>
      <c r="G107" s="36">
        <v>8</v>
      </c>
      <c r="H107" s="60">
        <v>2.64</v>
      </c>
      <c r="I107" s="60">
        <v>2.9279999999999999</v>
      </c>
      <c r="J107" s="36">
        <v>156</v>
      </c>
      <c r="K107" s="36" t="s">
        <v>81</v>
      </c>
      <c r="L107" s="37" t="s">
        <v>103</v>
      </c>
      <c r="M107" s="37"/>
      <c r="N107" s="36">
        <v>60</v>
      </c>
      <c r="O107" s="6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409"/>
      <c r="Q107" s="409"/>
      <c r="R107" s="409"/>
      <c r="S107" s="41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18"/>
        <v>0</v>
      </c>
      <c r="Y107" s="40" t="str">
        <f>IFERROR(IF(X107=0,"",ROUNDUP(X107/H107,0)*0.00753),"")</f>
        <v/>
      </c>
      <c r="Z107" s="66" t="s">
        <v>48</v>
      </c>
      <c r="AA107" s="67" t="s">
        <v>48</v>
      </c>
      <c r="AE107" s="77"/>
      <c r="BB107" s="132" t="s">
        <v>67</v>
      </c>
      <c r="BL107" s="77">
        <f t="shared" si="19"/>
        <v>0</v>
      </c>
      <c r="BM107" s="77">
        <f t="shared" si="20"/>
        <v>0</v>
      </c>
      <c r="BN107" s="77">
        <f t="shared" si="21"/>
        <v>0</v>
      </c>
      <c r="BO107" s="77">
        <f t="shared" si="22"/>
        <v>0</v>
      </c>
    </row>
    <row r="108" spans="1:67" ht="27" customHeight="1" x14ac:dyDescent="0.25">
      <c r="A108" s="61" t="s">
        <v>200</v>
      </c>
      <c r="B108" s="61" t="s">
        <v>201</v>
      </c>
      <c r="C108" s="35">
        <v>4301051436</v>
      </c>
      <c r="D108" s="407">
        <v>4607091385731</v>
      </c>
      <c r="E108" s="407"/>
      <c r="F108" s="60">
        <v>0.45</v>
      </c>
      <c r="G108" s="36">
        <v>6</v>
      </c>
      <c r="H108" s="60">
        <v>2.7</v>
      </c>
      <c r="I108" s="60">
        <v>2.972</v>
      </c>
      <c r="J108" s="36">
        <v>156</v>
      </c>
      <c r="K108" s="36" t="s">
        <v>81</v>
      </c>
      <c r="L108" s="37" t="s">
        <v>133</v>
      </c>
      <c r="M108" s="37"/>
      <c r="N108" s="36">
        <v>45</v>
      </c>
      <c r="O108" s="66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409"/>
      <c r="Q108" s="409"/>
      <c r="R108" s="409"/>
      <c r="S108" s="410"/>
      <c r="T108" s="38" t="s">
        <v>48</v>
      </c>
      <c r="U108" s="38" t="s">
        <v>48</v>
      </c>
      <c r="V108" s="39" t="s">
        <v>0</v>
      </c>
      <c r="W108" s="57">
        <v>43</v>
      </c>
      <c r="X108" s="54">
        <f t="shared" si="18"/>
        <v>43.2</v>
      </c>
      <c r="Y108" s="40">
        <f>IFERROR(IF(X108=0,"",ROUNDUP(X108/H108,0)*0.00753),"")</f>
        <v>0.12048</v>
      </c>
      <c r="Z108" s="66" t="s">
        <v>48</v>
      </c>
      <c r="AA108" s="67" t="s">
        <v>48</v>
      </c>
      <c r="AE108" s="77"/>
      <c r="BB108" s="133" t="s">
        <v>67</v>
      </c>
      <c r="BL108" s="77">
        <f t="shared" si="19"/>
        <v>47.331851851851845</v>
      </c>
      <c r="BM108" s="77">
        <f t="shared" si="20"/>
        <v>47.552</v>
      </c>
      <c r="BN108" s="77">
        <f t="shared" si="21"/>
        <v>0.10208926875593542</v>
      </c>
      <c r="BO108" s="77">
        <f t="shared" si="22"/>
        <v>0.10256410256410256</v>
      </c>
    </row>
    <row r="109" spans="1:67" ht="27" customHeight="1" x14ac:dyDescent="0.25">
      <c r="A109" s="61" t="s">
        <v>202</v>
      </c>
      <c r="B109" s="61" t="s">
        <v>203</v>
      </c>
      <c r="C109" s="35">
        <v>4301051439</v>
      </c>
      <c r="D109" s="407">
        <v>4680115880214</v>
      </c>
      <c r="E109" s="407"/>
      <c r="F109" s="60">
        <v>0.45</v>
      </c>
      <c r="G109" s="36">
        <v>6</v>
      </c>
      <c r="H109" s="60">
        <v>2.7</v>
      </c>
      <c r="I109" s="60">
        <v>2.988</v>
      </c>
      <c r="J109" s="36">
        <v>120</v>
      </c>
      <c r="K109" s="36" t="s">
        <v>81</v>
      </c>
      <c r="L109" s="37" t="s">
        <v>133</v>
      </c>
      <c r="M109" s="37"/>
      <c r="N109" s="36">
        <v>45</v>
      </c>
      <c r="O109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409"/>
      <c r="Q109" s="409"/>
      <c r="R109" s="409"/>
      <c r="S109" s="41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IFERROR(IF(X109=0,"",ROUNDUP(X109/H109,0)*0.00937),"")</f>
        <v/>
      </c>
      <c r="Z109" s="66" t="s">
        <v>48</v>
      </c>
      <c r="AA109" s="67" t="s">
        <v>48</v>
      </c>
      <c r="AE109" s="77"/>
      <c r="BB109" s="134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27" customHeight="1" x14ac:dyDescent="0.25">
      <c r="A110" s="61" t="s">
        <v>204</v>
      </c>
      <c r="B110" s="61" t="s">
        <v>205</v>
      </c>
      <c r="C110" s="35">
        <v>4301051438</v>
      </c>
      <c r="D110" s="407">
        <v>4680115880894</v>
      </c>
      <c r="E110" s="407"/>
      <c r="F110" s="60">
        <v>0.33</v>
      </c>
      <c r="G110" s="36">
        <v>6</v>
      </c>
      <c r="H110" s="60">
        <v>1.98</v>
      </c>
      <c r="I110" s="60">
        <v>2.258</v>
      </c>
      <c r="J110" s="36">
        <v>156</v>
      </c>
      <c r="K110" s="36" t="s">
        <v>81</v>
      </c>
      <c r="L110" s="37" t="s">
        <v>133</v>
      </c>
      <c r="M110" s="37"/>
      <c r="N110" s="36">
        <v>45</v>
      </c>
      <c r="O110" s="6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409"/>
      <c r="Q110" s="409"/>
      <c r="R110" s="409"/>
      <c r="S110" s="41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18"/>
        <v>0</v>
      </c>
      <c r="Y110" s="40" t="str">
        <f>IFERROR(IF(X110=0,"",ROUNDUP(X110/H110,0)*0.00753),"")</f>
        <v/>
      </c>
      <c r="Z110" s="66" t="s">
        <v>48</v>
      </c>
      <c r="AA110" s="67" t="s">
        <v>48</v>
      </c>
      <c r="AE110" s="77"/>
      <c r="BB110" s="135" t="s">
        <v>67</v>
      </c>
      <c r="BL110" s="77">
        <f t="shared" si="19"/>
        <v>0</v>
      </c>
      <c r="BM110" s="77">
        <f t="shared" si="20"/>
        <v>0</v>
      </c>
      <c r="BN110" s="77">
        <f t="shared" si="21"/>
        <v>0</v>
      </c>
      <c r="BO110" s="77">
        <f t="shared" si="22"/>
        <v>0</v>
      </c>
    </row>
    <row r="111" spans="1:67" ht="16.5" customHeight="1" x14ac:dyDescent="0.25">
      <c r="A111" s="61" t="s">
        <v>206</v>
      </c>
      <c r="B111" s="61" t="s">
        <v>207</v>
      </c>
      <c r="C111" s="35">
        <v>4301051787</v>
      </c>
      <c r="D111" s="407">
        <v>4680115885233</v>
      </c>
      <c r="E111" s="407"/>
      <c r="F111" s="60">
        <v>0.2</v>
      </c>
      <c r="G111" s="36">
        <v>6</v>
      </c>
      <c r="H111" s="60">
        <v>1.2</v>
      </c>
      <c r="I111" s="60">
        <v>1.3</v>
      </c>
      <c r="J111" s="36">
        <v>234</v>
      </c>
      <c r="K111" s="36" t="s">
        <v>84</v>
      </c>
      <c r="L111" s="37" t="s">
        <v>138</v>
      </c>
      <c r="M111" s="37"/>
      <c r="N111" s="36">
        <v>30</v>
      </c>
      <c r="O111" s="668" t="s">
        <v>208</v>
      </c>
      <c r="P111" s="409"/>
      <c r="Q111" s="409"/>
      <c r="R111" s="409"/>
      <c r="S111" s="41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IFERROR(IF(X111=0,"",ROUNDUP(X111/H111,0)*0.00502),"")</f>
        <v/>
      </c>
      <c r="Z111" s="66" t="s">
        <v>48</v>
      </c>
      <c r="AA111" s="67" t="s">
        <v>48</v>
      </c>
      <c r="AE111" s="77"/>
      <c r="BB111" s="136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209</v>
      </c>
      <c r="B112" s="61" t="s">
        <v>210</v>
      </c>
      <c r="C112" s="35">
        <v>4301051693</v>
      </c>
      <c r="D112" s="407">
        <v>4680115884915</v>
      </c>
      <c r="E112" s="407"/>
      <c r="F112" s="60">
        <v>0.3</v>
      </c>
      <c r="G112" s="36">
        <v>6</v>
      </c>
      <c r="H112" s="60">
        <v>1.8</v>
      </c>
      <c r="I112" s="60">
        <v>2</v>
      </c>
      <c r="J112" s="36">
        <v>156</v>
      </c>
      <c r="K112" s="36" t="s">
        <v>81</v>
      </c>
      <c r="L112" s="37" t="s">
        <v>80</v>
      </c>
      <c r="M112" s="37"/>
      <c r="N112" s="36">
        <v>30</v>
      </c>
      <c r="O112" s="66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9"/>
      <c r="Q112" s="409"/>
      <c r="R112" s="409"/>
      <c r="S112" s="41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7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211</v>
      </c>
      <c r="B113" s="61" t="s">
        <v>212</v>
      </c>
      <c r="C113" s="35">
        <v>4301051313</v>
      </c>
      <c r="D113" s="407">
        <v>4607091385427</v>
      </c>
      <c r="E113" s="407"/>
      <c r="F113" s="60">
        <v>0.5</v>
      </c>
      <c r="G113" s="36">
        <v>6</v>
      </c>
      <c r="H113" s="60">
        <v>3</v>
      </c>
      <c r="I113" s="60">
        <v>3.2719999999999998</v>
      </c>
      <c r="J113" s="36">
        <v>156</v>
      </c>
      <c r="K113" s="36" t="s">
        <v>81</v>
      </c>
      <c r="L113" s="37" t="s">
        <v>80</v>
      </c>
      <c r="M113" s="37"/>
      <c r="N113" s="36">
        <v>40</v>
      </c>
      <c r="O113" s="67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9"/>
      <c r="Q113" s="409"/>
      <c r="R113" s="409"/>
      <c r="S113" s="41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8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16.5" customHeight="1" x14ac:dyDescent="0.25">
      <c r="A114" s="61" t="s">
        <v>213</v>
      </c>
      <c r="B114" s="61" t="s">
        <v>214</v>
      </c>
      <c r="C114" s="35">
        <v>4301051480</v>
      </c>
      <c r="D114" s="407">
        <v>4680115882645</v>
      </c>
      <c r="E114" s="407"/>
      <c r="F114" s="60">
        <v>0.3</v>
      </c>
      <c r="G114" s="36">
        <v>6</v>
      </c>
      <c r="H114" s="60">
        <v>1.8</v>
      </c>
      <c r="I114" s="60">
        <v>2.66</v>
      </c>
      <c r="J114" s="36">
        <v>156</v>
      </c>
      <c r="K114" s="36" t="s">
        <v>81</v>
      </c>
      <c r="L114" s="37" t="s">
        <v>80</v>
      </c>
      <c r="M114" s="37"/>
      <c r="N114" s="36">
        <v>40</v>
      </c>
      <c r="O114" s="67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9"/>
      <c r="Q114" s="409"/>
      <c r="R114" s="409"/>
      <c r="S114" s="41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9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16.5" customHeight="1" x14ac:dyDescent="0.25">
      <c r="A115" s="61" t="s">
        <v>215</v>
      </c>
      <c r="B115" s="61" t="s">
        <v>216</v>
      </c>
      <c r="C115" s="35">
        <v>4301051395</v>
      </c>
      <c r="D115" s="407">
        <v>4680115884311</v>
      </c>
      <c r="E115" s="407"/>
      <c r="F115" s="60">
        <v>0.3</v>
      </c>
      <c r="G115" s="36">
        <v>6</v>
      </c>
      <c r="H115" s="60">
        <v>1.8</v>
      </c>
      <c r="I115" s="60">
        <v>2.0659999999999998</v>
      </c>
      <c r="J115" s="36">
        <v>156</v>
      </c>
      <c r="K115" s="36" t="s">
        <v>81</v>
      </c>
      <c r="L115" s="37" t="s">
        <v>80</v>
      </c>
      <c r="M115" s="37"/>
      <c r="N115" s="36">
        <v>30</v>
      </c>
      <c r="O115" s="672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9"/>
      <c r="Q115" s="409"/>
      <c r="R115" s="409"/>
      <c r="S115" s="41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18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77"/>
      <c r="BB115" s="140" t="s">
        <v>67</v>
      </c>
      <c r="BL115" s="77">
        <f t="shared" si="19"/>
        <v>0</v>
      </c>
      <c r="BM115" s="77">
        <f t="shared" si="20"/>
        <v>0</v>
      </c>
      <c r="BN115" s="77">
        <f t="shared" si="21"/>
        <v>0</v>
      </c>
      <c r="BO115" s="77">
        <f t="shared" si="22"/>
        <v>0</v>
      </c>
    </row>
    <row r="116" spans="1:67" ht="16.5" customHeight="1" x14ac:dyDescent="0.25">
      <c r="A116" s="61" t="s">
        <v>217</v>
      </c>
      <c r="B116" s="61" t="s">
        <v>218</v>
      </c>
      <c r="C116" s="35">
        <v>4301051641</v>
      </c>
      <c r="D116" s="407">
        <v>4680115884403</v>
      </c>
      <c r="E116" s="407"/>
      <c r="F116" s="60">
        <v>0.3</v>
      </c>
      <c r="G116" s="36">
        <v>6</v>
      </c>
      <c r="H116" s="60">
        <v>1.8</v>
      </c>
      <c r="I116" s="60">
        <v>2</v>
      </c>
      <c r="J116" s="36">
        <v>156</v>
      </c>
      <c r="K116" s="36" t="s">
        <v>81</v>
      </c>
      <c r="L116" s="37" t="s">
        <v>80</v>
      </c>
      <c r="M116" s="37"/>
      <c r="N116" s="36">
        <v>30</v>
      </c>
      <c r="O116" s="67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9"/>
      <c r="Q116" s="409"/>
      <c r="R116" s="409"/>
      <c r="S116" s="41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41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x14ac:dyDescent="0.2">
      <c r="A117" s="397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8"/>
      <c r="O117" s="394" t="s">
        <v>43</v>
      </c>
      <c r="P117" s="395"/>
      <c r="Q117" s="395"/>
      <c r="R117" s="395"/>
      <c r="S117" s="395"/>
      <c r="T117" s="395"/>
      <c r="U117" s="396"/>
      <c r="V117" s="41" t="s">
        <v>42</v>
      </c>
      <c r="W117" s="4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19.012345679012345</v>
      </c>
      <c r="X117" s="4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20</v>
      </c>
      <c r="Y117" s="4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0.20748</v>
      </c>
      <c r="Z117" s="65"/>
      <c r="AA117" s="65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8"/>
      <c r="O118" s="394" t="s">
        <v>43</v>
      </c>
      <c r="P118" s="395"/>
      <c r="Q118" s="395"/>
      <c r="R118" s="395"/>
      <c r="S118" s="395"/>
      <c r="T118" s="395"/>
      <c r="U118" s="396"/>
      <c r="V118" s="41" t="s">
        <v>0</v>
      </c>
      <c r="W118" s="42">
        <f>IFERROR(SUM(W102:W116),"0")</f>
        <v>68</v>
      </c>
      <c r="X118" s="42">
        <f>IFERROR(SUM(X102:X116),"0")</f>
        <v>75.599999999999994</v>
      </c>
      <c r="Y118" s="41"/>
      <c r="Z118" s="65"/>
      <c r="AA118" s="65"/>
    </row>
    <row r="119" spans="1:67" ht="14.25" customHeight="1" x14ac:dyDescent="0.25">
      <c r="A119" s="414" t="s">
        <v>219</v>
      </c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4"/>
      <c r="P119" s="414"/>
      <c r="Q119" s="414"/>
      <c r="R119" s="414"/>
      <c r="S119" s="414"/>
      <c r="T119" s="414"/>
      <c r="U119" s="414"/>
      <c r="V119" s="414"/>
      <c r="W119" s="414"/>
      <c r="X119" s="414"/>
      <c r="Y119" s="414"/>
      <c r="Z119" s="64"/>
      <c r="AA119" s="64"/>
    </row>
    <row r="120" spans="1:67" ht="27" customHeight="1" x14ac:dyDescent="0.25">
      <c r="A120" s="61" t="s">
        <v>220</v>
      </c>
      <c r="B120" s="61" t="s">
        <v>221</v>
      </c>
      <c r="C120" s="35">
        <v>4301060296</v>
      </c>
      <c r="D120" s="407">
        <v>4607091383065</v>
      </c>
      <c r="E120" s="407"/>
      <c r="F120" s="60">
        <v>0.83</v>
      </c>
      <c r="G120" s="36">
        <v>4</v>
      </c>
      <c r="H120" s="60">
        <v>3.32</v>
      </c>
      <c r="I120" s="60">
        <v>3.5819999999999999</v>
      </c>
      <c r="J120" s="36">
        <v>120</v>
      </c>
      <c r="K120" s="36" t="s">
        <v>81</v>
      </c>
      <c r="L120" s="37" t="s">
        <v>80</v>
      </c>
      <c r="M120" s="37"/>
      <c r="N120" s="36">
        <v>30</v>
      </c>
      <c r="O120" s="65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9"/>
      <c r="Q120" s="409"/>
      <c r="R120" s="409"/>
      <c r="S120" s="410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ref="X120:X125" si="23">IFERROR(IF(W120="",0,CEILING((W120/$H120),1)*$H120),"")</f>
        <v>0</v>
      </c>
      <c r="Y120" s="40" t="str">
        <f>IFERROR(IF(X120=0,"",ROUNDUP(X120/H120,0)*0.00937),"")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ref="BL120:BL125" si="24">IFERROR(W120*I120/H120,"0")</f>
        <v>0</v>
      </c>
      <c r="BM120" s="77">
        <f t="shared" ref="BM120:BM125" si="25">IFERROR(X120*I120/H120,"0")</f>
        <v>0</v>
      </c>
      <c r="BN120" s="77">
        <f t="shared" ref="BN120:BN125" si="26">IFERROR(1/J120*(W120/H120),"0")</f>
        <v>0</v>
      </c>
      <c r="BO120" s="77">
        <f t="shared" ref="BO120:BO125" si="27">IFERROR(1/J120*(X120/H120),"0")</f>
        <v>0</v>
      </c>
    </row>
    <row r="121" spans="1:67" ht="27" customHeight="1" x14ac:dyDescent="0.25">
      <c r="A121" s="61" t="s">
        <v>222</v>
      </c>
      <c r="B121" s="61" t="s">
        <v>223</v>
      </c>
      <c r="C121" s="35">
        <v>4301060366</v>
      </c>
      <c r="D121" s="407">
        <v>4680115881532</v>
      </c>
      <c r="E121" s="407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114</v>
      </c>
      <c r="L121" s="37" t="s">
        <v>80</v>
      </c>
      <c r="M121" s="37"/>
      <c r="N121" s="36">
        <v>30</v>
      </c>
      <c r="O121" s="66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409"/>
      <c r="Q121" s="409"/>
      <c r="R121" s="409"/>
      <c r="S121" s="410"/>
      <c r="T121" s="38" t="s">
        <v>48</v>
      </c>
      <c r="U121" s="38" t="s">
        <v>48</v>
      </c>
      <c r="V121" s="39" t="s">
        <v>0</v>
      </c>
      <c r="W121" s="57">
        <v>120</v>
      </c>
      <c r="X121" s="54">
        <f t="shared" si="23"/>
        <v>124.8</v>
      </c>
      <c r="Y121" s="40">
        <f>IFERROR(IF(X121=0,"",ROUNDUP(X121/H121,0)*0.02175),"")</f>
        <v>0.34799999999999998</v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24"/>
        <v>127.38461538461537</v>
      </c>
      <c r="BM121" s="77">
        <f t="shared" si="25"/>
        <v>132.47999999999999</v>
      </c>
      <c r="BN121" s="77">
        <f t="shared" si="26"/>
        <v>0.27472527472527469</v>
      </c>
      <c r="BO121" s="77">
        <f t="shared" si="27"/>
        <v>0.2857142857142857</v>
      </c>
    </row>
    <row r="122" spans="1:67" ht="27" customHeight="1" x14ac:dyDescent="0.25">
      <c r="A122" s="61" t="s">
        <v>222</v>
      </c>
      <c r="B122" s="61" t="s">
        <v>224</v>
      </c>
      <c r="C122" s="35">
        <v>4301060371</v>
      </c>
      <c r="D122" s="407">
        <v>4680115881532</v>
      </c>
      <c r="E122" s="407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114</v>
      </c>
      <c r="L122" s="37" t="s">
        <v>80</v>
      </c>
      <c r="M122" s="37"/>
      <c r="N122" s="36">
        <v>30</v>
      </c>
      <c r="O122" s="66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9"/>
      <c r="Q122" s="409"/>
      <c r="R122" s="409"/>
      <c r="S122" s="410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23"/>
        <v>0</v>
      </c>
      <c r="Y122" s="40" t="str">
        <f>IFERROR(IF(X122=0,"",ROUNDUP(X122/H122,0)*0.02175),"")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24"/>
        <v>0</v>
      </c>
      <c r="BM122" s="77">
        <f t="shared" si="25"/>
        <v>0</v>
      </c>
      <c r="BN122" s="77">
        <f t="shared" si="26"/>
        <v>0</v>
      </c>
      <c r="BO122" s="77">
        <f t="shared" si="27"/>
        <v>0</v>
      </c>
    </row>
    <row r="123" spans="1:67" ht="27" customHeight="1" x14ac:dyDescent="0.25">
      <c r="A123" s="61" t="s">
        <v>225</v>
      </c>
      <c r="B123" s="61" t="s">
        <v>226</v>
      </c>
      <c r="C123" s="35">
        <v>4301060356</v>
      </c>
      <c r="D123" s="407">
        <v>4680115882652</v>
      </c>
      <c r="E123" s="407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81</v>
      </c>
      <c r="L123" s="37" t="s">
        <v>80</v>
      </c>
      <c r="M123" s="37"/>
      <c r="N123" s="36">
        <v>40</v>
      </c>
      <c r="O123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409"/>
      <c r="Q123" s="409"/>
      <c r="R123" s="409"/>
      <c r="S123" s="41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si="23"/>
        <v>0</v>
      </c>
      <c r="Y123" s="40" t="str">
        <f>IFERROR(IF(X123=0,"",ROUNDUP(X123/H123,0)*0.00753),"")</f>
        <v/>
      </c>
      <c r="Z123" s="66" t="s">
        <v>48</v>
      </c>
      <c r="AA123" s="67" t="s">
        <v>48</v>
      </c>
      <c r="AE123" s="77"/>
      <c r="BB123" s="145" t="s">
        <v>67</v>
      </c>
      <c r="BL123" s="77">
        <f t="shared" si="24"/>
        <v>0</v>
      </c>
      <c r="BM123" s="77">
        <f t="shared" si="25"/>
        <v>0</v>
      </c>
      <c r="BN123" s="77">
        <f t="shared" si="26"/>
        <v>0</v>
      </c>
      <c r="BO123" s="77">
        <f t="shared" si="27"/>
        <v>0</v>
      </c>
    </row>
    <row r="124" spans="1:67" ht="16.5" customHeight="1" x14ac:dyDescent="0.25">
      <c r="A124" s="61" t="s">
        <v>227</v>
      </c>
      <c r="B124" s="61" t="s">
        <v>228</v>
      </c>
      <c r="C124" s="35">
        <v>4301060309</v>
      </c>
      <c r="D124" s="407">
        <v>4680115880238</v>
      </c>
      <c r="E124" s="407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81</v>
      </c>
      <c r="L124" s="37" t="s">
        <v>80</v>
      </c>
      <c r="M124" s="37"/>
      <c r="N124" s="36">
        <v>40</v>
      </c>
      <c r="O124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409"/>
      <c r="Q124" s="409"/>
      <c r="R124" s="409"/>
      <c r="S124" s="41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23"/>
        <v>0</v>
      </c>
      <c r="Y124" s="40" t="str">
        <f>IFERROR(IF(X124=0,"",ROUNDUP(X124/H124,0)*0.00753),"")</f>
        <v/>
      </c>
      <c r="Z124" s="66" t="s">
        <v>48</v>
      </c>
      <c r="AA124" s="67" t="s">
        <v>48</v>
      </c>
      <c r="AE124" s="77"/>
      <c r="BB124" s="146" t="s">
        <v>67</v>
      </c>
      <c r="BL124" s="77">
        <f t="shared" si="24"/>
        <v>0</v>
      </c>
      <c r="BM124" s="77">
        <f t="shared" si="25"/>
        <v>0</v>
      </c>
      <c r="BN124" s="77">
        <f t="shared" si="26"/>
        <v>0</v>
      </c>
      <c r="BO124" s="77">
        <f t="shared" si="27"/>
        <v>0</v>
      </c>
    </row>
    <row r="125" spans="1:67" ht="27" customHeight="1" x14ac:dyDescent="0.25">
      <c r="A125" s="61" t="s">
        <v>229</v>
      </c>
      <c r="B125" s="61" t="s">
        <v>230</v>
      </c>
      <c r="C125" s="35">
        <v>4301060351</v>
      </c>
      <c r="D125" s="407">
        <v>4680115881464</v>
      </c>
      <c r="E125" s="407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81</v>
      </c>
      <c r="L125" s="37" t="s">
        <v>133</v>
      </c>
      <c r="M125" s="37"/>
      <c r="N125" s="36">
        <v>30</v>
      </c>
      <c r="O125" s="66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409"/>
      <c r="Q125" s="409"/>
      <c r="R125" s="409"/>
      <c r="S125" s="410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23"/>
        <v>0</v>
      </c>
      <c r="Y125" s="40" t="str">
        <f>IFERROR(IF(X125=0,"",ROUNDUP(X125/H125,0)*0.00753),"")</f>
        <v/>
      </c>
      <c r="Z125" s="66" t="s">
        <v>48</v>
      </c>
      <c r="AA125" s="67" t="s">
        <v>48</v>
      </c>
      <c r="AE125" s="77"/>
      <c r="BB125" s="147" t="s">
        <v>67</v>
      </c>
      <c r="BL125" s="77">
        <f t="shared" si="24"/>
        <v>0</v>
      </c>
      <c r="BM125" s="77">
        <f t="shared" si="25"/>
        <v>0</v>
      </c>
      <c r="BN125" s="77">
        <f t="shared" si="26"/>
        <v>0</v>
      </c>
      <c r="BO125" s="77">
        <f t="shared" si="27"/>
        <v>0</v>
      </c>
    </row>
    <row r="126" spans="1:67" x14ac:dyDescent="0.2">
      <c r="A126" s="397"/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8"/>
      <c r="O126" s="394" t="s">
        <v>43</v>
      </c>
      <c r="P126" s="395"/>
      <c r="Q126" s="395"/>
      <c r="R126" s="395"/>
      <c r="S126" s="395"/>
      <c r="T126" s="395"/>
      <c r="U126" s="396"/>
      <c r="V126" s="41" t="s">
        <v>42</v>
      </c>
      <c r="W126" s="42">
        <f>IFERROR(W120/H120,"0")+IFERROR(W121/H121,"0")+IFERROR(W122/H122,"0")+IFERROR(W123/H123,"0")+IFERROR(W124/H124,"0")+IFERROR(W125/H125,"0")</f>
        <v>15.384615384615385</v>
      </c>
      <c r="X126" s="42">
        <f>IFERROR(X120/H120,"0")+IFERROR(X121/H121,"0")+IFERROR(X122/H122,"0")+IFERROR(X123/H123,"0")+IFERROR(X124/H124,"0")+IFERROR(X125/H125,"0")</f>
        <v>16</v>
      </c>
      <c r="Y126" s="42">
        <f>IFERROR(IF(Y120="",0,Y120),"0")+IFERROR(IF(Y121="",0,Y121),"0")+IFERROR(IF(Y122="",0,Y122),"0")+IFERROR(IF(Y123="",0,Y123),"0")+IFERROR(IF(Y124="",0,Y124),"0")+IFERROR(IF(Y125="",0,Y125),"0")</f>
        <v>0.34799999999999998</v>
      </c>
      <c r="Z126" s="65"/>
      <c r="AA126" s="65"/>
    </row>
    <row r="127" spans="1:67" x14ac:dyDescent="0.2">
      <c r="A127" s="397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398"/>
      <c r="O127" s="394" t="s">
        <v>43</v>
      </c>
      <c r="P127" s="395"/>
      <c r="Q127" s="395"/>
      <c r="R127" s="395"/>
      <c r="S127" s="395"/>
      <c r="T127" s="395"/>
      <c r="U127" s="396"/>
      <c r="V127" s="41" t="s">
        <v>0</v>
      </c>
      <c r="W127" s="42">
        <f>IFERROR(SUM(W120:W125),"0")</f>
        <v>120</v>
      </c>
      <c r="X127" s="42">
        <f>IFERROR(SUM(X120:X125),"0")</f>
        <v>124.8</v>
      </c>
      <c r="Y127" s="41"/>
      <c r="Z127" s="65"/>
      <c r="AA127" s="65"/>
    </row>
    <row r="128" spans="1:67" ht="16.5" customHeight="1" x14ac:dyDescent="0.25">
      <c r="A128" s="431" t="s">
        <v>231</v>
      </c>
      <c r="B128" s="431"/>
      <c r="C128" s="431"/>
      <c r="D128" s="431"/>
      <c r="E128" s="431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  <c r="T128" s="431"/>
      <c r="U128" s="431"/>
      <c r="V128" s="431"/>
      <c r="W128" s="431"/>
      <c r="X128" s="431"/>
      <c r="Y128" s="431"/>
      <c r="Z128" s="63"/>
      <c r="AA128" s="63"/>
    </row>
    <row r="129" spans="1:67" ht="14.25" customHeight="1" x14ac:dyDescent="0.25">
      <c r="A129" s="414" t="s">
        <v>85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64"/>
      <c r="AA129" s="64"/>
    </row>
    <row r="130" spans="1:67" ht="27" customHeight="1" x14ac:dyDescent="0.25">
      <c r="A130" s="61" t="s">
        <v>232</v>
      </c>
      <c r="B130" s="61" t="s">
        <v>233</v>
      </c>
      <c r="C130" s="35">
        <v>4301051360</v>
      </c>
      <c r="D130" s="407">
        <v>4607091385168</v>
      </c>
      <c r="E130" s="407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114</v>
      </c>
      <c r="L130" s="37" t="s">
        <v>133</v>
      </c>
      <c r="M130" s="37"/>
      <c r="N130" s="36">
        <v>45</v>
      </c>
      <c r="O130" s="65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409"/>
      <c r="Q130" s="409"/>
      <c r="R130" s="409"/>
      <c r="S130" s="410"/>
      <c r="T130" s="38" t="s">
        <v>48</v>
      </c>
      <c r="U130" s="38" t="s">
        <v>48</v>
      </c>
      <c r="V130" s="39" t="s">
        <v>0</v>
      </c>
      <c r="W130" s="57">
        <v>165</v>
      </c>
      <c r="X130" s="54">
        <f>IFERROR(IF(W130="",0,CEILING((W130/$H130),1)*$H130),"")</f>
        <v>170.1</v>
      </c>
      <c r="Y130" s="40">
        <f>IFERROR(IF(X130=0,"",ROUNDUP(X130/H130,0)*0.02175),"")</f>
        <v>0.45674999999999999</v>
      </c>
      <c r="Z130" s="66" t="s">
        <v>48</v>
      </c>
      <c r="AA130" s="67" t="s">
        <v>48</v>
      </c>
      <c r="AE130" s="77"/>
      <c r="BB130" s="148" t="s">
        <v>67</v>
      </c>
      <c r="BL130" s="77">
        <f>IFERROR(W130*I130/H130,"0")</f>
        <v>176.36666666666667</v>
      </c>
      <c r="BM130" s="77">
        <f>IFERROR(X130*I130/H130,"0")</f>
        <v>181.81800000000001</v>
      </c>
      <c r="BN130" s="77">
        <f>IFERROR(1/J130*(W130/H130),"0")</f>
        <v>0.36375661375661372</v>
      </c>
      <c r="BO130" s="77">
        <f>IFERROR(1/J130*(X130/H130),"0")</f>
        <v>0.375</v>
      </c>
    </row>
    <row r="131" spans="1:67" ht="27" customHeight="1" x14ac:dyDescent="0.25">
      <c r="A131" s="61" t="s">
        <v>232</v>
      </c>
      <c r="B131" s="61" t="s">
        <v>234</v>
      </c>
      <c r="C131" s="35">
        <v>4301051612</v>
      </c>
      <c r="D131" s="407">
        <v>4607091385168</v>
      </c>
      <c r="E131" s="407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114</v>
      </c>
      <c r="L131" s="37" t="s">
        <v>80</v>
      </c>
      <c r="M131" s="37"/>
      <c r="N131" s="36">
        <v>45</v>
      </c>
      <c r="O131" s="6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409"/>
      <c r="Q131" s="409"/>
      <c r="R131" s="409"/>
      <c r="S131" s="410"/>
      <c r="T131" s="38" t="s">
        <v>48</v>
      </c>
      <c r="U131" s="38" t="s">
        <v>48</v>
      </c>
      <c r="V131" s="39" t="s">
        <v>0</v>
      </c>
      <c r="W131" s="57">
        <v>0</v>
      </c>
      <c r="X131" s="54">
        <f>IFERROR(IF(W131="",0,CEILING((W131/$H131),1)*$H131),"")</f>
        <v>0</v>
      </c>
      <c r="Y131" s="40" t="str">
        <f>IFERROR(IF(X131=0,"",ROUNDUP(X131/H131,0)*0.02175),"")</f>
        <v/>
      </c>
      <c r="Z131" s="66" t="s">
        <v>48</v>
      </c>
      <c r="AA131" s="67" t="s">
        <v>48</v>
      </c>
      <c r="AE131" s="77"/>
      <c r="BB131" s="149" t="s">
        <v>67</v>
      </c>
      <c r="BL131" s="77">
        <f>IFERROR(W131*I131/H131,"0")</f>
        <v>0</v>
      </c>
      <c r="BM131" s="77">
        <f>IFERROR(X131*I131/H131,"0")</f>
        <v>0</v>
      </c>
      <c r="BN131" s="77">
        <f>IFERROR(1/J131*(W131/H131),"0")</f>
        <v>0</v>
      </c>
      <c r="BO131" s="77">
        <f>IFERROR(1/J131*(X131/H131),"0")</f>
        <v>0</v>
      </c>
    </row>
    <row r="132" spans="1:67" ht="16.5" customHeight="1" x14ac:dyDescent="0.25">
      <c r="A132" s="61" t="s">
        <v>235</v>
      </c>
      <c r="B132" s="61" t="s">
        <v>236</v>
      </c>
      <c r="C132" s="35">
        <v>4301051362</v>
      </c>
      <c r="D132" s="407">
        <v>4607091383256</v>
      </c>
      <c r="E132" s="407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81</v>
      </c>
      <c r="L132" s="37" t="s">
        <v>133</v>
      </c>
      <c r="M132" s="37"/>
      <c r="N132" s="36">
        <v>45</v>
      </c>
      <c r="O132" s="6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409"/>
      <c r="Q132" s="409"/>
      <c r="R132" s="409"/>
      <c r="S132" s="410"/>
      <c r="T132" s="38" t="s">
        <v>48</v>
      </c>
      <c r="U132" s="38" t="s">
        <v>48</v>
      </c>
      <c r="V132" s="39" t="s">
        <v>0</v>
      </c>
      <c r="W132" s="57">
        <v>0</v>
      </c>
      <c r="X132" s="54">
        <f>IFERROR(IF(W132="",0,CEILING((W132/$H132),1)*$H132),"")</f>
        <v>0</v>
      </c>
      <c r="Y132" s="40" t="str">
        <f>IFERROR(IF(X132=0,"",ROUNDUP(X132/H132,0)*0.00753),"")</f>
        <v/>
      </c>
      <c r="Z132" s="66" t="s">
        <v>48</v>
      </c>
      <c r="AA132" s="67" t="s">
        <v>48</v>
      </c>
      <c r="AE132" s="77"/>
      <c r="BB132" s="150" t="s">
        <v>67</v>
      </c>
      <c r="BL132" s="77">
        <f>IFERROR(W132*I132/H132,"0")</f>
        <v>0</v>
      </c>
      <c r="BM132" s="77">
        <f>IFERROR(X132*I132/H132,"0")</f>
        <v>0</v>
      </c>
      <c r="BN132" s="77">
        <f>IFERROR(1/J132*(W132/H132),"0")</f>
        <v>0</v>
      </c>
      <c r="BO132" s="77">
        <f>IFERROR(1/J132*(X132/H132),"0")</f>
        <v>0</v>
      </c>
    </row>
    <row r="133" spans="1:67" ht="16.5" customHeight="1" x14ac:dyDescent="0.25">
      <c r="A133" s="61" t="s">
        <v>237</v>
      </c>
      <c r="B133" s="61" t="s">
        <v>238</v>
      </c>
      <c r="C133" s="35">
        <v>4301051358</v>
      </c>
      <c r="D133" s="407">
        <v>4607091385748</v>
      </c>
      <c r="E133" s="407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81</v>
      </c>
      <c r="L133" s="37" t="s">
        <v>133</v>
      </c>
      <c r="M133" s="37"/>
      <c r="N133" s="36">
        <v>45</v>
      </c>
      <c r="O133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409"/>
      <c r="Q133" s="409"/>
      <c r="R133" s="409"/>
      <c r="S133" s="410"/>
      <c r="T133" s="38" t="s">
        <v>48</v>
      </c>
      <c r="U133" s="38" t="s">
        <v>48</v>
      </c>
      <c r="V133" s="39" t="s">
        <v>0</v>
      </c>
      <c r="W133" s="57">
        <v>18</v>
      </c>
      <c r="X133" s="54">
        <f>IFERROR(IF(W133="",0,CEILING((W133/$H133),1)*$H133),"")</f>
        <v>18.900000000000002</v>
      </c>
      <c r="Y133" s="40">
        <f>IFERROR(IF(X133=0,"",ROUNDUP(X133/H133,0)*0.00753),"")</f>
        <v>5.271E-2</v>
      </c>
      <c r="Z133" s="66" t="s">
        <v>48</v>
      </c>
      <c r="AA133" s="67" t="s">
        <v>48</v>
      </c>
      <c r="AE133" s="77"/>
      <c r="BB133" s="151" t="s">
        <v>67</v>
      </c>
      <c r="BL133" s="77">
        <f>IFERROR(W133*I133/H133,"0")</f>
        <v>19.813333333333333</v>
      </c>
      <c r="BM133" s="77">
        <f>IFERROR(X133*I133/H133,"0")</f>
        <v>20.804000000000002</v>
      </c>
      <c r="BN133" s="77">
        <f>IFERROR(1/J133*(W133/H133),"0")</f>
        <v>4.2735042735042729E-2</v>
      </c>
      <c r="BO133" s="77">
        <f>IFERROR(1/J133*(X133/H133),"0")</f>
        <v>4.4871794871794872E-2</v>
      </c>
    </row>
    <row r="134" spans="1:67" ht="16.5" customHeight="1" x14ac:dyDescent="0.25">
      <c r="A134" s="61" t="s">
        <v>239</v>
      </c>
      <c r="B134" s="61" t="s">
        <v>240</v>
      </c>
      <c r="C134" s="35">
        <v>4301051738</v>
      </c>
      <c r="D134" s="407">
        <v>4680115884533</v>
      </c>
      <c r="E134" s="407"/>
      <c r="F134" s="60">
        <v>0.3</v>
      </c>
      <c r="G134" s="36">
        <v>6</v>
      </c>
      <c r="H134" s="60">
        <v>1.8</v>
      </c>
      <c r="I134" s="60">
        <v>2</v>
      </c>
      <c r="J134" s="36">
        <v>156</v>
      </c>
      <c r="K134" s="36" t="s">
        <v>81</v>
      </c>
      <c r="L134" s="37" t="s">
        <v>80</v>
      </c>
      <c r="M134" s="37"/>
      <c r="N134" s="36">
        <v>45</v>
      </c>
      <c r="O134" s="65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409"/>
      <c r="Q134" s="409"/>
      <c r="R134" s="409"/>
      <c r="S134" s="410"/>
      <c r="T134" s="38" t="s">
        <v>48</v>
      </c>
      <c r="U134" s="38" t="s">
        <v>48</v>
      </c>
      <c r="V134" s="39" t="s">
        <v>0</v>
      </c>
      <c r="W134" s="57">
        <v>0</v>
      </c>
      <c r="X134" s="54">
        <f>IFERROR(IF(W134="",0,CEILING((W134/$H134),1)*$H134),"")</f>
        <v>0</v>
      </c>
      <c r="Y134" s="40" t="str">
        <f>IFERROR(IF(X134=0,"",ROUNDUP(X134/H134,0)*0.00753),"")</f>
        <v/>
      </c>
      <c r="Z134" s="66" t="s">
        <v>48</v>
      </c>
      <c r="AA134" s="67" t="s">
        <v>48</v>
      </c>
      <c r="AE134" s="77"/>
      <c r="BB134" s="152" t="s">
        <v>67</v>
      </c>
      <c r="BL134" s="77">
        <f>IFERROR(W134*I134/H134,"0")</f>
        <v>0</v>
      </c>
      <c r="BM134" s="77">
        <f>IFERROR(X134*I134/H134,"0")</f>
        <v>0</v>
      </c>
      <c r="BN134" s="77">
        <f>IFERROR(1/J134*(W134/H134),"0")</f>
        <v>0</v>
      </c>
      <c r="BO134" s="77">
        <f>IFERROR(1/J134*(X134/H134),"0")</f>
        <v>0</v>
      </c>
    </row>
    <row r="135" spans="1:67" x14ac:dyDescent="0.2">
      <c r="A135" s="397"/>
      <c r="B135" s="397"/>
      <c r="C135" s="397"/>
      <c r="D135" s="397"/>
      <c r="E135" s="397"/>
      <c r="F135" s="397"/>
      <c r="G135" s="397"/>
      <c r="H135" s="397"/>
      <c r="I135" s="397"/>
      <c r="J135" s="397"/>
      <c r="K135" s="397"/>
      <c r="L135" s="397"/>
      <c r="M135" s="397"/>
      <c r="N135" s="398"/>
      <c r="O135" s="394" t="s">
        <v>43</v>
      </c>
      <c r="P135" s="395"/>
      <c r="Q135" s="395"/>
      <c r="R135" s="395"/>
      <c r="S135" s="395"/>
      <c r="T135" s="395"/>
      <c r="U135" s="396"/>
      <c r="V135" s="41" t="s">
        <v>42</v>
      </c>
      <c r="W135" s="42">
        <f>IFERROR(W130/H130,"0")+IFERROR(W131/H131,"0")+IFERROR(W132/H132,"0")+IFERROR(W133/H133,"0")+IFERROR(W134/H134,"0")</f>
        <v>27.037037037037038</v>
      </c>
      <c r="X135" s="42">
        <f>IFERROR(X130/H130,"0")+IFERROR(X131/H131,"0")+IFERROR(X132/H132,"0")+IFERROR(X133/H133,"0")+IFERROR(X134/H134,"0")</f>
        <v>28</v>
      </c>
      <c r="Y135" s="42">
        <f>IFERROR(IF(Y130="",0,Y130),"0")+IFERROR(IF(Y131="",0,Y131),"0")+IFERROR(IF(Y132="",0,Y132),"0")+IFERROR(IF(Y133="",0,Y133),"0")+IFERROR(IF(Y134="",0,Y134),"0")</f>
        <v>0.50946000000000002</v>
      </c>
      <c r="Z135" s="65"/>
      <c r="AA135" s="65"/>
    </row>
    <row r="136" spans="1:67" x14ac:dyDescent="0.2">
      <c r="A136" s="397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398"/>
      <c r="O136" s="394" t="s">
        <v>43</v>
      </c>
      <c r="P136" s="395"/>
      <c r="Q136" s="395"/>
      <c r="R136" s="395"/>
      <c r="S136" s="395"/>
      <c r="T136" s="395"/>
      <c r="U136" s="396"/>
      <c r="V136" s="41" t="s">
        <v>0</v>
      </c>
      <c r="W136" s="42">
        <f>IFERROR(SUM(W130:W134),"0")</f>
        <v>183</v>
      </c>
      <c r="X136" s="42">
        <f>IFERROR(SUM(X130:X134),"0")</f>
        <v>189</v>
      </c>
      <c r="Y136" s="41"/>
      <c r="Z136" s="65"/>
      <c r="AA136" s="65"/>
    </row>
    <row r="137" spans="1:67" ht="27.75" customHeight="1" x14ac:dyDescent="0.2">
      <c r="A137" s="444" t="s">
        <v>241</v>
      </c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53"/>
      <c r="AA137" s="53"/>
    </row>
    <row r="138" spans="1:67" ht="16.5" customHeight="1" x14ac:dyDescent="0.25">
      <c r="A138" s="431" t="s">
        <v>242</v>
      </c>
      <c r="B138" s="431"/>
      <c r="C138" s="431"/>
      <c r="D138" s="431"/>
      <c r="E138" s="431"/>
      <c r="F138" s="431"/>
      <c r="G138" s="431"/>
      <c r="H138" s="431"/>
      <c r="I138" s="431"/>
      <c r="J138" s="431"/>
      <c r="K138" s="431"/>
      <c r="L138" s="431"/>
      <c r="M138" s="431"/>
      <c r="N138" s="431"/>
      <c r="O138" s="431"/>
      <c r="P138" s="431"/>
      <c r="Q138" s="431"/>
      <c r="R138" s="431"/>
      <c r="S138" s="431"/>
      <c r="T138" s="431"/>
      <c r="U138" s="431"/>
      <c r="V138" s="431"/>
      <c r="W138" s="431"/>
      <c r="X138" s="431"/>
      <c r="Y138" s="431"/>
      <c r="Z138" s="63"/>
      <c r="AA138" s="63"/>
    </row>
    <row r="139" spans="1:67" ht="14.25" customHeight="1" x14ac:dyDescent="0.25">
      <c r="A139" s="414" t="s">
        <v>118</v>
      </c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4"/>
      <c r="P139" s="414"/>
      <c r="Q139" s="414"/>
      <c r="R139" s="414"/>
      <c r="S139" s="414"/>
      <c r="T139" s="414"/>
      <c r="U139" s="414"/>
      <c r="V139" s="414"/>
      <c r="W139" s="414"/>
      <c r="X139" s="414"/>
      <c r="Y139" s="414"/>
      <c r="Z139" s="64"/>
      <c r="AA139" s="64"/>
    </row>
    <row r="140" spans="1:67" ht="27" customHeight="1" x14ac:dyDescent="0.25">
      <c r="A140" s="61" t="s">
        <v>243</v>
      </c>
      <c r="B140" s="61" t="s">
        <v>244</v>
      </c>
      <c r="C140" s="35">
        <v>4301011223</v>
      </c>
      <c r="D140" s="407">
        <v>4607091383423</v>
      </c>
      <c r="E140" s="407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114</v>
      </c>
      <c r="L140" s="37" t="s">
        <v>133</v>
      </c>
      <c r="M140" s="37"/>
      <c r="N140" s="36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409"/>
      <c r="Q140" s="409"/>
      <c r="R140" s="409"/>
      <c r="S140" s="410"/>
      <c r="T140" s="38" t="s">
        <v>48</v>
      </c>
      <c r="U140" s="38" t="s">
        <v>48</v>
      </c>
      <c r="V140" s="39" t="s">
        <v>0</v>
      </c>
      <c r="W140" s="57">
        <v>0</v>
      </c>
      <c r="X140" s="54">
        <f t="shared" ref="X140:X145" si="28">IFERROR(IF(W140="",0,CEILING((W140/$H140),1)*$H140),"")</f>
        <v>0</v>
      </c>
      <c r="Y140" s="40" t="str">
        <f t="shared" ref="Y140:Y145" si="29">IFERROR(IF(X140=0,"",ROUNDUP(X140/H140,0)*0.02175),"")</f>
        <v/>
      </c>
      <c r="Z140" s="66" t="s">
        <v>48</v>
      </c>
      <c r="AA140" s="67" t="s">
        <v>48</v>
      </c>
      <c r="AE140" s="77"/>
      <c r="BB140" s="153" t="s">
        <v>67</v>
      </c>
      <c r="BL140" s="77">
        <f t="shared" ref="BL140:BL145" si="30">IFERROR(W140*I140/H140,"0")</f>
        <v>0</v>
      </c>
      <c r="BM140" s="77">
        <f t="shared" ref="BM140:BM145" si="31">IFERROR(X140*I140/H140,"0")</f>
        <v>0</v>
      </c>
      <c r="BN140" s="77">
        <f t="shared" ref="BN140:BN145" si="32">IFERROR(1/J140*(W140/H140),"0")</f>
        <v>0</v>
      </c>
      <c r="BO140" s="77">
        <f t="shared" ref="BO140:BO145" si="33">IFERROR(1/J140*(X140/H140),"0")</f>
        <v>0</v>
      </c>
    </row>
    <row r="141" spans="1:67" ht="27" customHeight="1" x14ac:dyDescent="0.25">
      <c r="A141" s="61" t="s">
        <v>245</v>
      </c>
      <c r="B141" s="61" t="s">
        <v>246</v>
      </c>
      <c r="C141" s="35">
        <v>4301011876</v>
      </c>
      <c r="D141" s="407">
        <v>4680115885707</v>
      </c>
      <c r="E141" s="407"/>
      <c r="F141" s="60">
        <v>0.9</v>
      </c>
      <c r="G141" s="36">
        <v>10</v>
      </c>
      <c r="H141" s="60">
        <v>9</v>
      </c>
      <c r="I141" s="60">
        <v>9.48</v>
      </c>
      <c r="J141" s="36">
        <v>56</v>
      </c>
      <c r="K141" s="36" t="s">
        <v>114</v>
      </c>
      <c r="L141" s="37" t="s">
        <v>113</v>
      </c>
      <c r="M141" s="37"/>
      <c r="N141" s="36">
        <v>31</v>
      </c>
      <c r="O141" s="649" t="s">
        <v>247</v>
      </c>
      <c r="P141" s="409"/>
      <c r="Q141" s="409"/>
      <c r="R141" s="409"/>
      <c r="S141" s="410"/>
      <c r="T141" s="38" t="s">
        <v>48</v>
      </c>
      <c r="U141" s="38" t="s">
        <v>48</v>
      </c>
      <c r="V141" s="39" t="s">
        <v>0</v>
      </c>
      <c r="W141" s="57">
        <v>0</v>
      </c>
      <c r="X141" s="54">
        <f t="shared" si="28"/>
        <v>0</v>
      </c>
      <c r="Y141" s="40" t="str">
        <f t="shared" si="29"/>
        <v/>
      </c>
      <c r="Z141" s="66" t="s">
        <v>48</v>
      </c>
      <c r="AA141" s="67" t="s">
        <v>48</v>
      </c>
      <c r="AE141" s="77"/>
      <c r="BB141" s="154" t="s">
        <v>67</v>
      </c>
      <c r="BL141" s="77">
        <f t="shared" si="30"/>
        <v>0</v>
      </c>
      <c r="BM141" s="77">
        <f t="shared" si="31"/>
        <v>0</v>
      </c>
      <c r="BN141" s="77">
        <f t="shared" si="32"/>
        <v>0</v>
      </c>
      <c r="BO141" s="77">
        <f t="shared" si="33"/>
        <v>0</v>
      </c>
    </row>
    <row r="142" spans="1:67" ht="27" customHeight="1" x14ac:dyDescent="0.25">
      <c r="A142" s="61" t="s">
        <v>248</v>
      </c>
      <c r="B142" s="61" t="s">
        <v>249</v>
      </c>
      <c r="C142" s="35">
        <v>4301011338</v>
      </c>
      <c r="D142" s="407">
        <v>4607091381405</v>
      </c>
      <c r="E142" s="407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114</v>
      </c>
      <c r="L142" s="37" t="s">
        <v>80</v>
      </c>
      <c r="M142" s="37"/>
      <c r="N142" s="36">
        <v>35</v>
      </c>
      <c r="O142" s="6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409"/>
      <c r="Q142" s="409"/>
      <c r="R142" s="409"/>
      <c r="S142" s="410"/>
      <c r="T142" s="38" t="s">
        <v>48</v>
      </c>
      <c r="U142" s="38" t="s">
        <v>48</v>
      </c>
      <c r="V142" s="39" t="s">
        <v>0</v>
      </c>
      <c r="W142" s="57">
        <v>0</v>
      </c>
      <c r="X142" s="54">
        <f t="shared" si="28"/>
        <v>0</v>
      </c>
      <c r="Y142" s="40" t="str">
        <f t="shared" si="29"/>
        <v/>
      </c>
      <c r="Z142" s="66" t="s">
        <v>48</v>
      </c>
      <c r="AA142" s="67" t="s">
        <v>48</v>
      </c>
      <c r="AE142" s="77"/>
      <c r="BB142" s="155" t="s">
        <v>67</v>
      </c>
      <c r="BL142" s="77">
        <f t="shared" si="30"/>
        <v>0</v>
      </c>
      <c r="BM142" s="77">
        <f t="shared" si="31"/>
        <v>0</v>
      </c>
      <c r="BN142" s="77">
        <f t="shared" si="32"/>
        <v>0</v>
      </c>
      <c r="BO142" s="77">
        <f t="shared" si="33"/>
        <v>0</v>
      </c>
    </row>
    <row r="143" spans="1:67" ht="27" customHeight="1" x14ac:dyDescent="0.25">
      <c r="A143" s="61" t="s">
        <v>251</v>
      </c>
      <c r="B143" s="61" t="s">
        <v>252</v>
      </c>
      <c r="C143" s="35">
        <v>4301011878</v>
      </c>
      <c r="D143" s="407">
        <v>4680115885660</v>
      </c>
      <c r="E143" s="407"/>
      <c r="F143" s="60">
        <v>1.35</v>
      </c>
      <c r="G143" s="36">
        <v>8</v>
      </c>
      <c r="H143" s="60">
        <v>10.8</v>
      </c>
      <c r="I143" s="60">
        <v>11.28</v>
      </c>
      <c r="J143" s="36">
        <v>56</v>
      </c>
      <c r="K143" s="36" t="s">
        <v>114</v>
      </c>
      <c r="L143" s="37" t="s">
        <v>80</v>
      </c>
      <c r="M143" s="37"/>
      <c r="N143" s="36">
        <v>35</v>
      </c>
      <c r="O143" s="651" t="s">
        <v>253</v>
      </c>
      <c r="P143" s="409"/>
      <c r="Q143" s="409"/>
      <c r="R143" s="409"/>
      <c r="S143" s="410"/>
      <c r="T143" s="38" t="s">
        <v>250</v>
      </c>
      <c r="U143" s="38" t="s">
        <v>48</v>
      </c>
      <c r="V143" s="39" t="s">
        <v>0</v>
      </c>
      <c r="W143" s="57">
        <v>0</v>
      </c>
      <c r="X143" s="54">
        <f t="shared" si="28"/>
        <v>0</v>
      </c>
      <c r="Y143" s="40" t="str">
        <f t="shared" si="29"/>
        <v/>
      </c>
      <c r="Z143" s="66" t="s">
        <v>48</v>
      </c>
      <c r="AA143" s="67" t="s">
        <v>48</v>
      </c>
      <c r="AE143" s="77"/>
      <c r="BB143" s="156" t="s">
        <v>67</v>
      </c>
      <c r="BL143" s="77">
        <f t="shared" si="30"/>
        <v>0</v>
      </c>
      <c r="BM143" s="77">
        <f t="shared" si="31"/>
        <v>0</v>
      </c>
      <c r="BN143" s="77">
        <f t="shared" si="32"/>
        <v>0</v>
      </c>
      <c r="BO143" s="77">
        <f t="shared" si="33"/>
        <v>0</v>
      </c>
    </row>
    <row r="144" spans="1:67" ht="37.5" customHeight="1" x14ac:dyDescent="0.25">
      <c r="A144" s="61" t="s">
        <v>254</v>
      </c>
      <c r="B144" s="61" t="s">
        <v>255</v>
      </c>
      <c r="C144" s="35">
        <v>4301011333</v>
      </c>
      <c r="D144" s="407">
        <v>4607091386516</v>
      </c>
      <c r="E144" s="407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114</v>
      </c>
      <c r="L144" s="37" t="s">
        <v>80</v>
      </c>
      <c r="M144" s="37"/>
      <c r="N144" s="36">
        <v>30</v>
      </c>
      <c r="O144" s="65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9"/>
      <c r="Q144" s="409"/>
      <c r="R144" s="409"/>
      <c r="S144" s="410"/>
      <c r="T144" s="38" t="s">
        <v>48</v>
      </c>
      <c r="U144" s="38" t="s">
        <v>48</v>
      </c>
      <c r="V144" s="39" t="s">
        <v>0</v>
      </c>
      <c r="W144" s="57">
        <v>0</v>
      </c>
      <c r="X144" s="54">
        <f t="shared" si="28"/>
        <v>0</v>
      </c>
      <c r="Y144" s="40" t="str">
        <f t="shared" si="29"/>
        <v/>
      </c>
      <c r="Z144" s="66" t="s">
        <v>48</v>
      </c>
      <c r="AA144" s="67" t="s">
        <v>48</v>
      </c>
      <c r="AE144" s="77"/>
      <c r="BB144" s="157" t="s">
        <v>67</v>
      </c>
      <c r="BL144" s="77">
        <f t="shared" si="30"/>
        <v>0</v>
      </c>
      <c r="BM144" s="77">
        <f t="shared" si="31"/>
        <v>0</v>
      </c>
      <c r="BN144" s="77">
        <f t="shared" si="32"/>
        <v>0</v>
      </c>
      <c r="BO144" s="77">
        <f t="shared" si="33"/>
        <v>0</v>
      </c>
    </row>
    <row r="145" spans="1:67" ht="37.5" customHeight="1" x14ac:dyDescent="0.25">
      <c r="A145" s="61" t="s">
        <v>256</v>
      </c>
      <c r="B145" s="61" t="s">
        <v>257</v>
      </c>
      <c r="C145" s="35">
        <v>4301011879</v>
      </c>
      <c r="D145" s="407">
        <v>4680115885691</v>
      </c>
      <c r="E145" s="407"/>
      <c r="F145" s="60">
        <v>1.35</v>
      </c>
      <c r="G145" s="36">
        <v>8</v>
      </c>
      <c r="H145" s="60">
        <v>10.8</v>
      </c>
      <c r="I145" s="60">
        <v>11.28</v>
      </c>
      <c r="J145" s="36">
        <v>56</v>
      </c>
      <c r="K145" s="36" t="s">
        <v>114</v>
      </c>
      <c r="L145" s="37" t="s">
        <v>80</v>
      </c>
      <c r="M145" s="37"/>
      <c r="N145" s="36">
        <v>30</v>
      </c>
      <c r="O145" s="653" t="s">
        <v>258</v>
      </c>
      <c r="P145" s="409"/>
      <c r="Q145" s="409"/>
      <c r="R145" s="409"/>
      <c r="S145" s="410"/>
      <c r="T145" s="38" t="s">
        <v>48</v>
      </c>
      <c r="U145" s="38" t="s">
        <v>48</v>
      </c>
      <c r="V145" s="39" t="s">
        <v>0</v>
      </c>
      <c r="W145" s="57">
        <v>0</v>
      </c>
      <c r="X145" s="54">
        <f t="shared" si="28"/>
        <v>0</v>
      </c>
      <c r="Y145" s="40" t="str">
        <f t="shared" si="29"/>
        <v/>
      </c>
      <c r="Z145" s="66" t="s">
        <v>48</v>
      </c>
      <c r="AA145" s="67" t="s">
        <v>48</v>
      </c>
      <c r="AE145" s="77"/>
      <c r="BB145" s="158" t="s">
        <v>67</v>
      </c>
      <c r="BL145" s="77">
        <f t="shared" si="30"/>
        <v>0</v>
      </c>
      <c r="BM145" s="77">
        <f t="shared" si="31"/>
        <v>0</v>
      </c>
      <c r="BN145" s="77">
        <f t="shared" si="32"/>
        <v>0</v>
      </c>
      <c r="BO145" s="77">
        <f t="shared" si="33"/>
        <v>0</v>
      </c>
    </row>
    <row r="146" spans="1:67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8"/>
      <c r="O146" s="394" t="s">
        <v>43</v>
      </c>
      <c r="P146" s="395"/>
      <c r="Q146" s="395"/>
      <c r="R146" s="395"/>
      <c r="S146" s="395"/>
      <c r="T146" s="395"/>
      <c r="U146" s="396"/>
      <c r="V146" s="41" t="s">
        <v>42</v>
      </c>
      <c r="W146" s="42">
        <f>IFERROR(W140/H140,"0")+IFERROR(W141/H141,"0")+IFERROR(W142/H142,"0")+IFERROR(W143/H143,"0")+IFERROR(W144/H144,"0")+IFERROR(W145/H145,"0")</f>
        <v>0</v>
      </c>
      <c r="X146" s="42">
        <f>IFERROR(X140/H140,"0")+IFERROR(X141/H141,"0")+IFERROR(X142/H142,"0")+IFERROR(X143/H143,"0")+IFERROR(X144/H144,"0")+IFERROR(X145/H145,"0")</f>
        <v>0</v>
      </c>
      <c r="Y146" s="42">
        <f>IFERROR(IF(Y140="",0,Y140),"0")+IFERROR(IF(Y141="",0,Y141),"0")+IFERROR(IF(Y142="",0,Y142),"0")+IFERROR(IF(Y143="",0,Y143),"0")+IFERROR(IF(Y144="",0,Y144),"0")+IFERROR(IF(Y145="",0,Y145),"0")</f>
        <v>0</v>
      </c>
      <c r="Z146" s="65"/>
      <c r="AA146" s="65"/>
    </row>
    <row r="147" spans="1:67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8"/>
      <c r="O147" s="394" t="s">
        <v>43</v>
      </c>
      <c r="P147" s="395"/>
      <c r="Q147" s="395"/>
      <c r="R147" s="395"/>
      <c r="S147" s="395"/>
      <c r="T147" s="395"/>
      <c r="U147" s="396"/>
      <c r="V147" s="41" t="s">
        <v>0</v>
      </c>
      <c r="W147" s="42">
        <f>IFERROR(SUM(W140:W145),"0")</f>
        <v>0</v>
      </c>
      <c r="X147" s="42">
        <f>IFERROR(SUM(X140:X145),"0")</f>
        <v>0</v>
      </c>
      <c r="Y147" s="41"/>
      <c r="Z147" s="65"/>
      <c r="AA147" s="65"/>
    </row>
    <row r="148" spans="1:67" ht="16.5" customHeight="1" x14ac:dyDescent="0.25">
      <c r="A148" s="431" t="s">
        <v>259</v>
      </c>
      <c r="B148" s="431"/>
      <c r="C148" s="431"/>
      <c r="D148" s="431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431"/>
      <c r="T148" s="431"/>
      <c r="U148" s="431"/>
      <c r="V148" s="431"/>
      <c r="W148" s="431"/>
      <c r="X148" s="431"/>
      <c r="Y148" s="431"/>
      <c r="Z148" s="63"/>
      <c r="AA148" s="63"/>
    </row>
    <row r="149" spans="1:67" ht="14.25" customHeight="1" x14ac:dyDescent="0.25">
      <c r="A149" s="414" t="s">
        <v>77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64"/>
      <c r="AA149" s="64"/>
    </row>
    <row r="150" spans="1:67" ht="27" customHeight="1" x14ac:dyDescent="0.25">
      <c r="A150" s="61" t="s">
        <v>260</v>
      </c>
      <c r="B150" s="61" t="s">
        <v>261</v>
      </c>
      <c r="C150" s="35">
        <v>4301031191</v>
      </c>
      <c r="D150" s="407">
        <v>4680115880993</v>
      </c>
      <c r="E150" s="407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81</v>
      </c>
      <c r="L150" s="37" t="s">
        <v>80</v>
      </c>
      <c r="M150" s="37"/>
      <c r="N150" s="36">
        <v>40</v>
      </c>
      <c r="O150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409"/>
      <c r="Q150" s="409"/>
      <c r="R150" s="409"/>
      <c r="S150" s="410"/>
      <c r="T150" s="38" t="s">
        <v>48</v>
      </c>
      <c r="U150" s="38" t="s">
        <v>48</v>
      </c>
      <c r="V150" s="39" t="s">
        <v>0</v>
      </c>
      <c r="W150" s="57">
        <v>60</v>
      </c>
      <c r="X150" s="54">
        <f t="shared" ref="X150:X158" si="34">IFERROR(IF(W150="",0,CEILING((W150/$H150),1)*$H150),"")</f>
        <v>63</v>
      </c>
      <c r="Y150" s="40">
        <f>IFERROR(IF(X150=0,"",ROUNDUP(X150/H150,0)*0.00753),"")</f>
        <v>0.11295000000000001</v>
      </c>
      <c r="Z150" s="66" t="s">
        <v>48</v>
      </c>
      <c r="AA150" s="67" t="s">
        <v>48</v>
      </c>
      <c r="AE150" s="77"/>
      <c r="BB150" s="159" t="s">
        <v>67</v>
      </c>
      <c r="BL150" s="77">
        <f t="shared" ref="BL150:BL158" si="35">IFERROR(W150*I150/H150,"0")</f>
        <v>63.714285714285715</v>
      </c>
      <c r="BM150" s="77">
        <f t="shared" ref="BM150:BM158" si="36">IFERROR(X150*I150/H150,"0")</f>
        <v>66.900000000000006</v>
      </c>
      <c r="BN150" s="77">
        <f t="shared" ref="BN150:BN158" si="37">IFERROR(1/J150*(W150/H150),"0")</f>
        <v>9.1575091575091569E-2</v>
      </c>
      <c r="BO150" s="77">
        <f t="shared" ref="BO150:BO158" si="38">IFERROR(1/J150*(X150/H150),"0")</f>
        <v>9.6153846153846145E-2</v>
      </c>
    </row>
    <row r="151" spans="1:67" ht="27" customHeight="1" x14ac:dyDescent="0.25">
      <c r="A151" s="61" t="s">
        <v>262</v>
      </c>
      <c r="B151" s="61" t="s">
        <v>263</v>
      </c>
      <c r="C151" s="35">
        <v>4301031204</v>
      </c>
      <c r="D151" s="407">
        <v>4680115881761</v>
      </c>
      <c r="E151" s="40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81</v>
      </c>
      <c r="L151" s="37" t="s">
        <v>80</v>
      </c>
      <c r="M151" s="37"/>
      <c r="N151" s="36">
        <v>40</v>
      </c>
      <c r="O151" s="6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409"/>
      <c r="Q151" s="409"/>
      <c r="R151" s="409"/>
      <c r="S151" s="41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si="34"/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77"/>
      <c r="BB151" s="160" t="s">
        <v>67</v>
      </c>
      <c r="BL151" s="77">
        <f t="shared" si="35"/>
        <v>0</v>
      </c>
      <c r="BM151" s="77">
        <f t="shared" si="36"/>
        <v>0</v>
      </c>
      <c r="BN151" s="77">
        <f t="shared" si="37"/>
        <v>0</v>
      </c>
      <c r="BO151" s="77">
        <f t="shared" si="38"/>
        <v>0</v>
      </c>
    </row>
    <row r="152" spans="1:67" ht="27" customHeight="1" x14ac:dyDescent="0.25">
      <c r="A152" s="61" t="s">
        <v>264</v>
      </c>
      <c r="B152" s="61" t="s">
        <v>265</v>
      </c>
      <c r="C152" s="35">
        <v>4301031201</v>
      </c>
      <c r="D152" s="407">
        <v>4680115881563</v>
      </c>
      <c r="E152" s="407"/>
      <c r="F152" s="60">
        <v>0.7</v>
      </c>
      <c r="G152" s="36">
        <v>6</v>
      </c>
      <c r="H152" s="60">
        <v>4.2</v>
      </c>
      <c r="I152" s="60">
        <v>4.4000000000000004</v>
      </c>
      <c r="J152" s="36">
        <v>156</v>
      </c>
      <c r="K152" s="36" t="s">
        <v>81</v>
      </c>
      <c r="L152" s="37" t="s">
        <v>80</v>
      </c>
      <c r="M152" s="37"/>
      <c r="N152" s="36">
        <v>40</v>
      </c>
      <c r="O152" s="6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409"/>
      <c r="Q152" s="409"/>
      <c r="R152" s="409"/>
      <c r="S152" s="410"/>
      <c r="T152" s="38" t="s">
        <v>48</v>
      </c>
      <c r="U152" s="38" t="s">
        <v>48</v>
      </c>
      <c r="V152" s="39" t="s">
        <v>0</v>
      </c>
      <c r="W152" s="57">
        <v>210</v>
      </c>
      <c r="X152" s="54">
        <f t="shared" si="34"/>
        <v>210</v>
      </c>
      <c r="Y152" s="40">
        <f>IFERROR(IF(X152=0,"",ROUNDUP(X152/H152,0)*0.00753),"")</f>
        <v>0.3765</v>
      </c>
      <c r="Z152" s="66" t="s">
        <v>48</v>
      </c>
      <c r="AA152" s="67" t="s">
        <v>48</v>
      </c>
      <c r="AE152" s="77"/>
      <c r="BB152" s="161" t="s">
        <v>67</v>
      </c>
      <c r="BL152" s="77">
        <f t="shared" si="35"/>
        <v>220.00000000000003</v>
      </c>
      <c r="BM152" s="77">
        <f t="shared" si="36"/>
        <v>220.00000000000003</v>
      </c>
      <c r="BN152" s="77">
        <f t="shared" si="37"/>
        <v>0.32051282051282048</v>
      </c>
      <c r="BO152" s="77">
        <f t="shared" si="38"/>
        <v>0.32051282051282048</v>
      </c>
    </row>
    <row r="153" spans="1:67" ht="27" customHeight="1" x14ac:dyDescent="0.25">
      <c r="A153" s="61" t="s">
        <v>266</v>
      </c>
      <c r="B153" s="61" t="s">
        <v>267</v>
      </c>
      <c r="C153" s="35">
        <v>4301031199</v>
      </c>
      <c r="D153" s="407">
        <v>4680115880986</v>
      </c>
      <c r="E153" s="407"/>
      <c r="F153" s="60">
        <v>0.35</v>
      </c>
      <c r="G153" s="36">
        <v>6</v>
      </c>
      <c r="H153" s="60">
        <v>2.1</v>
      </c>
      <c r="I153" s="60">
        <v>2.23</v>
      </c>
      <c r="J153" s="36">
        <v>234</v>
      </c>
      <c r="K153" s="36" t="s">
        <v>84</v>
      </c>
      <c r="L153" s="37" t="s">
        <v>80</v>
      </c>
      <c r="M153" s="37"/>
      <c r="N153" s="36">
        <v>40</v>
      </c>
      <c r="O153" s="64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409"/>
      <c r="Q153" s="409"/>
      <c r="R153" s="409"/>
      <c r="S153" s="410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34"/>
        <v>0</v>
      </c>
      <c r="Y153" s="40" t="str">
        <f>IFERROR(IF(X153=0,"",ROUNDUP(X153/H153,0)*0.00502),"")</f>
        <v/>
      </c>
      <c r="Z153" s="66" t="s">
        <v>48</v>
      </c>
      <c r="AA153" s="67" t="s">
        <v>48</v>
      </c>
      <c r="AE153" s="77"/>
      <c r="BB153" s="162" t="s">
        <v>67</v>
      </c>
      <c r="BL153" s="77">
        <f t="shared" si="35"/>
        <v>0</v>
      </c>
      <c r="BM153" s="77">
        <f t="shared" si="36"/>
        <v>0</v>
      </c>
      <c r="BN153" s="77">
        <f t="shared" si="37"/>
        <v>0</v>
      </c>
      <c r="BO153" s="77">
        <f t="shared" si="38"/>
        <v>0</v>
      </c>
    </row>
    <row r="154" spans="1:67" ht="27" customHeight="1" x14ac:dyDescent="0.25">
      <c r="A154" s="61" t="s">
        <v>268</v>
      </c>
      <c r="B154" s="61" t="s">
        <v>269</v>
      </c>
      <c r="C154" s="35">
        <v>4301031190</v>
      </c>
      <c r="D154" s="407">
        <v>4680115880207</v>
      </c>
      <c r="E154" s="407"/>
      <c r="F154" s="60">
        <v>0.4</v>
      </c>
      <c r="G154" s="36">
        <v>6</v>
      </c>
      <c r="H154" s="60">
        <v>2.4</v>
      </c>
      <c r="I154" s="60">
        <v>2.63</v>
      </c>
      <c r="J154" s="36">
        <v>156</v>
      </c>
      <c r="K154" s="36" t="s">
        <v>81</v>
      </c>
      <c r="L154" s="37" t="s">
        <v>80</v>
      </c>
      <c r="M154" s="37"/>
      <c r="N154" s="36">
        <v>40</v>
      </c>
      <c r="O154" s="6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409"/>
      <c r="Q154" s="409"/>
      <c r="R154" s="409"/>
      <c r="S154" s="41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34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77"/>
      <c r="BB154" s="163" t="s">
        <v>67</v>
      </c>
      <c r="BL154" s="77">
        <f t="shared" si="35"/>
        <v>0</v>
      </c>
      <c r="BM154" s="77">
        <f t="shared" si="36"/>
        <v>0</v>
      </c>
      <c r="BN154" s="77">
        <f t="shared" si="37"/>
        <v>0</v>
      </c>
      <c r="BO154" s="77">
        <f t="shared" si="38"/>
        <v>0</v>
      </c>
    </row>
    <row r="155" spans="1:67" ht="27" customHeight="1" x14ac:dyDescent="0.25">
      <c r="A155" s="61" t="s">
        <v>270</v>
      </c>
      <c r="B155" s="61" t="s">
        <v>271</v>
      </c>
      <c r="C155" s="35">
        <v>4301031205</v>
      </c>
      <c r="D155" s="407">
        <v>4680115881785</v>
      </c>
      <c r="E155" s="407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84</v>
      </c>
      <c r="L155" s="37" t="s">
        <v>80</v>
      </c>
      <c r="M155" s="37"/>
      <c r="N155" s="36">
        <v>40</v>
      </c>
      <c r="O155" s="6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409"/>
      <c r="Q155" s="409"/>
      <c r="R155" s="409"/>
      <c r="S155" s="41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34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77"/>
      <c r="BB155" s="164" t="s">
        <v>67</v>
      </c>
      <c r="BL155" s="77">
        <f t="shared" si="35"/>
        <v>0</v>
      </c>
      <c r="BM155" s="77">
        <f t="shared" si="36"/>
        <v>0</v>
      </c>
      <c r="BN155" s="77">
        <f t="shared" si="37"/>
        <v>0</v>
      </c>
      <c r="BO155" s="77">
        <f t="shared" si="38"/>
        <v>0</v>
      </c>
    </row>
    <row r="156" spans="1:67" ht="27" customHeight="1" x14ac:dyDescent="0.25">
      <c r="A156" s="61" t="s">
        <v>272</v>
      </c>
      <c r="B156" s="61" t="s">
        <v>273</v>
      </c>
      <c r="C156" s="35">
        <v>4301031202</v>
      </c>
      <c r="D156" s="407">
        <v>4680115881679</v>
      </c>
      <c r="E156" s="407"/>
      <c r="F156" s="60">
        <v>0.35</v>
      </c>
      <c r="G156" s="36">
        <v>6</v>
      </c>
      <c r="H156" s="60">
        <v>2.1</v>
      </c>
      <c r="I156" s="60">
        <v>2.2000000000000002</v>
      </c>
      <c r="J156" s="36">
        <v>234</v>
      </c>
      <c r="K156" s="36" t="s">
        <v>84</v>
      </c>
      <c r="L156" s="37" t="s">
        <v>80</v>
      </c>
      <c r="M156" s="37"/>
      <c r="N156" s="36">
        <v>40</v>
      </c>
      <c r="O156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409"/>
      <c r="Q156" s="409"/>
      <c r="R156" s="409"/>
      <c r="S156" s="41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34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77"/>
      <c r="BB156" s="165" t="s">
        <v>67</v>
      </c>
      <c r="BL156" s="77">
        <f t="shared" si="35"/>
        <v>0</v>
      </c>
      <c r="BM156" s="77">
        <f t="shared" si="36"/>
        <v>0</v>
      </c>
      <c r="BN156" s="77">
        <f t="shared" si="37"/>
        <v>0</v>
      </c>
      <c r="BO156" s="77">
        <f t="shared" si="38"/>
        <v>0</v>
      </c>
    </row>
    <row r="157" spans="1:67" ht="27" customHeight="1" x14ac:dyDescent="0.25">
      <c r="A157" s="61" t="s">
        <v>274</v>
      </c>
      <c r="B157" s="61" t="s">
        <v>275</v>
      </c>
      <c r="C157" s="35">
        <v>4301031158</v>
      </c>
      <c r="D157" s="407">
        <v>4680115880191</v>
      </c>
      <c r="E157" s="407"/>
      <c r="F157" s="60">
        <v>0.4</v>
      </c>
      <c r="G157" s="36">
        <v>6</v>
      </c>
      <c r="H157" s="60">
        <v>2.4</v>
      </c>
      <c r="I157" s="60">
        <v>2.6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6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409"/>
      <c r="Q157" s="409"/>
      <c r="R157" s="409"/>
      <c r="S157" s="41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34"/>
        <v>0</v>
      </c>
      <c r="Y157" s="40" t="str">
        <f>IFERROR(IF(X157=0,"",ROUNDUP(X157/H157,0)*0.00753),"")</f>
        <v/>
      </c>
      <c r="Z157" s="66" t="s">
        <v>48</v>
      </c>
      <c r="AA157" s="67" t="s">
        <v>48</v>
      </c>
      <c r="AE157" s="77"/>
      <c r="BB157" s="166" t="s">
        <v>67</v>
      </c>
      <c r="BL157" s="77">
        <f t="shared" si="35"/>
        <v>0</v>
      </c>
      <c r="BM157" s="77">
        <f t="shared" si="36"/>
        <v>0</v>
      </c>
      <c r="BN157" s="77">
        <f t="shared" si="37"/>
        <v>0</v>
      </c>
      <c r="BO157" s="77">
        <f t="shared" si="38"/>
        <v>0</v>
      </c>
    </row>
    <row r="158" spans="1:67" ht="16.5" customHeight="1" x14ac:dyDescent="0.25">
      <c r="A158" s="61" t="s">
        <v>276</v>
      </c>
      <c r="B158" s="61" t="s">
        <v>277</v>
      </c>
      <c r="C158" s="35">
        <v>4301031245</v>
      </c>
      <c r="D158" s="407">
        <v>4680115883963</v>
      </c>
      <c r="E158" s="407"/>
      <c r="F158" s="60">
        <v>0.28000000000000003</v>
      </c>
      <c r="G158" s="36">
        <v>6</v>
      </c>
      <c r="H158" s="60">
        <v>1.68</v>
      </c>
      <c r="I158" s="60">
        <v>1.78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6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409"/>
      <c r="Q158" s="409"/>
      <c r="R158" s="409"/>
      <c r="S158" s="41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34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7" t="s">
        <v>67</v>
      </c>
      <c r="BL158" s="77">
        <f t="shared" si="35"/>
        <v>0</v>
      </c>
      <c r="BM158" s="77">
        <f t="shared" si="36"/>
        <v>0</v>
      </c>
      <c r="BN158" s="77">
        <f t="shared" si="37"/>
        <v>0</v>
      </c>
      <c r="BO158" s="77">
        <f t="shared" si="38"/>
        <v>0</v>
      </c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8"/>
      <c r="O159" s="394" t="s">
        <v>43</v>
      </c>
      <c r="P159" s="395"/>
      <c r="Q159" s="395"/>
      <c r="R159" s="395"/>
      <c r="S159" s="395"/>
      <c r="T159" s="395"/>
      <c r="U159" s="396"/>
      <c r="V159" s="41" t="s">
        <v>42</v>
      </c>
      <c r="W159" s="42">
        <f>IFERROR(W150/H150,"0")+IFERROR(W151/H151,"0")+IFERROR(W152/H152,"0")+IFERROR(W153/H153,"0")+IFERROR(W154/H154,"0")+IFERROR(W155/H155,"0")+IFERROR(W156/H156,"0")+IFERROR(W157/H157,"0")+IFERROR(W158/H158,"0")</f>
        <v>64.285714285714278</v>
      </c>
      <c r="X159" s="42">
        <f>IFERROR(X150/H150,"0")+IFERROR(X151/H151,"0")+IFERROR(X152/H152,"0")+IFERROR(X153/H153,"0")+IFERROR(X154/H154,"0")+IFERROR(X155/H155,"0")+IFERROR(X156/H156,"0")+IFERROR(X157/H157,"0")+IFERROR(X158/H158,"0")</f>
        <v>65</v>
      </c>
      <c r="Y159" s="4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0.48945</v>
      </c>
      <c r="Z159" s="65"/>
      <c r="AA159" s="65"/>
    </row>
    <row r="160" spans="1:67" x14ac:dyDescent="0.2">
      <c r="A160" s="397"/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8"/>
      <c r="O160" s="394" t="s">
        <v>43</v>
      </c>
      <c r="P160" s="395"/>
      <c r="Q160" s="395"/>
      <c r="R160" s="395"/>
      <c r="S160" s="395"/>
      <c r="T160" s="395"/>
      <c r="U160" s="396"/>
      <c r="V160" s="41" t="s">
        <v>0</v>
      </c>
      <c r="W160" s="42">
        <f>IFERROR(SUM(W150:W158),"0")</f>
        <v>270</v>
      </c>
      <c r="X160" s="42">
        <f>IFERROR(SUM(X150:X158),"0")</f>
        <v>273</v>
      </c>
      <c r="Y160" s="41"/>
      <c r="Z160" s="65"/>
      <c r="AA160" s="65"/>
    </row>
    <row r="161" spans="1:67" ht="16.5" customHeight="1" x14ac:dyDescent="0.25">
      <c r="A161" s="431" t="s">
        <v>278</v>
      </c>
      <c r="B161" s="431"/>
      <c r="C161" s="431"/>
      <c r="D161" s="431"/>
      <c r="E161" s="431"/>
      <c r="F161" s="431"/>
      <c r="G161" s="431"/>
      <c r="H161" s="431"/>
      <c r="I161" s="431"/>
      <c r="J161" s="431"/>
      <c r="K161" s="431"/>
      <c r="L161" s="431"/>
      <c r="M161" s="431"/>
      <c r="N161" s="431"/>
      <c r="O161" s="431"/>
      <c r="P161" s="431"/>
      <c r="Q161" s="431"/>
      <c r="R161" s="431"/>
      <c r="S161" s="431"/>
      <c r="T161" s="431"/>
      <c r="U161" s="431"/>
      <c r="V161" s="431"/>
      <c r="W161" s="431"/>
      <c r="X161" s="431"/>
      <c r="Y161" s="431"/>
      <c r="Z161" s="63"/>
      <c r="AA161" s="63"/>
    </row>
    <row r="162" spans="1:67" ht="14.25" customHeight="1" x14ac:dyDescent="0.25">
      <c r="A162" s="414" t="s">
        <v>118</v>
      </c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  <c r="X162" s="414"/>
      <c r="Y162" s="414"/>
      <c r="Z162" s="64"/>
      <c r="AA162" s="64"/>
    </row>
    <row r="163" spans="1:67" ht="16.5" customHeight="1" x14ac:dyDescent="0.25">
      <c r="A163" s="61" t="s">
        <v>279</v>
      </c>
      <c r="B163" s="61" t="s">
        <v>280</v>
      </c>
      <c r="C163" s="35">
        <v>4301011450</v>
      </c>
      <c r="D163" s="407">
        <v>4680115881402</v>
      </c>
      <c r="E163" s="407"/>
      <c r="F163" s="60">
        <v>1.35</v>
      </c>
      <c r="G163" s="36">
        <v>8</v>
      </c>
      <c r="H163" s="60">
        <v>10.8</v>
      </c>
      <c r="I163" s="60">
        <v>11.28</v>
      </c>
      <c r="J163" s="36">
        <v>56</v>
      </c>
      <c r="K163" s="36" t="s">
        <v>114</v>
      </c>
      <c r="L163" s="37" t="s">
        <v>113</v>
      </c>
      <c r="M163" s="37"/>
      <c r="N163" s="36">
        <v>55</v>
      </c>
      <c r="O163" s="6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409"/>
      <c r="Q163" s="409"/>
      <c r="R163" s="409"/>
      <c r="S163" s="410"/>
      <c r="T163" s="38" t="s">
        <v>48</v>
      </c>
      <c r="U163" s="38" t="s">
        <v>48</v>
      </c>
      <c r="V163" s="39" t="s">
        <v>0</v>
      </c>
      <c r="W163" s="57">
        <v>0</v>
      </c>
      <c r="X163" s="54">
        <f>IFERROR(IF(W163="",0,CEILING((W163/$H163),1)*$H163),"")</f>
        <v>0</v>
      </c>
      <c r="Y163" s="40" t="str">
        <f>IFERROR(IF(X163=0,"",ROUNDUP(X163/H163,0)*0.02175),"")</f>
        <v/>
      </c>
      <c r="Z163" s="66" t="s">
        <v>48</v>
      </c>
      <c r="AA163" s="67" t="s">
        <v>48</v>
      </c>
      <c r="AE163" s="77"/>
      <c r="BB163" s="168" t="s">
        <v>67</v>
      </c>
      <c r="BL163" s="77">
        <f>IFERROR(W163*I163/H163,"0")</f>
        <v>0</v>
      </c>
      <c r="BM163" s="77">
        <f>IFERROR(X163*I163/H163,"0")</f>
        <v>0</v>
      </c>
      <c r="BN163" s="77">
        <f>IFERROR(1/J163*(W163/H163),"0")</f>
        <v>0</v>
      </c>
      <c r="BO163" s="77">
        <f>IFERROR(1/J163*(X163/H163),"0")</f>
        <v>0</v>
      </c>
    </row>
    <row r="164" spans="1:67" ht="27" customHeight="1" x14ac:dyDescent="0.25">
      <c r="A164" s="61" t="s">
        <v>281</v>
      </c>
      <c r="B164" s="61" t="s">
        <v>282</v>
      </c>
      <c r="C164" s="35">
        <v>4301011454</v>
      </c>
      <c r="D164" s="407">
        <v>4680115881396</v>
      </c>
      <c r="E164" s="407"/>
      <c r="F164" s="60">
        <v>0.45</v>
      </c>
      <c r="G164" s="36">
        <v>6</v>
      </c>
      <c r="H164" s="60">
        <v>2.7</v>
      </c>
      <c r="I164" s="60">
        <v>2.9</v>
      </c>
      <c r="J164" s="36">
        <v>156</v>
      </c>
      <c r="K164" s="36" t="s">
        <v>81</v>
      </c>
      <c r="L164" s="37" t="s">
        <v>80</v>
      </c>
      <c r="M164" s="37"/>
      <c r="N164" s="36">
        <v>55</v>
      </c>
      <c r="O164" s="6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409"/>
      <c r="Q164" s="409"/>
      <c r="R164" s="409"/>
      <c r="S164" s="410"/>
      <c r="T164" s="38" t="s">
        <v>48</v>
      </c>
      <c r="U164" s="38" t="s">
        <v>48</v>
      </c>
      <c r="V164" s="39" t="s">
        <v>0</v>
      </c>
      <c r="W164" s="57">
        <v>18</v>
      </c>
      <c r="X164" s="54">
        <f>IFERROR(IF(W164="",0,CEILING((W164/$H164),1)*$H164),"")</f>
        <v>18.900000000000002</v>
      </c>
      <c r="Y164" s="40">
        <f>IFERROR(IF(X164=0,"",ROUNDUP(X164/H164,0)*0.00753),"")</f>
        <v>5.271E-2</v>
      </c>
      <c r="Z164" s="66" t="s">
        <v>48</v>
      </c>
      <c r="AA164" s="67" t="s">
        <v>48</v>
      </c>
      <c r="AE164" s="77"/>
      <c r="BB164" s="169" t="s">
        <v>67</v>
      </c>
      <c r="BL164" s="77">
        <f>IFERROR(W164*I164/H164,"0")</f>
        <v>19.333333333333332</v>
      </c>
      <c r="BM164" s="77">
        <f>IFERROR(X164*I164/H164,"0")</f>
        <v>20.3</v>
      </c>
      <c r="BN164" s="77">
        <f>IFERROR(1/J164*(W164/H164),"0")</f>
        <v>4.2735042735042729E-2</v>
      </c>
      <c r="BO164" s="77">
        <f>IFERROR(1/J164*(X164/H164),"0")</f>
        <v>4.4871794871794872E-2</v>
      </c>
    </row>
    <row r="165" spans="1:67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8"/>
      <c r="O165" s="394" t="s">
        <v>43</v>
      </c>
      <c r="P165" s="395"/>
      <c r="Q165" s="395"/>
      <c r="R165" s="395"/>
      <c r="S165" s="395"/>
      <c r="T165" s="395"/>
      <c r="U165" s="396"/>
      <c r="V165" s="41" t="s">
        <v>42</v>
      </c>
      <c r="W165" s="42">
        <f>IFERROR(W163/H163,"0")+IFERROR(W164/H164,"0")</f>
        <v>6.6666666666666661</v>
      </c>
      <c r="X165" s="42">
        <f>IFERROR(X163/H163,"0")+IFERROR(X164/H164,"0")</f>
        <v>7</v>
      </c>
      <c r="Y165" s="42">
        <f>IFERROR(IF(Y163="",0,Y163),"0")+IFERROR(IF(Y164="",0,Y164),"0")</f>
        <v>5.271E-2</v>
      </c>
      <c r="Z165" s="65"/>
      <c r="AA165" s="65"/>
    </row>
    <row r="166" spans="1:67" x14ac:dyDescent="0.2">
      <c r="A166" s="397"/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8"/>
      <c r="O166" s="394" t="s">
        <v>43</v>
      </c>
      <c r="P166" s="395"/>
      <c r="Q166" s="395"/>
      <c r="R166" s="395"/>
      <c r="S166" s="395"/>
      <c r="T166" s="395"/>
      <c r="U166" s="396"/>
      <c r="V166" s="41" t="s">
        <v>0</v>
      </c>
      <c r="W166" s="42">
        <f>IFERROR(SUM(W163:W164),"0")</f>
        <v>18</v>
      </c>
      <c r="X166" s="42">
        <f>IFERROR(SUM(X163:X164),"0")</f>
        <v>18.900000000000002</v>
      </c>
      <c r="Y166" s="41"/>
      <c r="Z166" s="65"/>
      <c r="AA166" s="65"/>
    </row>
    <row r="167" spans="1:67" ht="14.25" customHeight="1" x14ac:dyDescent="0.25">
      <c r="A167" s="414" t="s">
        <v>110</v>
      </c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4"/>
      <c r="P167" s="414"/>
      <c r="Q167" s="414"/>
      <c r="R167" s="414"/>
      <c r="S167" s="414"/>
      <c r="T167" s="414"/>
      <c r="U167" s="414"/>
      <c r="V167" s="414"/>
      <c r="W167" s="414"/>
      <c r="X167" s="414"/>
      <c r="Y167" s="414"/>
      <c r="Z167" s="64"/>
      <c r="AA167" s="64"/>
    </row>
    <row r="168" spans="1:67" ht="16.5" customHeight="1" x14ac:dyDescent="0.25">
      <c r="A168" s="61" t="s">
        <v>283</v>
      </c>
      <c r="B168" s="61" t="s">
        <v>284</v>
      </c>
      <c r="C168" s="35">
        <v>4301020262</v>
      </c>
      <c r="D168" s="407">
        <v>4680115882935</v>
      </c>
      <c r="E168" s="407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114</v>
      </c>
      <c r="L168" s="37" t="s">
        <v>133</v>
      </c>
      <c r="M168" s="37"/>
      <c r="N168" s="36">
        <v>50</v>
      </c>
      <c r="O168" s="6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409"/>
      <c r="Q168" s="409"/>
      <c r="R168" s="409"/>
      <c r="S168" s="410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16.5" customHeight="1" x14ac:dyDescent="0.25">
      <c r="A169" s="61" t="s">
        <v>285</v>
      </c>
      <c r="B169" s="61" t="s">
        <v>286</v>
      </c>
      <c r="C169" s="35">
        <v>4301020220</v>
      </c>
      <c r="D169" s="407">
        <v>4680115880764</v>
      </c>
      <c r="E169" s="407"/>
      <c r="F169" s="60">
        <v>0.35</v>
      </c>
      <c r="G169" s="36">
        <v>6</v>
      </c>
      <c r="H169" s="60">
        <v>2.1</v>
      </c>
      <c r="I169" s="60">
        <v>2.2999999999999998</v>
      </c>
      <c r="J169" s="36">
        <v>156</v>
      </c>
      <c r="K169" s="36" t="s">
        <v>81</v>
      </c>
      <c r="L169" s="37" t="s">
        <v>113</v>
      </c>
      <c r="M169" s="37"/>
      <c r="N169" s="36">
        <v>50</v>
      </c>
      <c r="O169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409"/>
      <c r="Q169" s="409"/>
      <c r="R169" s="409"/>
      <c r="S169" s="41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8"/>
      <c r="O170" s="394" t="s">
        <v>43</v>
      </c>
      <c r="P170" s="395"/>
      <c r="Q170" s="395"/>
      <c r="R170" s="395"/>
      <c r="S170" s="395"/>
      <c r="T170" s="395"/>
      <c r="U170" s="396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397"/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8"/>
      <c r="O171" s="394" t="s">
        <v>43</v>
      </c>
      <c r="P171" s="395"/>
      <c r="Q171" s="395"/>
      <c r="R171" s="395"/>
      <c r="S171" s="395"/>
      <c r="T171" s="395"/>
      <c r="U171" s="396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14" t="s">
        <v>77</v>
      </c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4"/>
      <c r="P172" s="414"/>
      <c r="Q172" s="414"/>
      <c r="R172" s="414"/>
      <c r="S172" s="414"/>
      <c r="T172" s="414"/>
      <c r="U172" s="414"/>
      <c r="V172" s="414"/>
      <c r="W172" s="414"/>
      <c r="X172" s="414"/>
      <c r="Y172" s="414"/>
      <c r="Z172" s="64"/>
      <c r="AA172" s="64"/>
    </row>
    <row r="173" spans="1:67" ht="27" customHeight="1" x14ac:dyDescent="0.25">
      <c r="A173" s="61" t="s">
        <v>287</v>
      </c>
      <c r="B173" s="61" t="s">
        <v>288</v>
      </c>
      <c r="C173" s="35">
        <v>4301031224</v>
      </c>
      <c r="D173" s="407">
        <v>4680115882683</v>
      </c>
      <c r="E173" s="407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81</v>
      </c>
      <c r="L173" s="37" t="s">
        <v>80</v>
      </c>
      <c r="M173" s="37"/>
      <c r="N173" s="36">
        <v>40</v>
      </c>
      <c r="O173" s="63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409"/>
      <c r="Q173" s="409"/>
      <c r="R173" s="409"/>
      <c r="S173" s="410"/>
      <c r="T173" s="38" t="s">
        <v>48</v>
      </c>
      <c r="U173" s="38" t="s">
        <v>48</v>
      </c>
      <c r="V173" s="39" t="s">
        <v>0</v>
      </c>
      <c r="W173" s="57">
        <v>925</v>
      </c>
      <c r="X173" s="54">
        <f t="shared" ref="X173:X180" si="39">IFERROR(IF(W173="",0,CEILING((W173/$H173),1)*$H173),"")</f>
        <v>928.80000000000007</v>
      </c>
      <c r="Y173" s="40">
        <f>IFERROR(IF(X173=0,"",ROUNDUP(X173/H173,0)*0.00937),"")</f>
        <v>1.61164</v>
      </c>
      <c r="Z173" s="66" t="s">
        <v>48</v>
      </c>
      <c r="AA173" s="67" t="s">
        <v>48</v>
      </c>
      <c r="AE173" s="77"/>
      <c r="BB173" s="172" t="s">
        <v>67</v>
      </c>
      <c r="BL173" s="77">
        <f t="shared" ref="BL173:BL180" si="40">IFERROR(W173*I173/H173,"0")</f>
        <v>960.97222222222217</v>
      </c>
      <c r="BM173" s="77">
        <f t="shared" ref="BM173:BM180" si="41">IFERROR(X173*I173/H173,"0")</f>
        <v>964.92000000000019</v>
      </c>
      <c r="BN173" s="77">
        <f t="shared" ref="BN173:BN180" si="42">IFERROR(1/J173*(W173/H173),"0")</f>
        <v>1.4274691358024689</v>
      </c>
      <c r="BO173" s="77">
        <f t="shared" ref="BO173:BO180" si="43">IFERROR(1/J173*(X173/H173),"0")</f>
        <v>1.4333333333333333</v>
      </c>
    </row>
    <row r="174" spans="1:67" ht="27" customHeight="1" x14ac:dyDescent="0.25">
      <c r="A174" s="61" t="s">
        <v>289</v>
      </c>
      <c r="B174" s="61" t="s">
        <v>290</v>
      </c>
      <c r="C174" s="35">
        <v>4301031230</v>
      </c>
      <c r="D174" s="407">
        <v>4680115882690</v>
      </c>
      <c r="E174" s="40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81</v>
      </c>
      <c r="L174" s="37" t="s">
        <v>80</v>
      </c>
      <c r="M174" s="37"/>
      <c r="N174" s="36">
        <v>40</v>
      </c>
      <c r="O174" s="6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409"/>
      <c r="Q174" s="409"/>
      <c r="R174" s="409"/>
      <c r="S174" s="410"/>
      <c r="T174" s="38" t="s">
        <v>48</v>
      </c>
      <c r="U174" s="38" t="s">
        <v>48</v>
      </c>
      <c r="V174" s="39" t="s">
        <v>0</v>
      </c>
      <c r="W174" s="57">
        <v>500</v>
      </c>
      <c r="X174" s="54">
        <f t="shared" si="39"/>
        <v>502.20000000000005</v>
      </c>
      <c r="Y174" s="40">
        <f>IFERROR(IF(X174=0,"",ROUNDUP(X174/H174,0)*0.00937),"")</f>
        <v>0.87141000000000002</v>
      </c>
      <c r="Z174" s="66" t="s">
        <v>48</v>
      </c>
      <c r="AA174" s="67" t="s">
        <v>48</v>
      </c>
      <c r="AE174" s="77"/>
      <c r="BB174" s="173" t="s">
        <v>67</v>
      </c>
      <c r="BL174" s="77">
        <f t="shared" si="40"/>
        <v>519.44444444444446</v>
      </c>
      <c r="BM174" s="77">
        <f t="shared" si="41"/>
        <v>521.73</v>
      </c>
      <c r="BN174" s="77">
        <f t="shared" si="42"/>
        <v>0.77160493827160481</v>
      </c>
      <c r="BO174" s="77">
        <f t="shared" si="43"/>
        <v>0.77500000000000002</v>
      </c>
    </row>
    <row r="175" spans="1:67" ht="27" customHeight="1" x14ac:dyDescent="0.25">
      <c r="A175" s="61" t="s">
        <v>291</v>
      </c>
      <c r="B175" s="61" t="s">
        <v>292</v>
      </c>
      <c r="C175" s="35">
        <v>4301031220</v>
      </c>
      <c r="D175" s="407">
        <v>4680115882669</v>
      </c>
      <c r="E175" s="40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81</v>
      </c>
      <c r="L175" s="37" t="s">
        <v>80</v>
      </c>
      <c r="M175" s="37"/>
      <c r="N175" s="36">
        <v>40</v>
      </c>
      <c r="O175" s="6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409"/>
      <c r="Q175" s="409"/>
      <c r="R175" s="409"/>
      <c r="S175" s="410"/>
      <c r="T175" s="38" t="s">
        <v>48</v>
      </c>
      <c r="U175" s="38" t="s">
        <v>48</v>
      </c>
      <c r="V175" s="39" t="s">
        <v>0</v>
      </c>
      <c r="W175" s="57">
        <v>625</v>
      </c>
      <c r="X175" s="54">
        <f t="shared" si="39"/>
        <v>626.40000000000009</v>
      </c>
      <c r="Y175" s="40">
        <f>IFERROR(IF(X175=0,"",ROUNDUP(X175/H175,0)*0.00937),"")</f>
        <v>1.0869199999999999</v>
      </c>
      <c r="Z175" s="66" t="s">
        <v>48</v>
      </c>
      <c r="AA175" s="67" t="s">
        <v>48</v>
      </c>
      <c r="AE175" s="77"/>
      <c r="BB175" s="174" t="s">
        <v>67</v>
      </c>
      <c r="BL175" s="77">
        <f t="shared" si="40"/>
        <v>649.30555555555554</v>
      </c>
      <c r="BM175" s="77">
        <f t="shared" si="41"/>
        <v>650.7600000000001</v>
      </c>
      <c r="BN175" s="77">
        <f t="shared" si="42"/>
        <v>0.96450617283950613</v>
      </c>
      <c r="BO175" s="77">
        <f t="shared" si="43"/>
        <v>0.96666666666666679</v>
      </c>
    </row>
    <row r="176" spans="1:67" ht="27" customHeight="1" x14ac:dyDescent="0.25">
      <c r="A176" s="61" t="s">
        <v>293</v>
      </c>
      <c r="B176" s="61" t="s">
        <v>294</v>
      </c>
      <c r="C176" s="35">
        <v>4301031221</v>
      </c>
      <c r="D176" s="407">
        <v>4680115882676</v>
      </c>
      <c r="E176" s="40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81</v>
      </c>
      <c r="L176" s="37" t="s">
        <v>80</v>
      </c>
      <c r="M176" s="37"/>
      <c r="N176" s="36">
        <v>40</v>
      </c>
      <c r="O176" s="6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409"/>
      <c r="Q176" s="409"/>
      <c r="R176" s="409"/>
      <c r="S176" s="410"/>
      <c r="T176" s="38" t="s">
        <v>48</v>
      </c>
      <c r="U176" s="38" t="s">
        <v>48</v>
      </c>
      <c r="V176" s="39" t="s">
        <v>0</v>
      </c>
      <c r="W176" s="57">
        <v>925</v>
      </c>
      <c r="X176" s="54">
        <f t="shared" si="39"/>
        <v>928.80000000000007</v>
      </c>
      <c r="Y176" s="40">
        <f>IFERROR(IF(X176=0,"",ROUNDUP(X176/H176,0)*0.00937),"")</f>
        <v>1.61164</v>
      </c>
      <c r="Z176" s="66" t="s">
        <v>48</v>
      </c>
      <c r="AA176" s="67" t="s">
        <v>48</v>
      </c>
      <c r="AE176" s="77"/>
      <c r="BB176" s="175" t="s">
        <v>67</v>
      </c>
      <c r="BL176" s="77">
        <f t="shared" si="40"/>
        <v>960.97222222222217</v>
      </c>
      <c r="BM176" s="77">
        <f t="shared" si="41"/>
        <v>964.92000000000019</v>
      </c>
      <c r="BN176" s="77">
        <f t="shared" si="42"/>
        <v>1.4274691358024689</v>
      </c>
      <c r="BO176" s="77">
        <f t="shared" si="43"/>
        <v>1.4333333333333333</v>
      </c>
    </row>
    <row r="177" spans="1:67" ht="27" customHeight="1" x14ac:dyDescent="0.25">
      <c r="A177" s="61" t="s">
        <v>295</v>
      </c>
      <c r="B177" s="61" t="s">
        <v>296</v>
      </c>
      <c r="C177" s="35">
        <v>4301031223</v>
      </c>
      <c r="D177" s="407">
        <v>4680115884014</v>
      </c>
      <c r="E177" s="407"/>
      <c r="F177" s="60">
        <v>0.3</v>
      </c>
      <c r="G177" s="36">
        <v>6</v>
      </c>
      <c r="H177" s="60">
        <v>1.8</v>
      </c>
      <c r="I177" s="60">
        <v>1.93</v>
      </c>
      <c r="J177" s="36">
        <v>234</v>
      </c>
      <c r="K177" s="36" t="s">
        <v>84</v>
      </c>
      <c r="L177" s="37" t="s">
        <v>80</v>
      </c>
      <c r="M177" s="37"/>
      <c r="N177" s="36">
        <v>40</v>
      </c>
      <c r="O177" s="634" t="s">
        <v>297</v>
      </c>
      <c r="P177" s="409"/>
      <c r="Q177" s="409"/>
      <c r="R177" s="409"/>
      <c r="S177" s="410"/>
      <c r="T177" s="38" t="s">
        <v>48</v>
      </c>
      <c r="U177" s="38" t="s">
        <v>48</v>
      </c>
      <c r="V177" s="39" t="s">
        <v>0</v>
      </c>
      <c r="W177" s="57">
        <v>0</v>
      </c>
      <c r="X177" s="54">
        <f t="shared" si="39"/>
        <v>0</v>
      </c>
      <c r="Y177" s="40" t="str">
        <f>IFERROR(IF(X177=0,"",ROUNDUP(X177/H177,0)*0.00502),"")</f>
        <v/>
      </c>
      <c r="Z177" s="66" t="s">
        <v>48</v>
      </c>
      <c r="AA177" s="67" t="s">
        <v>48</v>
      </c>
      <c r="AE177" s="77"/>
      <c r="BB177" s="176" t="s">
        <v>67</v>
      </c>
      <c r="BL177" s="77">
        <f t="shared" si="40"/>
        <v>0</v>
      </c>
      <c r="BM177" s="77">
        <f t="shared" si="41"/>
        <v>0</v>
      </c>
      <c r="BN177" s="77">
        <f t="shared" si="42"/>
        <v>0</v>
      </c>
      <c r="BO177" s="77">
        <f t="shared" si="43"/>
        <v>0</v>
      </c>
    </row>
    <row r="178" spans="1:67" ht="27" customHeight="1" x14ac:dyDescent="0.25">
      <c r="A178" s="61" t="s">
        <v>298</v>
      </c>
      <c r="B178" s="61" t="s">
        <v>299</v>
      </c>
      <c r="C178" s="35">
        <v>4301031222</v>
      </c>
      <c r="D178" s="407">
        <v>4680115884007</v>
      </c>
      <c r="E178" s="407"/>
      <c r="F178" s="60">
        <v>0.3</v>
      </c>
      <c r="G178" s="36">
        <v>6</v>
      </c>
      <c r="H178" s="60">
        <v>1.8</v>
      </c>
      <c r="I178" s="60">
        <v>1.9</v>
      </c>
      <c r="J178" s="36">
        <v>234</v>
      </c>
      <c r="K178" s="36" t="s">
        <v>84</v>
      </c>
      <c r="L178" s="37" t="s">
        <v>80</v>
      </c>
      <c r="M178" s="37"/>
      <c r="N178" s="36">
        <v>40</v>
      </c>
      <c r="O178" s="635" t="s">
        <v>300</v>
      </c>
      <c r="P178" s="409"/>
      <c r="Q178" s="409"/>
      <c r="R178" s="409"/>
      <c r="S178" s="410"/>
      <c r="T178" s="38" t="s">
        <v>48</v>
      </c>
      <c r="U178" s="38" t="s">
        <v>48</v>
      </c>
      <c r="V178" s="39" t="s">
        <v>0</v>
      </c>
      <c r="W178" s="57">
        <v>0</v>
      </c>
      <c r="X178" s="54">
        <f t="shared" si="39"/>
        <v>0</v>
      </c>
      <c r="Y178" s="40" t="str">
        <f>IFERROR(IF(X178=0,"",ROUNDUP(X178/H178,0)*0.00502),"")</f>
        <v/>
      </c>
      <c r="Z178" s="66" t="s">
        <v>48</v>
      </c>
      <c r="AA178" s="67" t="s">
        <v>48</v>
      </c>
      <c r="AE178" s="77"/>
      <c r="BB178" s="177" t="s">
        <v>67</v>
      </c>
      <c r="BL178" s="77">
        <f t="shared" si="40"/>
        <v>0</v>
      </c>
      <c r="BM178" s="77">
        <f t="shared" si="41"/>
        <v>0</v>
      </c>
      <c r="BN178" s="77">
        <f t="shared" si="42"/>
        <v>0</v>
      </c>
      <c r="BO178" s="77">
        <f t="shared" si="43"/>
        <v>0</v>
      </c>
    </row>
    <row r="179" spans="1:67" ht="27" customHeight="1" x14ac:dyDescent="0.25">
      <c r="A179" s="61" t="s">
        <v>301</v>
      </c>
      <c r="B179" s="61" t="s">
        <v>302</v>
      </c>
      <c r="C179" s="35">
        <v>4301031229</v>
      </c>
      <c r="D179" s="407">
        <v>4680115884038</v>
      </c>
      <c r="E179" s="407"/>
      <c r="F179" s="60">
        <v>0.3</v>
      </c>
      <c r="G179" s="36">
        <v>6</v>
      </c>
      <c r="H179" s="60">
        <v>1.8</v>
      </c>
      <c r="I179" s="60">
        <v>1.9</v>
      </c>
      <c r="J179" s="36">
        <v>234</v>
      </c>
      <c r="K179" s="36" t="s">
        <v>84</v>
      </c>
      <c r="L179" s="37" t="s">
        <v>80</v>
      </c>
      <c r="M179" s="37"/>
      <c r="N179" s="36">
        <v>40</v>
      </c>
      <c r="O179" s="6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9"/>
      <c r="Q179" s="409"/>
      <c r="R179" s="409"/>
      <c r="S179" s="410"/>
      <c r="T179" s="38" t="s">
        <v>48</v>
      </c>
      <c r="U179" s="38" t="s">
        <v>48</v>
      </c>
      <c r="V179" s="39" t="s">
        <v>0</v>
      </c>
      <c r="W179" s="57">
        <v>0</v>
      </c>
      <c r="X179" s="54">
        <f t="shared" si="39"/>
        <v>0</v>
      </c>
      <c r="Y179" s="40" t="str">
        <f>IFERROR(IF(X179=0,"",ROUNDUP(X179/H179,0)*0.00502),"")</f>
        <v/>
      </c>
      <c r="Z179" s="66" t="s">
        <v>48</v>
      </c>
      <c r="AA179" s="67" t="s">
        <v>48</v>
      </c>
      <c r="AE179" s="77"/>
      <c r="BB179" s="178" t="s">
        <v>67</v>
      </c>
      <c r="BL179" s="77">
        <f t="shared" si="40"/>
        <v>0</v>
      </c>
      <c r="BM179" s="77">
        <f t="shared" si="41"/>
        <v>0</v>
      </c>
      <c r="BN179" s="77">
        <f t="shared" si="42"/>
        <v>0</v>
      </c>
      <c r="BO179" s="77">
        <f t="shared" si="43"/>
        <v>0</v>
      </c>
    </row>
    <row r="180" spans="1:67" ht="27" customHeight="1" x14ac:dyDescent="0.25">
      <c r="A180" s="61" t="s">
        <v>303</v>
      </c>
      <c r="B180" s="61" t="s">
        <v>304</v>
      </c>
      <c r="C180" s="35">
        <v>4301031225</v>
      </c>
      <c r="D180" s="407">
        <v>4680115884021</v>
      </c>
      <c r="E180" s="407"/>
      <c r="F180" s="60">
        <v>0.3</v>
      </c>
      <c r="G180" s="36">
        <v>6</v>
      </c>
      <c r="H180" s="60">
        <v>1.8</v>
      </c>
      <c r="I180" s="60">
        <v>1.9</v>
      </c>
      <c r="J180" s="36">
        <v>234</v>
      </c>
      <c r="K180" s="36" t="s">
        <v>84</v>
      </c>
      <c r="L180" s="37" t="s">
        <v>80</v>
      </c>
      <c r="M180" s="37"/>
      <c r="N180" s="36">
        <v>40</v>
      </c>
      <c r="O180" s="623" t="s">
        <v>305</v>
      </c>
      <c r="P180" s="409"/>
      <c r="Q180" s="409"/>
      <c r="R180" s="409"/>
      <c r="S180" s="410"/>
      <c r="T180" s="38" t="s">
        <v>48</v>
      </c>
      <c r="U180" s="38" t="s">
        <v>48</v>
      </c>
      <c r="V180" s="39" t="s">
        <v>0</v>
      </c>
      <c r="W180" s="57">
        <v>0</v>
      </c>
      <c r="X180" s="54">
        <f t="shared" si="39"/>
        <v>0</v>
      </c>
      <c r="Y180" s="40" t="str">
        <f>IFERROR(IF(X180=0,"",ROUNDUP(X180/H180,0)*0.00502),"")</f>
        <v/>
      </c>
      <c r="Z180" s="66" t="s">
        <v>48</v>
      </c>
      <c r="AA180" s="67" t="s">
        <v>48</v>
      </c>
      <c r="AE180" s="77"/>
      <c r="BB180" s="179" t="s">
        <v>67</v>
      </c>
      <c r="BL180" s="77">
        <f t="shared" si="40"/>
        <v>0</v>
      </c>
      <c r="BM180" s="77">
        <f t="shared" si="41"/>
        <v>0</v>
      </c>
      <c r="BN180" s="77">
        <f t="shared" si="42"/>
        <v>0</v>
      </c>
      <c r="BO180" s="77">
        <f t="shared" si="43"/>
        <v>0</v>
      </c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398"/>
      <c r="O181" s="394" t="s">
        <v>43</v>
      </c>
      <c r="P181" s="395"/>
      <c r="Q181" s="395"/>
      <c r="R181" s="395"/>
      <c r="S181" s="395"/>
      <c r="T181" s="395"/>
      <c r="U181" s="396"/>
      <c r="V181" s="41" t="s">
        <v>42</v>
      </c>
      <c r="W181" s="42">
        <f>IFERROR(W173/H173,"0")+IFERROR(W174/H174,"0")+IFERROR(W175/H175,"0")+IFERROR(W176/H176,"0")+IFERROR(W177/H177,"0")+IFERROR(W178/H178,"0")+IFERROR(W179/H179,"0")+IFERROR(W180/H180,"0")</f>
        <v>550.92592592592587</v>
      </c>
      <c r="X181" s="42">
        <f>IFERROR(X173/H173,"0")+IFERROR(X174/H174,"0")+IFERROR(X175/H175,"0")+IFERROR(X176/H176,"0")+IFERROR(X177/H177,"0")+IFERROR(X178/H178,"0")+IFERROR(X179/H179,"0")+IFERROR(X180/H180,"0")</f>
        <v>553</v>
      </c>
      <c r="Y181" s="4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5.1816099999999992</v>
      </c>
      <c r="Z181" s="65"/>
      <c r="AA181" s="65"/>
    </row>
    <row r="182" spans="1:67" x14ac:dyDescent="0.2">
      <c r="A182" s="397"/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8"/>
      <c r="O182" s="394" t="s">
        <v>43</v>
      </c>
      <c r="P182" s="395"/>
      <c r="Q182" s="395"/>
      <c r="R182" s="395"/>
      <c r="S182" s="395"/>
      <c r="T182" s="395"/>
      <c r="U182" s="396"/>
      <c r="V182" s="41" t="s">
        <v>0</v>
      </c>
      <c r="W182" s="42">
        <f>IFERROR(SUM(W173:W180),"0")</f>
        <v>2975</v>
      </c>
      <c r="X182" s="42">
        <f>IFERROR(SUM(X173:X180),"0")</f>
        <v>2986.2000000000003</v>
      </c>
      <c r="Y182" s="41"/>
      <c r="Z182" s="65"/>
      <c r="AA182" s="65"/>
    </row>
    <row r="183" spans="1:67" ht="14.25" customHeight="1" x14ac:dyDescent="0.25">
      <c r="A183" s="414" t="s">
        <v>85</v>
      </c>
      <c r="B183" s="414"/>
      <c r="C183" s="414"/>
      <c r="D183" s="414"/>
      <c r="E183" s="414"/>
      <c r="F183" s="414"/>
      <c r="G183" s="414"/>
      <c r="H183" s="414"/>
      <c r="I183" s="414"/>
      <c r="J183" s="414"/>
      <c r="K183" s="414"/>
      <c r="L183" s="414"/>
      <c r="M183" s="414"/>
      <c r="N183" s="414"/>
      <c r="O183" s="414"/>
      <c r="P183" s="414"/>
      <c r="Q183" s="414"/>
      <c r="R183" s="414"/>
      <c r="S183" s="414"/>
      <c r="T183" s="414"/>
      <c r="U183" s="414"/>
      <c r="V183" s="414"/>
      <c r="W183" s="414"/>
      <c r="X183" s="414"/>
      <c r="Y183" s="414"/>
      <c r="Z183" s="64"/>
      <c r="AA183" s="64"/>
    </row>
    <row r="184" spans="1:67" ht="27" customHeight="1" x14ac:dyDescent="0.25">
      <c r="A184" s="61" t="s">
        <v>306</v>
      </c>
      <c r="B184" s="61" t="s">
        <v>307</v>
      </c>
      <c r="C184" s="35">
        <v>4301051409</v>
      </c>
      <c r="D184" s="407">
        <v>4680115881556</v>
      </c>
      <c r="E184" s="407"/>
      <c r="F184" s="60">
        <v>1</v>
      </c>
      <c r="G184" s="36">
        <v>4</v>
      </c>
      <c r="H184" s="60">
        <v>4</v>
      </c>
      <c r="I184" s="60">
        <v>4.4080000000000004</v>
      </c>
      <c r="J184" s="36">
        <v>104</v>
      </c>
      <c r="K184" s="36" t="s">
        <v>114</v>
      </c>
      <c r="L184" s="37" t="s">
        <v>133</v>
      </c>
      <c r="M184" s="37"/>
      <c r="N184" s="36">
        <v>45</v>
      </c>
      <c r="O184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409"/>
      <c r="Q184" s="409"/>
      <c r="R184" s="409"/>
      <c r="S184" s="410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ref="X184:X198" si="44">IFERROR(IF(W184="",0,CEILING((W184/$H184),1)*$H184),"")</f>
        <v>0</v>
      </c>
      <c r="Y184" s="40" t="str">
        <f>IFERROR(IF(X184=0,"",ROUNDUP(X184/H184,0)*0.01196),"")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ref="BL184:BL198" si="45">IFERROR(W184*I184/H184,"0")</f>
        <v>0</v>
      </c>
      <c r="BM184" s="77">
        <f t="shared" ref="BM184:BM198" si="46">IFERROR(X184*I184/H184,"0")</f>
        <v>0</v>
      </c>
      <c r="BN184" s="77">
        <f t="shared" ref="BN184:BN198" si="47">IFERROR(1/J184*(W184/H184),"0")</f>
        <v>0</v>
      </c>
      <c r="BO184" s="77">
        <f t="shared" ref="BO184:BO198" si="48">IFERROR(1/J184*(X184/H184),"0")</f>
        <v>0</v>
      </c>
    </row>
    <row r="185" spans="1:67" ht="27" customHeight="1" x14ac:dyDescent="0.25">
      <c r="A185" s="61" t="s">
        <v>308</v>
      </c>
      <c r="B185" s="61" t="s">
        <v>309</v>
      </c>
      <c r="C185" s="35">
        <v>4301051408</v>
      </c>
      <c r="D185" s="407">
        <v>4680115881594</v>
      </c>
      <c r="E185" s="407"/>
      <c r="F185" s="60">
        <v>1.35</v>
      </c>
      <c r="G185" s="36">
        <v>6</v>
      </c>
      <c r="H185" s="60">
        <v>8.1</v>
      </c>
      <c r="I185" s="60">
        <v>8.6639999999999997</v>
      </c>
      <c r="J185" s="36">
        <v>56</v>
      </c>
      <c r="K185" s="36" t="s">
        <v>114</v>
      </c>
      <c r="L185" s="37" t="s">
        <v>133</v>
      </c>
      <c r="M185" s="37"/>
      <c r="N185" s="36">
        <v>40</v>
      </c>
      <c r="O185" s="6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409"/>
      <c r="Q185" s="409"/>
      <c r="R185" s="409"/>
      <c r="S185" s="410"/>
      <c r="T185" s="38" t="s">
        <v>48</v>
      </c>
      <c r="U185" s="38" t="s">
        <v>48</v>
      </c>
      <c r="V185" s="39" t="s">
        <v>0</v>
      </c>
      <c r="W185" s="57">
        <v>120</v>
      </c>
      <c r="X185" s="54">
        <f t="shared" si="44"/>
        <v>121.5</v>
      </c>
      <c r="Y185" s="40">
        <f>IFERROR(IF(X185=0,"",ROUNDUP(X185/H185,0)*0.02175),"")</f>
        <v>0.32624999999999998</v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45"/>
        <v>128.35555555555558</v>
      </c>
      <c r="BM185" s="77">
        <f t="shared" si="46"/>
        <v>129.96</v>
      </c>
      <c r="BN185" s="77">
        <f t="shared" si="47"/>
        <v>0.26455026455026454</v>
      </c>
      <c r="BO185" s="77">
        <f t="shared" si="48"/>
        <v>0.26785714285714285</v>
      </c>
    </row>
    <row r="186" spans="1:67" ht="27" customHeight="1" x14ac:dyDescent="0.25">
      <c r="A186" s="61" t="s">
        <v>310</v>
      </c>
      <c r="B186" s="61" t="s">
        <v>311</v>
      </c>
      <c r="C186" s="35">
        <v>4301051505</v>
      </c>
      <c r="D186" s="407">
        <v>4680115881587</v>
      </c>
      <c r="E186" s="407"/>
      <c r="F186" s="60">
        <v>1</v>
      </c>
      <c r="G186" s="36">
        <v>4</v>
      </c>
      <c r="H186" s="60">
        <v>4</v>
      </c>
      <c r="I186" s="60">
        <v>4.4080000000000004</v>
      </c>
      <c r="J186" s="36">
        <v>104</v>
      </c>
      <c r="K186" s="36" t="s">
        <v>114</v>
      </c>
      <c r="L186" s="37" t="s">
        <v>80</v>
      </c>
      <c r="M186" s="37"/>
      <c r="N186" s="36">
        <v>40</v>
      </c>
      <c r="O186" s="62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409"/>
      <c r="Q186" s="409"/>
      <c r="R186" s="409"/>
      <c r="S186" s="410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44"/>
        <v>0</v>
      </c>
      <c r="Y186" s="40" t="str">
        <f>IFERROR(IF(X186=0,"",ROUNDUP(X186/H186,0)*0.01196),"")</f>
        <v/>
      </c>
      <c r="Z186" s="66" t="s">
        <v>48</v>
      </c>
      <c r="AA186" s="67" t="s">
        <v>48</v>
      </c>
      <c r="AE186" s="77"/>
      <c r="BB186" s="182" t="s">
        <v>67</v>
      </c>
      <c r="BL186" s="77">
        <f t="shared" si="45"/>
        <v>0</v>
      </c>
      <c r="BM186" s="77">
        <f t="shared" si="46"/>
        <v>0</v>
      </c>
      <c r="BN186" s="77">
        <f t="shared" si="47"/>
        <v>0</v>
      </c>
      <c r="BO186" s="77">
        <f t="shared" si="48"/>
        <v>0</v>
      </c>
    </row>
    <row r="187" spans="1:67" ht="16.5" customHeight="1" x14ac:dyDescent="0.25">
      <c r="A187" s="61" t="s">
        <v>312</v>
      </c>
      <c r="B187" s="61" t="s">
        <v>313</v>
      </c>
      <c r="C187" s="35">
        <v>4301051754</v>
      </c>
      <c r="D187" s="407">
        <v>4680115880962</v>
      </c>
      <c r="E187" s="407"/>
      <c r="F187" s="60">
        <v>1.3</v>
      </c>
      <c r="G187" s="36">
        <v>6</v>
      </c>
      <c r="H187" s="60">
        <v>7.8</v>
      </c>
      <c r="I187" s="60">
        <v>8.3640000000000008</v>
      </c>
      <c r="J187" s="36">
        <v>56</v>
      </c>
      <c r="K187" s="36" t="s">
        <v>114</v>
      </c>
      <c r="L187" s="37" t="s">
        <v>80</v>
      </c>
      <c r="M187" s="37"/>
      <c r="N187" s="36">
        <v>40</v>
      </c>
      <c r="O187" s="627" t="s">
        <v>314</v>
      </c>
      <c r="P187" s="409"/>
      <c r="Q187" s="409"/>
      <c r="R187" s="409"/>
      <c r="S187" s="410"/>
      <c r="T187" s="38" t="s">
        <v>48</v>
      </c>
      <c r="U187" s="38" t="s">
        <v>48</v>
      </c>
      <c r="V187" s="39" t="s">
        <v>0</v>
      </c>
      <c r="W187" s="57">
        <v>510</v>
      </c>
      <c r="X187" s="54">
        <f t="shared" si="44"/>
        <v>514.79999999999995</v>
      </c>
      <c r="Y187" s="40">
        <f>IFERROR(IF(X187=0,"",ROUNDUP(X187/H187,0)*0.02175),"")</f>
        <v>1.4355</v>
      </c>
      <c r="Z187" s="66" t="s">
        <v>48</v>
      </c>
      <c r="AA187" s="67" t="s">
        <v>48</v>
      </c>
      <c r="AE187" s="77"/>
      <c r="BB187" s="183" t="s">
        <v>67</v>
      </c>
      <c r="BL187" s="77">
        <f t="shared" si="45"/>
        <v>546.87692307692316</v>
      </c>
      <c r="BM187" s="77">
        <f t="shared" si="46"/>
        <v>552.024</v>
      </c>
      <c r="BN187" s="77">
        <f t="shared" si="47"/>
        <v>1.1675824175824177</v>
      </c>
      <c r="BO187" s="77">
        <f t="shared" si="48"/>
        <v>1.1785714285714286</v>
      </c>
    </row>
    <row r="188" spans="1:67" ht="27" customHeight="1" x14ac:dyDescent="0.25">
      <c r="A188" s="61" t="s">
        <v>315</v>
      </c>
      <c r="B188" s="61" t="s">
        <v>316</v>
      </c>
      <c r="C188" s="35">
        <v>4301051411</v>
      </c>
      <c r="D188" s="407">
        <v>4680115881617</v>
      </c>
      <c r="E188" s="407"/>
      <c r="F188" s="60">
        <v>1.35</v>
      </c>
      <c r="G188" s="36">
        <v>6</v>
      </c>
      <c r="H188" s="60">
        <v>8.1</v>
      </c>
      <c r="I188" s="60">
        <v>8.6460000000000008</v>
      </c>
      <c r="J188" s="36">
        <v>56</v>
      </c>
      <c r="K188" s="36" t="s">
        <v>114</v>
      </c>
      <c r="L188" s="37" t="s">
        <v>133</v>
      </c>
      <c r="M188" s="37"/>
      <c r="N188" s="36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9"/>
      <c r="Q188" s="409"/>
      <c r="R188" s="409"/>
      <c r="S188" s="41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44"/>
        <v>0</v>
      </c>
      <c r="Y188" s="40" t="str">
        <f>IFERROR(IF(X188=0,"",ROUNDUP(X188/H188,0)*0.02175),"")</f>
        <v/>
      </c>
      <c r="Z188" s="66" t="s">
        <v>48</v>
      </c>
      <c r="AA188" s="67" t="s">
        <v>48</v>
      </c>
      <c r="AE188" s="77"/>
      <c r="BB188" s="184" t="s">
        <v>67</v>
      </c>
      <c r="BL188" s="77">
        <f t="shared" si="45"/>
        <v>0</v>
      </c>
      <c r="BM188" s="77">
        <f t="shared" si="46"/>
        <v>0</v>
      </c>
      <c r="BN188" s="77">
        <f t="shared" si="47"/>
        <v>0</v>
      </c>
      <c r="BO188" s="77">
        <f t="shared" si="48"/>
        <v>0</v>
      </c>
    </row>
    <row r="189" spans="1:67" ht="16.5" customHeight="1" x14ac:dyDescent="0.25">
      <c r="A189" s="61" t="s">
        <v>317</v>
      </c>
      <c r="B189" s="61" t="s">
        <v>318</v>
      </c>
      <c r="C189" s="35">
        <v>4301051632</v>
      </c>
      <c r="D189" s="407">
        <v>4680115880573</v>
      </c>
      <c r="E189" s="407"/>
      <c r="F189" s="60">
        <v>1.45</v>
      </c>
      <c r="G189" s="36">
        <v>6</v>
      </c>
      <c r="H189" s="60">
        <v>8.6999999999999993</v>
      </c>
      <c r="I189" s="60">
        <v>9.2639999999999993</v>
      </c>
      <c r="J189" s="36">
        <v>56</v>
      </c>
      <c r="K189" s="36" t="s">
        <v>114</v>
      </c>
      <c r="L189" s="37" t="s">
        <v>80</v>
      </c>
      <c r="M189" s="37"/>
      <c r="N189" s="36">
        <v>45</v>
      </c>
      <c r="O189" s="613" t="s">
        <v>319</v>
      </c>
      <c r="P189" s="409"/>
      <c r="Q189" s="409"/>
      <c r="R189" s="409"/>
      <c r="S189" s="410"/>
      <c r="T189" s="38" t="s">
        <v>48</v>
      </c>
      <c r="U189" s="38" t="s">
        <v>48</v>
      </c>
      <c r="V189" s="39" t="s">
        <v>0</v>
      </c>
      <c r="W189" s="57">
        <v>480</v>
      </c>
      <c r="X189" s="54">
        <f t="shared" si="44"/>
        <v>487.19999999999993</v>
      </c>
      <c r="Y189" s="40">
        <f>IFERROR(IF(X189=0,"",ROUNDUP(X189/H189,0)*0.02175),"")</f>
        <v>1.218</v>
      </c>
      <c r="Z189" s="66" t="s">
        <v>48</v>
      </c>
      <c r="AA189" s="67" t="s">
        <v>48</v>
      </c>
      <c r="AE189" s="77"/>
      <c r="BB189" s="185" t="s">
        <v>67</v>
      </c>
      <c r="BL189" s="77">
        <f t="shared" si="45"/>
        <v>511.11724137931031</v>
      </c>
      <c r="BM189" s="77">
        <f t="shared" si="46"/>
        <v>518.78399999999988</v>
      </c>
      <c r="BN189" s="77">
        <f t="shared" si="47"/>
        <v>0.98522167487684731</v>
      </c>
      <c r="BO189" s="77">
        <f t="shared" si="48"/>
        <v>1</v>
      </c>
    </row>
    <row r="190" spans="1:67" ht="27" customHeight="1" x14ac:dyDescent="0.25">
      <c r="A190" s="61" t="s">
        <v>320</v>
      </c>
      <c r="B190" s="61" t="s">
        <v>321</v>
      </c>
      <c r="C190" s="35">
        <v>4301051487</v>
      </c>
      <c r="D190" s="407">
        <v>4680115881228</v>
      </c>
      <c r="E190" s="407"/>
      <c r="F190" s="60">
        <v>0.4</v>
      </c>
      <c r="G190" s="36">
        <v>6</v>
      </c>
      <c r="H190" s="60">
        <v>2.4</v>
      </c>
      <c r="I190" s="60">
        <v>2.6720000000000002</v>
      </c>
      <c r="J190" s="36">
        <v>156</v>
      </c>
      <c r="K190" s="36" t="s">
        <v>81</v>
      </c>
      <c r="L190" s="37" t="s">
        <v>80</v>
      </c>
      <c r="M190" s="37"/>
      <c r="N190" s="36">
        <v>40</v>
      </c>
      <c r="O190" s="6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409"/>
      <c r="Q190" s="409"/>
      <c r="R190" s="409"/>
      <c r="S190" s="410"/>
      <c r="T190" s="38" t="s">
        <v>48</v>
      </c>
      <c r="U190" s="38" t="s">
        <v>48</v>
      </c>
      <c r="V190" s="39" t="s">
        <v>0</v>
      </c>
      <c r="W190" s="57">
        <v>6</v>
      </c>
      <c r="X190" s="54">
        <f t="shared" si="44"/>
        <v>7.1999999999999993</v>
      </c>
      <c r="Y190" s="40">
        <f>IFERROR(IF(X190=0,"",ROUNDUP(X190/H190,0)*0.00753),"")</f>
        <v>2.2589999999999999E-2</v>
      </c>
      <c r="Z190" s="66" t="s">
        <v>48</v>
      </c>
      <c r="AA190" s="67" t="s">
        <v>48</v>
      </c>
      <c r="AE190" s="77"/>
      <c r="BB190" s="186" t="s">
        <v>67</v>
      </c>
      <c r="BL190" s="77">
        <f t="shared" si="45"/>
        <v>6.6800000000000006</v>
      </c>
      <c r="BM190" s="77">
        <f t="shared" si="46"/>
        <v>8.016</v>
      </c>
      <c r="BN190" s="77">
        <f t="shared" si="47"/>
        <v>1.6025641025641024E-2</v>
      </c>
      <c r="BO190" s="77">
        <f t="shared" si="48"/>
        <v>1.9230769230769232E-2</v>
      </c>
    </row>
    <row r="191" spans="1:67" ht="27" customHeight="1" x14ac:dyDescent="0.25">
      <c r="A191" s="61" t="s">
        <v>322</v>
      </c>
      <c r="B191" s="61" t="s">
        <v>323</v>
      </c>
      <c r="C191" s="35">
        <v>4301051506</v>
      </c>
      <c r="D191" s="407">
        <v>4680115881037</v>
      </c>
      <c r="E191" s="407"/>
      <c r="F191" s="60">
        <v>0.84</v>
      </c>
      <c r="G191" s="36">
        <v>4</v>
      </c>
      <c r="H191" s="60">
        <v>3.36</v>
      </c>
      <c r="I191" s="60">
        <v>3.6179999999999999</v>
      </c>
      <c r="J191" s="36">
        <v>120</v>
      </c>
      <c r="K191" s="36" t="s">
        <v>81</v>
      </c>
      <c r="L191" s="37" t="s">
        <v>80</v>
      </c>
      <c r="M191" s="37"/>
      <c r="N191" s="36">
        <v>40</v>
      </c>
      <c r="O191" s="61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409"/>
      <c r="Q191" s="409"/>
      <c r="R191" s="409"/>
      <c r="S191" s="41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44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77"/>
      <c r="BB191" s="187" t="s">
        <v>67</v>
      </c>
      <c r="BL191" s="77">
        <f t="shared" si="45"/>
        <v>0</v>
      </c>
      <c r="BM191" s="77">
        <f t="shared" si="46"/>
        <v>0</v>
      </c>
      <c r="BN191" s="77">
        <f t="shared" si="47"/>
        <v>0</v>
      </c>
      <c r="BO191" s="77">
        <f t="shared" si="48"/>
        <v>0</v>
      </c>
    </row>
    <row r="192" spans="1:67" ht="27" customHeight="1" x14ac:dyDescent="0.25">
      <c r="A192" s="61" t="s">
        <v>324</v>
      </c>
      <c r="B192" s="61" t="s">
        <v>325</v>
      </c>
      <c r="C192" s="35">
        <v>4301051384</v>
      </c>
      <c r="D192" s="407">
        <v>4680115881211</v>
      </c>
      <c r="E192" s="407"/>
      <c r="F192" s="60">
        <v>0.4</v>
      </c>
      <c r="G192" s="36">
        <v>6</v>
      </c>
      <c r="H192" s="60">
        <v>2.4</v>
      </c>
      <c r="I192" s="60">
        <v>2.6</v>
      </c>
      <c r="J192" s="36">
        <v>156</v>
      </c>
      <c r="K192" s="36" t="s">
        <v>81</v>
      </c>
      <c r="L192" s="37" t="s">
        <v>80</v>
      </c>
      <c r="M192" s="37"/>
      <c r="N192" s="36">
        <v>45</v>
      </c>
      <c r="O192" s="6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409"/>
      <c r="Q192" s="409"/>
      <c r="R192" s="409"/>
      <c r="S192" s="410"/>
      <c r="T192" s="38" t="s">
        <v>48</v>
      </c>
      <c r="U192" s="38" t="s">
        <v>48</v>
      </c>
      <c r="V192" s="39" t="s">
        <v>0</v>
      </c>
      <c r="W192" s="57">
        <v>12</v>
      </c>
      <c r="X192" s="54">
        <f t="shared" si="44"/>
        <v>12</v>
      </c>
      <c r="Y192" s="40">
        <f>IFERROR(IF(X192=0,"",ROUNDUP(X192/H192,0)*0.00753),"")</f>
        <v>3.7650000000000003E-2</v>
      </c>
      <c r="Z192" s="66" t="s">
        <v>48</v>
      </c>
      <c r="AA192" s="67" t="s">
        <v>48</v>
      </c>
      <c r="AE192" s="77"/>
      <c r="BB192" s="188" t="s">
        <v>67</v>
      </c>
      <c r="BL192" s="77">
        <f t="shared" si="45"/>
        <v>13.000000000000002</v>
      </c>
      <c r="BM192" s="77">
        <f t="shared" si="46"/>
        <v>13.000000000000002</v>
      </c>
      <c r="BN192" s="77">
        <f t="shared" si="47"/>
        <v>3.2051282051282048E-2</v>
      </c>
      <c r="BO192" s="77">
        <f t="shared" si="48"/>
        <v>3.2051282051282048E-2</v>
      </c>
    </row>
    <row r="193" spans="1:67" ht="27" customHeight="1" x14ac:dyDescent="0.25">
      <c r="A193" s="61" t="s">
        <v>326</v>
      </c>
      <c r="B193" s="61" t="s">
        <v>327</v>
      </c>
      <c r="C193" s="35">
        <v>4301051378</v>
      </c>
      <c r="D193" s="407">
        <v>4680115881020</v>
      </c>
      <c r="E193" s="407"/>
      <c r="F193" s="60">
        <v>0.84</v>
      </c>
      <c r="G193" s="36">
        <v>4</v>
      </c>
      <c r="H193" s="60">
        <v>3.36</v>
      </c>
      <c r="I193" s="60">
        <v>3.57</v>
      </c>
      <c r="J193" s="36">
        <v>120</v>
      </c>
      <c r="K193" s="36" t="s">
        <v>81</v>
      </c>
      <c r="L193" s="37" t="s">
        <v>80</v>
      </c>
      <c r="M193" s="37"/>
      <c r="N193" s="36">
        <v>45</v>
      </c>
      <c r="O193" s="61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409"/>
      <c r="Q193" s="409"/>
      <c r="R193" s="409"/>
      <c r="S193" s="41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44"/>
        <v>0</v>
      </c>
      <c r="Y193" s="40" t="str">
        <f>IFERROR(IF(X193=0,"",ROUNDUP(X193/H193,0)*0.00937),"")</f>
        <v/>
      </c>
      <c r="Z193" s="66" t="s">
        <v>48</v>
      </c>
      <c r="AA193" s="67" t="s">
        <v>48</v>
      </c>
      <c r="AE193" s="77"/>
      <c r="BB193" s="189" t="s">
        <v>67</v>
      </c>
      <c r="BL193" s="77">
        <f t="shared" si="45"/>
        <v>0</v>
      </c>
      <c r="BM193" s="77">
        <f t="shared" si="46"/>
        <v>0</v>
      </c>
      <c r="BN193" s="77">
        <f t="shared" si="47"/>
        <v>0</v>
      </c>
      <c r="BO193" s="77">
        <f t="shared" si="48"/>
        <v>0</v>
      </c>
    </row>
    <row r="194" spans="1:67" ht="27" customHeight="1" x14ac:dyDescent="0.25">
      <c r="A194" s="61" t="s">
        <v>328</v>
      </c>
      <c r="B194" s="61" t="s">
        <v>329</v>
      </c>
      <c r="C194" s="35">
        <v>4301051407</v>
      </c>
      <c r="D194" s="407">
        <v>4680115882195</v>
      </c>
      <c r="E194" s="407"/>
      <c r="F194" s="60">
        <v>0.4</v>
      </c>
      <c r="G194" s="36">
        <v>6</v>
      </c>
      <c r="H194" s="60">
        <v>2.4</v>
      </c>
      <c r="I194" s="60">
        <v>2.69</v>
      </c>
      <c r="J194" s="36">
        <v>156</v>
      </c>
      <c r="K194" s="36" t="s">
        <v>81</v>
      </c>
      <c r="L194" s="37" t="s">
        <v>133</v>
      </c>
      <c r="M194" s="37"/>
      <c r="N194" s="36">
        <v>40</v>
      </c>
      <c r="O194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409"/>
      <c r="Q194" s="409"/>
      <c r="R194" s="409"/>
      <c r="S194" s="410"/>
      <c r="T194" s="38" t="s">
        <v>48</v>
      </c>
      <c r="U194" s="38" t="s">
        <v>48</v>
      </c>
      <c r="V194" s="39" t="s">
        <v>0</v>
      </c>
      <c r="W194" s="57">
        <v>97</v>
      </c>
      <c r="X194" s="54">
        <f t="shared" si="44"/>
        <v>98.399999999999991</v>
      </c>
      <c r="Y194" s="40">
        <f>IFERROR(IF(X194=0,"",ROUNDUP(X194/H194,0)*0.00753),"")</f>
        <v>0.30873</v>
      </c>
      <c r="Z194" s="66" t="s">
        <v>48</v>
      </c>
      <c r="AA194" s="67" t="s">
        <v>48</v>
      </c>
      <c r="AE194" s="77"/>
      <c r="BB194" s="190" t="s">
        <v>67</v>
      </c>
      <c r="BL194" s="77">
        <f t="shared" si="45"/>
        <v>108.72083333333335</v>
      </c>
      <c r="BM194" s="77">
        <f t="shared" si="46"/>
        <v>110.28999999999999</v>
      </c>
      <c r="BN194" s="77">
        <f t="shared" si="47"/>
        <v>0.2590811965811966</v>
      </c>
      <c r="BO194" s="77">
        <f t="shared" si="48"/>
        <v>0.26282051282051283</v>
      </c>
    </row>
    <row r="195" spans="1:67" ht="27" customHeight="1" x14ac:dyDescent="0.25">
      <c r="A195" s="61" t="s">
        <v>330</v>
      </c>
      <c r="B195" s="61" t="s">
        <v>331</v>
      </c>
      <c r="C195" s="35">
        <v>4301051630</v>
      </c>
      <c r="D195" s="407">
        <v>4680115880092</v>
      </c>
      <c r="E195" s="407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45</v>
      </c>
      <c r="O195" s="619" t="s">
        <v>332</v>
      </c>
      <c r="P195" s="409"/>
      <c r="Q195" s="409"/>
      <c r="R195" s="409"/>
      <c r="S195" s="410"/>
      <c r="T195" s="38" t="s">
        <v>48</v>
      </c>
      <c r="U195" s="38" t="s">
        <v>48</v>
      </c>
      <c r="V195" s="39" t="s">
        <v>0</v>
      </c>
      <c r="W195" s="57">
        <v>7</v>
      </c>
      <c r="X195" s="54">
        <f t="shared" si="44"/>
        <v>7.1999999999999993</v>
      </c>
      <c r="Y195" s="40">
        <f>IFERROR(IF(X195=0,"",ROUNDUP(X195/H195,0)*0.00753),"")</f>
        <v>2.2589999999999999E-2</v>
      </c>
      <c r="Z195" s="66" t="s">
        <v>48</v>
      </c>
      <c r="AA195" s="67" t="s">
        <v>48</v>
      </c>
      <c r="AE195" s="77"/>
      <c r="BB195" s="191" t="s">
        <v>67</v>
      </c>
      <c r="BL195" s="77">
        <f t="shared" si="45"/>
        <v>7.7933333333333339</v>
      </c>
      <c r="BM195" s="77">
        <f t="shared" si="46"/>
        <v>8.016</v>
      </c>
      <c r="BN195" s="77">
        <f t="shared" si="47"/>
        <v>1.86965811965812E-2</v>
      </c>
      <c r="BO195" s="77">
        <f t="shared" si="48"/>
        <v>1.9230769230769232E-2</v>
      </c>
    </row>
    <row r="196" spans="1:67" ht="27" customHeight="1" x14ac:dyDescent="0.25">
      <c r="A196" s="61" t="s">
        <v>333</v>
      </c>
      <c r="B196" s="61" t="s">
        <v>334</v>
      </c>
      <c r="C196" s="35">
        <v>4301051631</v>
      </c>
      <c r="D196" s="407">
        <v>4680115880221</v>
      </c>
      <c r="E196" s="40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81</v>
      </c>
      <c r="L196" s="37" t="s">
        <v>80</v>
      </c>
      <c r="M196" s="37"/>
      <c r="N196" s="36">
        <v>45</v>
      </c>
      <c r="O196" s="620" t="s">
        <v>335</v>
      </c>
      <c r="P196" s="409"/>
      <c r="Q196" s="409"/>
      <c r="R196" s="409"/>
      <c r="S196" s="410"/>
      <c r="T196" s="38" t="s">
        <v>48</v>
      </c>
      <c r="U196" s="38" t="s">
        <v>48</v>
      </c>
      <c r="V196" s="39" t="s">
        <v>0</v>
      </c>
      <c r="W196" s="57">
        <v>4</v>
      </c>
      <c r="X196" s="54">
        <f t="shared" si="44"/>
        <v>4.8</v>
      </c>
      <c r="Y196" s="40">
        <f>IFERROR(IF(X196=0,"",ROUNDUP(X196/H196,0)*0.00753),"")</f>
        <v>1.506E-2</v>
      </c>
      <c r="Z196" s="66" t="s">
        <v>48</v>
      </c>
      <c r="AA196" s="67" t="s">
        <v>48</v>
      </c>
      <c r="AE196" s="77"/>
      <c r="BB196" s="192" t="s">
        <v>67</v>
      </c>
      <c r="BL196" s="77">
        <f t="shared" si="45"/>
        <v>4.453333333333334</v>
      </c>
      <c r="BM196" s="77">
        <f t="shared" si="46"/>
        <v>5.3440000000000003</v>
      </c>
      <c r="BN196" s="77">
        <f t="shared" si="47"/>
        <v>1.0683760683760684E-2</v>
      </c>
      <c r="BO196" s="77">
        <f t="shared" si="48"/>
        <v>1.282051282051282E-2</v>
      </c>
    </row>
    <row r="197" spans="1:67" ht="16.5" customHeight="1" x14ac:dyDescent="0.25">
      <c r="A197" s="61" t="s">
        <v>336</v>
      </c>
      <c r="B197" s="61" t="s">
        <v>337</v>
      </c>
      <c r="C197" s="35">
        <v>4301051753</v>
      </c>
      <c r="D197" s="407">
        <v>4680115880504</v>
      </c>
      <c r="E197" s="407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81</v>
      </c>
      <c r="L197" s="37" t="s">
        <v>80</v>
      </c>
      <c r="M197" s="37"/>
      <c r="N197" s="36">
        <v>40</v>
      </c>
      <c r="O197" s="621" t="s">
        <v>338</v>
      </c>
      <c r="P197" s="409"/>
      <c r="Q197" s="409"/>
      <c r="R197" s="409"/>
      <c r="S197" s="410"/>
      <c r="T197" s="38" t="s">
        <v>48</v>
      </c>
      <c r="U197" s="38" t="s">
        <v>48</v>
      </c>
      <c r="V197" s="39" t="s">
        <v>0</v>
      </c>
      <c r="W197" s="57">
        <v>21</v>
      </c>
      <c r="X197" s="54">
        <f t="shared" si="44"/>
        <v>21.599999999999998</v>
      </c>
      <c r="Y197" s="40">
        <f>IFERROR(IF(X197=0,"",ROUNDUP(X197/H197,0)*0.00753),"")</f>
        <v>6.7769999999999997E-2</v>
      </c>
      <c r="Z197" s="66" t="s">
        <v>48</v>
      </c>
      <c r="AA197" s="67" t="s">
        <v>48</v>
      </c>
      <c r="AE197" s="77"/>
      <c r="BB197" s="193" t="s">
        <v>67</v>
      </c>
      <c r="BL197" s="77">
        <f t="shared" si="45"/>
        <v>23.380000000000003</v>
      </c>
      <c r="BM197" s="77">
        <f t="shared" si="46"/>
        <v>24.047999999999998</v>
      </c>
      <c r="BN197" s="77">
        <f t="shared" si="47"/>
        <v>5.6089743589743585E-2</v>
      </c>
      <c r="BO197" s="77">
        <f t="shared" si="48"/>
        <v>5.7692307692307689E-2</v>
      </c>
    </row>
    <row r="198" spans="1:67" ht="27" customHeight="1" x14ac:dyDescent="0.25">
      <c r="A198" s="61" t="s">
        <v>339</v>
      </c>
      <c r="B198" s="61" t="s">
        <v>340</v>
      </c>
      <c r="C198" s="35">
        <v>4301051410</v>
      </c>
      <c r="D198" s="407">
        <v>4680115882164</v>
      </c>
      <c r="E198" s="407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81</v>
      </c>
      <c r="L198" s="37" t="s">
        <v>133</v>
      </c>
      <c r="M198" s="37"/>
      <c r="N198" s="36">
        <v>40</v>
      </c>
      <c r="O198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09"/>
      <c r="Q198" s="409"/>
      <c r="R198" s="409"/>
      <c r="S198" s="410"/>
      <c r="T198" s="38" t="s">
        <v>48</v>
      </c>
      <c r="U198" s="38" t="s">
        <v>48</v>
      </c>
      <c r="V198" s="39" t="s">
        <v>0</v>
      </c>
      <c r="W198" s="57">
        <v>148</v>
      </c>
      <c r="X198" s="54">
        <f t="shared" si="44"/>
        <v>148.79999999999998</v>
      </c>
      <c r="Y198" s="40">
        <f>IFERROR(IF(X198=0,"",ROUNDUP(X198/H198,0)*0.00753),"")</f>
        <v>0.46686</v>
      </c>
      <c r="Z198" s="66" t="s">
        <v>48</v>
      </c>
      <c r="AA198" s="67" t="s">
        <v>48</v>
      </c>
      <c r="AE198" s="77"/>
      <c r="BB198" s="194" t="s">
        <v>67</v>
      </c>
      <c r="BL198" s="77">
        <f t="shared" si="45"/>
        <v>165.14333333333335</v>
      </c>
      <c r="BM198" s="77">
        <f t="shared" si="46"/>
        <v>166.03599999999997</v>
      </c>
      <c r="BN198" s="77">
        <f t="shared" si="47"/>
        <v>0.39529914529914534</v>
      </c>
      <c r="BO198" s="77">
        <f t="shared" si="48"/>
        <v>0.39743589743589736</v>
      </c>
    </row>
    <row r="199" spans="1:67" x14ac:dyDescent="0.2">
      <c r="A199" s="397"/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8"/>
      <c r="O199" s="394" t="s">
        <v>43</v>
      </c>
      <c r="P199" s="395"/>
      <c r="Q199" s="395"/>
      <c r="R199" s="395"/>
      <c r="S199" s="395"/>
      <c r="T199" s="395"/>
      <c r="U199" s="396"/>
      <c r="V199" s="41" t="s">
        <v>42</v>
      </c>
      <c r="W199" s="4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258.28851065920031</v>
      </c>
      <c r="X199" s="4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262</v>
      </c>
      <c r="Y199" s="4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3.9210000000000007</v>
      </c>
      <c r="Z199" s="65"/>
      <c r="AA199" s="65"/>
    </row>
    <row r="200" spans="1:67" x14ac:dyDescent="0.2">
      <c r="A200" s="397"/>
      <c r="B200" s="397"/>
      <c r="C200" s="397"/>
      <c r="D200" s="397"/>
      <c r="E200" s="397"/>
      <c r="F200" s="397"/>
      <c r="G200" s="397"/>
      <c r="H200" s="397"/>
      <c r="I200" s="397"/>
      <c r="J200" s="397"/>
      <c r="K200" s="397"/>
      <c r="L200" s="397"/>
      <c r="M200" s="397"/>
      <c r="N200" s="398"/>
      <c r="O200" s="394" t="s">
        <v>43</v>
      </c>
      <c r="P200" s="395"/>
      <c r="Q200" s="395"/>
      <c r="R200" s="395"/>
      <c r="S200" s="395"/>
      <c r="T200" s="395"/>
      <c r="U200" s="396"/>
      <c r="V200" s="41" t="s">
        <v>0</v>
      </c>
      <c r="W200" s="42">
        <f>IFERROR(SUM(W184:W198),"0")</f>
        <v>1405</v>
      </c>
      <c r="X200" s="42">
        <f>IFERROR(SUM(X184:X198),"0")</f>
        <v>1423.5</v>
      </c>
      <c r="Y200" s="41"/>
      <c r="Z200" s="65"/>
      <c r="AA200" s="65"/>
    </row>
    <row r="201" spans="1:67" ht="14.25" customHeight="1" x14ac:dyDescent="0.25">
      <c r="A201" s="414" t="s">
        <v>219</v>
      </c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4"/>
      <c r="P201" s="414"/>
      <c r="Q201" s="414"/>
      <c r="R201" s="414"/>
      <c r="S201" s="414"/>
      <c r="T201" s="414"/>
      <c r="U201" s="414"/>
      <c r="V201" s="414"/>
      <c r="W201" s="414"/>
      <c r="X201" s="414"/>
      <c r="Y201" s="414"/>
      <c r="Z201" s="64"/>
      <c r="AA201" s="64"/>
    </row>
    <row r="202" spans="1:67" ht="16.5" customHeight="1" x14ac:dyDescent="0.25">
      <c r="A202" s="61" t="s">
        <v>341</v>
      </c>
      <c r="B202" s="61" t="s">
        <v>342</v>
      </c>
      <c r="C202" s="35">
        <v>4301060360</v>
      </c>
      <c r="D202" s="407">
        <v>4680115882874</v>
      </c>
      <c r="E202" s="40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81</v>
      </c>
      <c r="L202" s="37" t="s">
        <v>80</v>
      </c>
      <c r="M202" s="37"/>
      <c r="N202" s="36">
        <v>30</v>
      </c>
      <c r="O202" s="60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09"/>
      <c r="Q202" s="409"/>
      <c r="R202" s="409"/>
      <c r="S202" s="410"/>
      <c r="T202" s="38" t="s">
        <v>48</v>
      </c>
      <c r="U202" s="38" t="s">
        <v>48</v>
      </c>
      <c r="V202" s="39" t="s">
        <v>0</v>
      </c>
      <c r="W202" s="57">
        <v>40</v>
      </c>
      <c r="X202" s="54">
        <f>IFERROR(IF(W202="",0,CEILING((W202/$H202),1)*$H202),"")</f>
        <v>41.6</v>
      </c>
      <c r="Y202" s="40">
        <f>IFERROR(IF(X202=0,"",ROUNDUP(X202/H202,0)*0.00937),"")</f>
        <v>0.12181</v>
      </c>
      <c r="Z202" s="66" t="s">
        <v>48</v>
      </c>
      <c r="AA202" s="67" t="s">
        <v>48</v>
      </c>
      <c r="AE202" s="77"/>
      <c r="BB202" s="195" t="s">
        <v>67</v>
      </c>
      <c r="BL202" s="77">
        <f>IFERROR(W202*I202/H202,"0")</f>
        <v>43.325000000000003</v>
      </c>
      <c r="BM202" s="77">
        <f>IFERROR(X202*I202/H202,"0")</f>
        <v>45.058000000000007</v>
      </c>
      <c r="BN202" s="77">
        <f>IFERROR(1/J202*(W202/H202),"0")</f>
        <v>0.10416666666666667</v>
      </c>
      <c r="BO202" s="77">
        <f>IFERROR(1/J202*(X202/H202),"0")</f>
        <v>0.10833333333333334</v>
      </c>
    </row>
    <row r="203" spans="1:67" ht="27" customHeight="1" x14ac:dyDescent="0.25">
      <c r="A203" s="61" t="s">
        <v>343</v>
      </c>
      <c r="B203" s="61" t="s">
        <v>344</v>
      </c>
      <c r="C203" s="35">
        <v>4301060359</v>
      </c>
      <c r="D203" s="407">
        <v>4680115884434</v>
      </c>
      <c r="E203" s="407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81</v>
      </c>
      <c r="L203" s="37" t="s">
        <v>80</v>
      </c>
      <c r="M203" s="37"/>
      <c r="N203" s="36">
        <v>30</v>
      </c>
      <c r="O203" s="61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09"/>
      <c r="Q203" s="409"/>
      <c r="R203" s="409"/>
      <c r="S203" s="410"/>
      <c r="T203" s="38" t="s">
        <v>48</v>
      </c>
      <c r="U203" s="38" t="s">
        <v>48</v>
      </c>
      <c r="V203" s="39" t="s">
        <v>0</v>
      </c>
      <c r="W203" s="57">
        <v>40</v>
      </c>
      <c r="X203" s="54">
        <f>IFERROR(IF(W203="",0,CEILING((W203/$H203),1)*$H203),"")</f>
        <v>41.6</v>
      </c>
      <c r="Y203" s="40">
        <f>IFERROR(IF(X203=0,"",ROUNDUP(X203/H203,0)*0.00937),"")</f>
        <v>0.12181</v>
      </c>
      <c r="Z203" s="66" t="s">
        <v>48</v>
      </c>
      <c r="AA203" s="67" t="s">
        <v>48</v>
      </c>
      <c r="AE203" s="77"/>
      <c r="BB203" s="196" t="s">
        <v>67</v>
      </c>
      <c r="BL203" s="77">
        <f>IFERROR(W203*I203/H203,"0")</f>
        <v>43.325000000000003</v>
      </c>
      <c r="BM203" s="77">
        <f>IFERROR(X203*I203/H203,"0")</f>
        <v>45.058000000000007</v>
      </c>
      <c r="BN203" s="77">
        <f>IFERROR(1/J203*(W203/H203),"0")</f>
        <v>0.10416666666666667</v>
      </c>
      <c r="BO203" s="77">
        <f>IFERROR(1/J203*(X203/H203),"0")</f>
        <v>0.10833333333333334</v>
      </c>
    </row>
    <row r="204" spans="1:67" ht="27" customHeight="1" x14ac:dyDescent="0.25">
      <c r="A204" s="61" t="s">
        <v>345</v>
      </c>
      <c r="B204" s="61" t="s">
        <v>346</v>
      </c>
      <c r="C204" s="35">
        <v>4301060375</v>
      </c>
      <c r="D204" s="407">
        <v>4680115880818</v>
      </c>
      <c r="E204" s="40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611" t="s">
        <v>347</v>
      </c>
      <c r="P204" s="409"/>
      <c r="Q204" s="409"/>
      <c r="R204" s="409"/>
      <c r="S204" s="410"/>
      <c r="T204" s="38" t="s">
        <v>48</v>
      </c>
      <c r="U204" s="38" t="s">
        <v>48</v>
      </c>
      <c r="V204" s="39" t="s">
        <v>0</v>
      </c>
      <c r="W204" s="57">
        <v>208</v>
      </c>
      <c r="X204" s="54">
        <f>IFERROR(IF(W204="",0,CEILING((W204/$H204),1)*$H204),"")</f>
        <v>208.79999999999998</v>
      </c>
      <c r="Y204" s="40">
        <f>IFERROR(IF(X204=0,"",ROUNDUP(X204/H204,0)*0.00753),"")</f>
        <v>0.65510999999999997</v>
      </c>
      <c r="Z204" s="66" t="s">
        <v>48</v>
      </c>
      <c r="AA204" s="67" t="s">
        <v>48</v>
      </c>
      <c r="AE204" s="77"/>
      <c r="BB204" s="197" t="s">
        <v>67</v>
      </c>
      <c r="BL204" s="77">
        <f>IFERROR(W204*I204/H204,"0")</f>
        <v>231.57333333333338</v>
      </c>
      <c r="BM204" s="77">
        <f>IFERROR(X204*I204/H204,"0")</f>
        <v>232.464</v>
      </c>
      <c r="BN204" s="77">
        <f>IFERROR(1/J204*(W204/H204),"0")</f>
        <v>0.55555555555555558</v>
      </c>
      <c r="BO204" s="77">
        <f>IFERROR(1/J204*(X204/H204),"0")</f>
        <v>0.55769230769230771</v>
      </c>
    </row>
    <row r="205" spans="1:67" ht="16.5" customHeight="1" x14ac:dyDescent="0.25">
      <c r="A205" s="61" t="s">
        <v>348</v>
      </c>
      <c r="B205" s="61" t="s">
        <v>349</v>
      </c>
      <c r="C205" s="35">
        <v>4301060389</v>
      </c>
      <c r="D205" s="407">
        <v>4680115880801</v>
      </c>
      <c r="E205" s="407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81</v>
      </c>
      <c r="L205" s="37" t="s">
        <v>133</v>
      </c>
      <c r="M205" s="37"/>
      <c r="N205" s="36">
        <v>40</v>
      </c>
      <c r="O205" s="612" t="s">
        <v>350</v>
      </c>
      <c r="P205" s="409"/>
      <c r="Q205" s="409"/>
      <c r="R205" s="409"/>
      <c r="S205" s="410"/>
      <c r="T205" s="38" t="s">
        <v>48</v>
      </c>
      <c r="U205" s="38" t="s">
        <v>48</v>
      </c>
      <c r="V205" s="39" t="s">
        <v>0</v>
      </c>
      <c r="W205" s="57">
        <v>12</v>
      </c>
      <c r="X205" s="54">
        <f>IFERROR(IF(W205="",0,CEILING((W205/$H205),1)*$H205),"")</f>
        <v>12</v>
      </c>
      <c r="Y205" s="40">
        <f>IFERROR(IF(X205=0,"",ROUNDUP(X205/H205,0)*0.00753),"")</f>
        <v>3.7650000000000003E-2</v>
      </c>
      <c r="Z205" s="66" t="s">
        <v>48</v>
      </c>
      <c r="AA205" s="67" t="s">
        <v>48</v>
      </c>
      <c r="AE205" s="77"/>
      <c r="BB205" s="198" t="s">
        <v>67</v>
      </c>
      <c r="BL205" s="77">
        <f>IFERROR(W205*I205/H205,"0")</f>
        <v>13.360000000000001</v>
      </c>
      <c r="BM205" s="77">
        <f>IFERROR(X205*I205/H205,"0")</f>
        <v>13.360000000000001</v>
      </c>
      <c r="BN205" s="77">
        <f>IFERROR(1/J205*(W205/H205),"0")</f>
        <v>3.2051282051282048E-2</v>
      </c>
      <c r="BO205" s="77">
        <f>IFERROR(1/J205*(X205/H205),"0")</f>
        <v>3.2051282051282048E-2</v>
      </c>
    </row>
    <row r="206" spans="1:67" x14ac:dyDescent="0.2">
      <c r="A206" s="397"/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8"/>
      <c r="O206" s="394" t="s">
        <v>43</v>
      </c>
      <c r="P206" s="395"/>
      <c r="Q206" s="395"/>
      <c r="R206" s="395"/>
      <c r="S206" s="395"/>
      <c r="T206" s="395"/>
      <c r="U206" s="396"/>
      <c r="V206" s="41" t="s">
        <v>42</v>
      </c>
      <c r="W206" s="42">
        <f>IFERROR(W202/H202,"0")+IFERROR(W203/H203,"0")+IFERROR(W204/H204,"0")+IFERROR(W205/H205,"0")</f>
        <v>116.66666666666667</v>
      </c>
      <c r="X206" s="42">
        <f>IFERROR(X202/H202,"0")+IFERROR(X203/H203,"0")+IFERROR(X204/H204,"0")+IFERROR(X205/H205,"0")</f>
        <v>118</v>
      </c>
      <c r="Y206" s="42">
        <f>IFERROR(IF(Y202="",0,Y202),"0")+IFERROR(IF(Y203="",0,Y203),"0")+IFERROR(IF(Y204="",0,Y204),"0")+IFERROR(IF(Y205="",0,Y205),"0")</f>
        <v>0.93637999999999999</v>
      </c>
      <c r="Z206" s="65"/>
      <c r="AA206" s="65"/>
    </row>
    <row r="207" spans="1:67" x14ac:dyDescent="0.2">
      <c r="A207" s="397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8"/>
      <c r="O207" s="394" t="s">
        <v>43</v>
      </c>
      <c r="P207" s="395"/>
      <c r="Q207" s="395"/>
      <c r="R207" s="395"/>
      <c r="S207" s="395"/>
      <c r="T207" s="395"/>
      <c r="U207" s="396"/>
      <c r="V207" s="41" t="s">
        <v>0</v>
      </c>
      <c r="W207" s="42">
        <f>IFERROR(SUM(W202:W205),"0")</f>
        <v>300</v>
      </c>
      <c r="X207" s="42">
        <f>IFERROR(SUM(X202:X205),"0")</f>
        <v>304</v>
      </c>
      <c r="Y207" s="41"/>
      <c r="Z207" s="65"/>
      <c r="AA207" s="65"/>
    </row>
    <row r="208" spans="1:67" ht="16.5" customHeight="1" x14ac:dyDescent="0.25">
      <c r="A208" s="431" t="s">
        <v>351</v>
      </c>
      <c r="B208" s="431"/>
      <c r="C208" s="431"/>
      <c r="D208" s="431"/>
      <c r="E208" s="431"/>
      <c r="F208" s="431"/>
      <c r="G208" s="431"/>
      <c r="H208" s="431"/>
      <c r="I208" s="431"/>
      <c r="J208" s="431"/>
      <c r="K208" s="431"/>
      <c r="L208" s="431"/>
      <c r="M208" s="431"/>
      <c r="N208" s="431"/>
      <c r="O208" s="431"/>
      <c r="P208" s="431"/>
      <c r="Q208" s="431"/>
      <c r="R208" s="431"/>
      <c r="S208" s="431"/>
      <c r="T208" s="431"/>
      <c r="U208" s="431"/>
      <c r="V208" s="431"/>
      <c r="W208" s="431"/>
      <c r="X208" s="431"/>
      <c r="Y208" s="431"/>
      <c r="Z208" s="63"/>
      <c r="AA208" s="63"/>
    </row>
    <row r="209" spans="1:67" ht="14.25" customHeight="1" x14ac:dyDescent="0.25">
      <c r="A209" s="414" t="s">
        <v>118</v>
      </c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4"/>
      <c r="P209" s="414"/>
      <c r="Q209" s="414"/>
      <c r="R209" s="414"/>
      <c r="S209" s="414"/>
      <c r="T209" s="414"/>
      <c r="U209" s="414"/>
      <c r="V209" s="414"/>
      <c r="W209" s="414"/>
      <c r="X209" s="414"/>
      <c r="Y209" s="414"/>
      <c r="Z209" s="64"/>
      <c r="AA209" s="64"/>
    </row>
    <row r="210" spans="1:67" ht="27" customHeight="1" x14ac:dyDescent="0.25">
      <c r="A210" s="61" t="s">
        <v>352</v>
      </c>
      <c r="B210" s="61" t="s">
        <v>353</v>
      </c>
      <c r="C210" s="35">
        <v>4301011717</v>
      </c>
      <c r="D210" s="407">
        <v>4680115884274</v>
      </c>
      <c r="E210" s="40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114</v>
      </c>
      <c r="L210" s="37" t="s">
        <v>113</v>
      </c>
      <c r="M210" s="37"/>
      <c r="N210" s="36">
        <v>55</v>
      </c>
      <c r="O210" s="60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09"/>
      <c r="Q210" s="409"/>
      <c r="R210" s="409"/>
      <c r="S210" s="41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6" si="49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77"/>
      <c r="BB210" s="199" t="s">
        <v>67</v>
      </c>
      <c r="BL210" s="77">
        <f t="shared" ref="BL210:BL216" si="50">IFERROR(W210*I210/H210,"0")</f>
        <v>0</v>
      </c>
      <c r="BM210" s="77">
        <f t="shared" ref="BM210:BM216" si="51">IFERROR(X210*I210/H210,"0")</f>
        <v>0</v>
      </c>
      <c r="BN210" s="77">
        <f t="shared" ref="BN210:BN216" si="52">IFERROR(1/J210*(W210/H210),"0")</f>
        <v>0</v>
      </c>
      <c r="BO210" s="77">
        <f t="shared" ref="BO210:BO216" si="53">IFERROR(1/J210*(X210/H210),"0")</f>
        <v>0</v>
      </c>
    </row>
    <row r="211" spans="1:67" ht="27" customHeight="1" x14ac:dyDescent="0.25">
      <c r="A211" s="61" t="s">
        <v>354</v>
      </c>
      <c r="B211" s="61" t="s">
        <v>355</v>
      </c>
      <c r="C211" s="35">
        <v>4301011719</v>
      </c>
      <c r="D211" s="407">
        <v>4680115884298</v>
      </c>
      <c r="E211" s="40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114</v>
      </c>
      <c r="L211" s="37" t="s">
        <v>113</v>
      </c>
      <c r="M211" s="37"/>
      <c r="N211" s="36">
        <v>55</v>
      </c>
      <c r="O211" s="60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09"/>
      <c r="Q211" s="409"/>
      <c r="R211" s="409"/>
      <c r="S211" s="41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49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77"/>
      <c r="BB211" s="200" t="s">
        <v>67</v>
      </c>
      <c r="BL211" s="77">
        <f t="shared" si="50"/>
        <v>0</v>
      </c>
      <c r="BM211" s="77">
        <f t="shared" si="51"/>
        <v>0</v>
      </c>
      <c r="BN211" s="77">
        <f t="shared" si="52"/>
        <v>0</v>
      </c>
      <c r="BO211" s="77">
        <f t="shared" si="53"/>
        <v>0</v>
      </c>
    </row>
    <row r="212" spans="1:67" ht="27" customHeight="1" x14ac:dyDescent="0.25">
      <c r="A212" s="61" t="s">
        <v>356</v>
      </c>
      <c r="B212" s="61" t="s">
        <v>357</v>
      </c>
      <c r="C212" s="35">
        <v>4301011733</v>
      </c>
      <c r="D212" s="407">
        <v>4680115884250</v>
      </c>
      <c r="E212" s="407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114</v>
      </c>
      <c r="L212" s="37" t="s">
        <v>133</v>
      </c>
      <c r="M212" s="37"/>
      <c r="N212" s="36">
        <v>55</v>
      </c>
      <c r="O212" s="60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09"/>
      <c r="Q212" s="409"/>
      <c r="R212" s="409"/>
      <c r="S212" s="41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49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77"/>
      <c r="BB212" s="201" t="s">
        <v>67</v>
      </c>
      <c r="BL212" s="77">
        <f t="shared" si="50"/>
        <v>0</v>
      </c>
      <c r="BM212" s="77">
        <f t="shared" si="51"/>
        <v>0</v>
      </c>
      <c r="BN212" s="77">
        <f t="shared" si="52"/>
        <v>0</v>
      </c>
      <c r="BO212" s="77">
        <f t="shared" si="53"/>
        <v>0</v>
      </c>
    </row>
    <row r="213" spans="1:67" ht="27" customHeight="1" x14ac:dyDescent="0.25">
      <c r="A213" s="61" t="s">
        <v>358</v>
      </c>
      <c r="B213" s="61" t="s">
        <v>359</v>
      </c>
      <c r="C213" s="35">
        <v>4301011718</v>
      </c>
      <c r="D213" s="407">
        <v>4680115884281</v>
      </c>
      <c r="E213" s="407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81</v>
      </c>
      <c r="L213" s="37" t="s">
        <v>113</v>
      </c>
      <c r="M213" s="37"/>
      <c r="N213" s="36">
        <v>55</v>
      </c>
      <c r="O213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09"/>
      <c r="Q213" s="409"/>
      <c r="R213" s="409"/>
      <c r="S213" s="41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49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77"/>
      <c r="BB213" s="202" t="s">
        <v>67</v>
      </c>
      <c r="BL213" s="77">
        <f t="shared" si="50"/>
        <v>0</v>
      </c>
      <c r="BM213" s="77">
        <f t="shared" si="51"/>
        <v>0</v>
      </c>
      <c r="BN213" s="77">
        <f t="shared" si="52"/>
        <v>0</v>
      </c>
      <c r="BO213" s="77">
        <f t="shared" si="53"/>
        <v>0</v>
      </c>
    </row>
    <row r="214" spans="1:67" ht="27" customHeight="1" x14ac:dyDescent="0.25">
      <c r="A214" s="61" t="s">
        <v>360</v>
      </c>
      <c r="B214" s="61" t="s">
        <v>361</v>
      </c>
      <c r="C214" s="35">
        <v>4301011720</v>
      </c>
      <c r="D214" s="407">
        <v>4680115884199</v>
      </c>
      <c r="E214" s="407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81</v>
      </c>
      <c r="L214" s="37" t="s">
        <v>113</v>
      </c>
      <c r="M214" s="37"/>
      <c r="N214" s="36">
        <v>55</v>
      </c>
      <c r="O214" s="60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09"/>
      <c r="Q214" s="409"/>
      <c r="R214" s="409"/>
      <c r="S214" s="41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49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77"/>
      <c r="BB214" s="203" t="s">
        <v>67</v>
      </c>
      <c r="BL214" s="77">
        <f t="shared" si="50"/>
        <v>0</v>
      </c>
      <c r="BM214" s="77">
        <f t="shared" si="51"/>
        <v>0</v>
      </c>
      <c r="BN214" s="77">
        <f t="shared" si="52"/>
        <v>0</v>
      </c>
      <c r="BO214" s="77">
        <f t="shared" si="53"/>
        <v>0</v>
      </c>
    </row>
    <row r="215" spans="1:67" ht="27" customHeight="1" x14ac:dyDescent="0.25">
      <c r="A215" s="61" t="s">
        <v>362</v>
      </c>
      <c r="B215" s="61" t="s">
        <v>363</v>
      </c>
      <c r="C215" s="35">
        <v>4301011716</v>
      </c>
      <c r="D215" s="407">
        <v>4680115884267</v>
      </c>
      <c r="E215" s="407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81</v>
      </c>
      <c r="L215" s="37" t="s">
        <v>113</v>
      </c>
      <c r="M215" s="37"/>
      <c r="N215" s="36">
        <v>55</v>
      </c>
      <c r="O215" s="60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09"/>
      <c r="Q215" s="409"/>
      <c r="R215" s="409"/>
      <c r="S215" s="410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49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77"/>
      <c r="BB215" s="204" t="s">
        <v>67</v>
      </c>
      <c r="BL215" s="77">
        <f t="shared" si="50"/>
        <v>0</v>
      </c>
      <c r="BM215" s="77">
        <f t="shared" si="51"/>
        <v>0</v>
      </c>
      <c r="BN215" s="77">
        <f t="shared" si="52"/>
        <v>0</v>
      </c>
      <c r="BO215" s="77">
        <f t="shared" si="53"/>
        <v>0</v>
      </c>
    </row>
    <row r="216" spans="1:67" ht="27" customHeight="1" x14ac:dyDescent="0.25">
      <c r="A216" s="61" t="s">
        <v>364</v>
      </c>
      <c r="B216" s="61" t="s">
        <v>365</v>
      </c>
      <c r="C216" s="35">
        <v>4301011593</v>
      </c>
      <c r="D216" s="407">
        <v>4680115882973</v>
      </c>
      <c r="E216" s="407"/>
      <c r="F216" s="60">
        <v>0.7</v>
      </c>
      <c r="G216" s="36">
        <v>6</v>
      </c>
      <c r="H216" s="60">
        <v>4.2</v>
      </c>
      <c r="I216" s="60">
        <v>4.5599999999999996</v>
      </c>
      <c r="J216" s="36">
        <v>104</v>
      </c>
      <c r="K216" s="36" t="s">
        <v>114</v>
      </c>
      <c r="L216" s="37" t="s">
        <v>113</v>
      </c>
      <c r="M216" s="37"/>
      <c r="N216" s="36">
        <v>55</v>
      </c>
      <c r="O216" s="60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409"/>
      <c r="Q216" s="409"/>
      <c r="R216" s="409"/>
      <c r="S216" s="410"/>
      <c r="T216" s="38" t="s">
        <v>48</v>
      </c>
      <c r="U216" s="38" t="s">
        <v>48</v>
      </c>
      <c r="V216" s="39" t="s">
        <v>0</v>
      </c>
      <c r="W216" s="57">
        <v>0</v>
      </c>
      <c r="X216" s="54">
        <f t="shared" si="49"/>
        <v>0</v>
      </c>
      <c r="Y216" s="40" t="str">
        <f>IFERROR(IF(X216=0,"",ROUNDUP(X216/H216,0)*0.01196),"")</f>
        <v/>
      </c>
      <c r="Z216" s="66" t="s">
        <v>48</v>
      </c>
      <c r="AA216" s="67" t="s">
        <v>48</v>
      </c>
      <c r="AE216" s="77"/>
      <c r="BB216" s="205" t="s">
        <v>67</v>
      </c>
      <c r="BL216" s="77">
        <f t="shared" si="50"/>
        <v>0</v>
      </c>
      <c r="BM216" s="77">
        <f t="shared" si="51"/>
        <v>0</v>
      </c>
      <c r="BN216" s="77">
        <f t="shared" si="52"/>
        <v>0</v>
      </c>
      <c r="BO216" s="77">
        <f t="shared" si="53"/>
        <v>0</v>
      </c>
    </row>
    <row r="217" spans="1:67" x14ac:dyDescent="0.2">
      <c r="A217" s="397"/>
      <c r="B217" s="397"/>
      <c r="C217" s="397"/>
      <c r="D217" s="397"/>
      <c r="E217" s="397"/>
      <c r="F217" s="397"/>
      <c r="G217" s="397"/>
      <c r="H217" s="397"/>
      <c r="I217" s="397"/>
      <c r="J217" s="397"/>
      <c r="K217" s="397"/>
      <c r="L217" s="397"/>
      <c r="M217" s="397"/>
      <c r="N217" s="398"/>
      <c r="O217" s="394" t="s">
        <v>43</v>
      </c>
      <c r="P217" s="395"/>
      <c r="Q217" s="395"/>
      <c r="R217" s="395"/>
      <c r="S217" s="395"/>
      <c r="T217" s="395"/>
      <c r="U217" s="396"/>
      <c r="V217" s="41" t="s">
        <v>42</v>
      </c>
      <c r="W217" s="42">
        <f>IFERROR(W210/H210,"0")+IFERROR(W211/H211,"0")+IFERROR(W212/H212,"0")+IFERROR(W213/H213,"0")+IFERROR(W214/H214,"0")+IFERROR(W215/H215,"0")+IFERROR(W216/H216,"0")</f>
        <v>0</v>
      </c>
      <c r="X217" s="42">
        <f>IFERROR(X210/H210,"0")+IFERROR(X211/H211,"0")+IFERROR(X212/H212,"0")+IFERROR(X213/H213,"0")+IFERROR(X214/H214,"0")+IFERROR(X215/H215,"0")+IFERROR(X216/H216,"0")</f>
        <v>0</v>
      </c>
      <c r="Y217" s="4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65"/>
      <c r="AA217" s="65"/>
    </row>
    <row r="218" spans="1:67" x14ac:dyDescent="0.2">
      <c r="A218" s="397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8"/>
      <c r="O218" s="394" t="s">
        <v>43</v>
      </c>
      <c r="P218" s="395"/>
      <c r="Q218" s="395"/>
      <c r="R218" s="395"/>
      <c r="S218" s="395"/>
      <c r="T218" s="395"/>
      <c r="U218" s="396"/>
      <c r="V218" s="41" t="s">
        <v>0</v>
      </c>
      <c r="W218" s="42">
        <f>IFERROR(SUM(W210:W216),"0")</f>
        <v>0</v>
      </c>
      <c r="X218" s="42">
        <f>IFERROR(SUM(X210:X216),"0")</f>
        <v>0</v>
      </c>
      <c r="Y218" s="41"/>
      <c r="Z218" s="65"/>
      <c r="AA218" s="65"/>
    </row>
    <row r="219" spans="1:67" ht="14.25" customHeight="1" x14ac:dyDescent="0.25">
      <c r="A219" s="414" t="s">
        <v>77</v>
      </c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414"/>
      <c r="Z219" s="64"/>
      <c r="AA219" s="64"/>
    </row>
    <row r="220" spans="1:67" ht="27" customHeight="1" x14ac:dyDescent="0.25">
      <c r="A220" s="61" t="s">
        <v>366</v>
      </c>
      <c r="B220" s="61" t="s">
        <v>367</v>
      </c>
      <c r="C220" s="35">
        <v>4301031305</v>
      </c>
      <c r="D220" s="407">
        <v>4607091389845</v>
      </c>
      <c r="E220" s="407"/>
      <c r="F220" s="60">
        <v>0.35</v>
      </c>
      <c r="G220" s="36">
        <v>6</v>
      </c>
      <c r="H220" s="60">
        <v>2.1</v>
      </c>
      <c r="I220" s="60">
        <v>2.2000000000000002</v>
      </c>
      <c r="J220" s="36">
        <v>234</v>
      </c>
      <c r="K220" s="36" t="s">
        <v>84</v>
      </c>
      <c r="L220" s="37" t="s">
        <v>80</v>
      </c>
      <c r="M220" s="37"/>
      <c r="N220" s="36">
        <v>40</v>
      </c>
      <c r="O220" s="595" t="s">
        <v>368</v>
      </c>
      <c r="P220" s="409"/>
      <c r="Q220" s="409"/>
      <c r="R220" s="409"/>
      <c r="S220" s="410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>IFERROR(W220*I220/H220,"0")</f>
        <v>0</v>
      </c>
      <c r="BM220" s="77">
        <f>IFERROR(X220*I220/H220,"0")</f>
        <v>0</v>
      </c>
      <c r="BN220" s="77">
        <f>IFERROR(1/J220*(W220/H220),"0")</f>
        <v>0</v>
      </c>
      <c r="BO220" s="77">
        <f>IFERROR(1/J220*(X220/H220),"0")</f>
        <v>0</v>
      </c>
    </row>
    <row r="221" spans="1:67" ht="27" customHeight="1" x14ac:dyDescent="0.25">
      <c r="A221" s="61" t="s">
        <v>366</v>
      </c>
      <c r="B221" s="61" t="s">
        <v>369</v>
      </c>
      <c r="C221" s="35">
        <v>4301031151</v>
      </c>
      <c r="D221" s="407">
        <v>4607091389845</v>
      </c>
      <c r="E221" s="407"/>
      <c r="F221" s="60">
        <v>0.35</v>
      </c>
      <c r="G221" s="36">
        <v>6</v>
      </c>
      <c r="H221" s="60">
        <v>2.1</v>
      </c>
      <c r="I221" s="60">
        <v>2.2000000000000002</v>
      </c>
      <c r="J221" s="36">
        <v>234</v>
      </c>
      <c r="K221" s="36" t="s">
        <v>84</v>
      </c>
      <c r="L221" s="37" t="s">
        <v>80</v>
      </c>
      <c r="M221" s="37"/>
      <c r="N221" s="36">
        <v>40</v>
      </c>
      <c r="O221" s="59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409"/>
      <c r="Q221" s="409"/>
      <c r="R221" s="409"/>
      <c r="S221" s="410"/>
      <c r="T221" s="38" t="s">
        <v>48</v>
      </c>
      <c r="U221" s="38" t="s">
        <v>48</v>
      </c>
      <c r="V221" s="39" t="s">
        <v>0</v>
      </c>
      <c r="W221" s="57">
        <v>0</v>
      </c>
      <c r="X221" s="54">
        <f>IFERROR(IF(W221="",0,CEILING((W221/$H221),1)*$H221),"")</f>
        <v>0</v>
      </c>
      <c r="Y221" s="40" t="str">
        <f>IFERROR(IF(X221=0,"",ROUNDUP(X221/H221,0)*0.00502),"")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>IFERROR(W221*I221/H221,"0")</f>
        <v>0</v>
      </c>
      <c r="BM221" s="77">
        <f>IFERROR(X221*I221/H221,"0")</f>
        <v>0</v>
      </c>
      <c r="BN221" s="77">
        <f>IFERROR(1/J221*(W221/H221),"0")</f>
        <v>0</v>
      </c>
      <c r="BO221" s="77">
        <f>IFERROR(1/J221*(X221/H221),"0")</f>
        <v>0</v>
      </c>
    </row>
    <row r="222" spans="1:67" ht="27" customHeight="1" x14ac:dyDescent="0.25">
      <c r="A222" s="61" t="s">
        <v>370</v>
      </c>
      <c r="B222" s="61" t="s">
        <v>371</v>
      </c>
      <c r="C222" s="35">
        <v>4301031259</v>
      </c>
      <c r="D222" s="407">
        <v>4680115882881</v>
      </c>
      <c r="E222" s="407"/>
      <c r="F222" s="60">
        <v>0.28000000000000003</v>
      </c>
      <c r="G222" s="36">
        <v>6</v>
      </c>
      <c r="H222" s="60">
        <v>1.68</v>
      </c>
      <c r="I222" s="60">
        <v>1.81</v>
      </c>
      <c r="J222" s="36">
        <v>234</v>
      </c>
      <c r="K222" s="36" t="s">
        <v>84</v>
      </c>
      <c r="L222" s="37" t="s">
        <v>80</v>
      </c>
      <c r="M222" s="37"/>
      <c r="N222" s="36">
        <v>40</v>
      </c>
      <c r="O222" s="597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409"/>
      <c r="Q222" s="409"/>
      <c r="R222" s="409"/>
      <c r="S222" s="410"/>
      <c r="T222" s="38" t="s">
        <v>48</v>
      </c>
      <c r="U222" s="38" t="s">
        <v>48</v>
      </c>
      <c r="V222" s="39" t="s">
        <v>0</v>
      </c>
      <c r="W222" s="57">
        <v>0</v>
      </c>
      <c r="X222" s="54">
        <f>IFERROR(IF(W222="",0,CEILING((W222/$H222),1)*$H222),"")</f>
        <v>0</v>
      </c>
      <c r="Y222" s="40" t="str">
        <f>IFERROR(IF(X222=0,"",ROUNDUP(X222/H222,0)*0.00502),"")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>IFERROR(W222*I222/H222,"0")</f>
        <v>0</v>
      </c>
      <c r="BM222" s="77">
        <f>IFERROR(X222*I222/H222,"0")</f>
        <v>0</v>
      </c>
      <c r="BN222" s="77">
        <f>IFERROR(1/J222*(W222/H222),"0")</f>
        <v>0</v>
      </c>
      <c r="BO222" s="77">
        <f>IFERROR(1/J222*(X222/H222),"0")</f>
        <v>0</v>
      </c>
    </row>
    <row r="223" spans="1:67" x14ac:dyDescent="0.2">
      <c r="A223" s="397"/>
      <c r="B223" s="397"/>
      <c r="C223" s="397"/>
      <c r="D223" s="397"/>
      <c r="E223" s="397"/>
      <c r="F223" s="397"/>
      <c r="G223" s="397"/>
      <c r="H223" s="397"/>
      <c r="I223" s="397"/>
      <c r="J223" s="397"/>
      <c r="K223" s="397"/>
      <c r="L223" s="397"/>
      <c r="M223" s="397"/>
      <c r="N223" s="398"/>
      <c r="O223" s="394" t="s">
        <v>43</v>
      </c>
      <c r="P223" s="395"/>
      <c r="Q223" s="395"/>
      <c r="R223" s="395"/>
      <c r="S223" s="395"/>
      <c r="T223" s="395"/>
      <c r="U223" s="396"/>
      <c r="V223" s="41" t="s">
        <v>42</v>
      </c>
      <c r="W223" s="42">
        <f>IFERROR(W220/H220,"0")+IFERROR(W221/H221,"0")+IFERROR(W222/H222,"0")</f>
        <v>0</v>
      </c>
      <c r="X223" s="42">
        <f>IFERROR(X220/H220,"0")+IFERROR(X221/H221,"0")+IFERROR(X222/H222,"0")</f>
        <v>0</v>
      </c>
      <c r="Y223" s="42">
        <f>IFERROR(IF(Y220="",0,Y220),"0")+IFERROR(IF(Y221="",0,Y221),"0")+IFERROR(IF(Y222="",0,Y222),"0")</f>
        <v>0</v>
      </c>
      <c r="Z223" s="65"/>
      <c r="AA223" s="65"/>
    </row>
    <row r="224" spans="1:67" x14ac:dyDescent="0.2">
      <c r="A224" s="397"/>
      <c r="B224" s="397"/>
      <c r="C224" s="397"/>
      <c r="D224" s="397"/>
      <c r="E224" s="397"/>
      <c r="F224" s="397"/>
      <c r="G224" s="397"/>
      <c r="H224" s="397"/>
      <c r="I224" s="397"/>
      <c r="J224" s="397"/>
      <c r="K224" s="397"/>
      <c r="L224" s="397"/>
      <c r="M224" s="397"/>
      <c r="N224" s="398"/>
      <c r="O224" s="394" t="s">
        <v>43</v>
      </c>
      <c r="P224" s="395"/>
      <c r="Q224" s="395"/>
      <c r="R224" s="395"/>
      <c r="S224" s="395"/>
      <c r="T224" s="395"/>
      <c r="U224" s="396"/>
      <c r="V224" s="41" t="s">
        <v>0</v>
      </c>
      <c r="W224" s="42">
        <f>IFERROR(SUM(W220:W222),"0")</f>
        <v>0</v>
      </c>
      <c r="X224" s="42">
        <f>IFERROR(SUM(X220:X222),"0")</f>
        <v>0</v>
      </c>
      <c r="Y224" s="41"/>
      <c r="Z224" s="65"/>
      <c r="AA224" s="65"/>
    </row>
    <row r="225" spans="1:67" ht="16.5" customHeight="1" x14ac:dyDescent="0.25">
      <c r="A225" s="431" t="s">
        <v>372</v>
      </c>
      <c r="B225" s="431"/>
      <c r="C225" s="431"/>
      <c r="D225" s="431"/>
      <c r="E225" s="431"/>
      <c r="F225" s="431"/>
      <c r="G225" s="431"/>
      <c r="H225" s="431"/>
      <c r="I225" s="431"/>
      <c r="J225" s="431"/>
      <c r="K225" s="431"/>
      <c r="L225" s="431"/>
      <c r="M225" s="431"/>
      <c r="N225" s="431"/>
      <c r="O225" s="431"/>
      <c r="P225" s="431"/>
      <c r="Q225" s="431"/>
      <c r="R225" s="431"/>
      <c r="S225" s="431"/>
      <c r="T225" s="431"/>
      <c r="U225" s="431"/>
      <c r="V225" s="431"/>
      <c r="W225" s="431"/>
      <c r="X225" s="431"/>
      <c r="Y225" s="431"/>
      <c r="Z225" s="63"/>
      <c r="AA225" s="63"/>
    </row>
    <row r="226" spans="1:67" ht="14.25" customHeight="1" x14ac:dyDescent="0.25">
      <c r="A226" s="414" t="s">
        <v>118</v>
      </c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4"/>
      <c r="S226" s="414"/>
      <c r="T226" s="414"/>
      <c r="U226" s="414"/>
      <c r="V226" s="414"/>
      <c r="W226" s="414"/>
      <c r="X226" s="414"/>
      <c r="Y226" s="414"/>
      <c r="Z226" s="64"/>
      <c r="AA226" s="64"/>
    </row>
    <row r="227" spans="1:67" ht="27" customHeight="1" x14ac:dyDescent="0.25">
      <c r="A227" s="61" t="s">
        <v>373</v>
      </c>
      <c r="B227" s="61" t="s">
        <v>374</v>
      </c>
      <c r="C227" s="35">
        <v>4301011826</v>
      </c>
      <c r="D227" s="407">
        <v>4680115884137</v>
      </c>
      <c r="E227" s="407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114</v>
      </c>
      <c r="L227" s="37" t="s">
        <v>113</v>
      </c>
      <c r="M227" s="37"/>
      <c r="N227" s="36">
        <v>55</v>
      </c>
      <c r="O227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409"/>
      <c r="Q227" s="409"/>
      <c r="R227" s="409"/>
      <c r="S227" s="410"/>
      <c r="T227" s="38" t="s">
        <v>48</v>
      </c>
      <c r="U227" s="38" t="s">
        <v>48</v>
      </c>
      <c r="V227" s="39" t="s">
        <v>0</v>
      </c>
      <c r="W227" s="57">
        <v>20</v>
      </c>
      <c r="X227" s="54">
        <f t="shared" ref="X227:X232" si="54">IFERROR(IF(W227="",0,CEILING((W227/$H227),1)*$H227),"")</f>
        <v>23.2</v>
      </c>
      <c r="Y227" s="40">
        <f>IFERROR(IF(X227=0,"",ROUNDUP(X227/H227,0)*0.02175),"")</f>
        <v>4.3499999999999997E-2</v>
      </c>
      <c r="Z227" s="66" t="s">
        <v>48</v>
      </c>
      <c r="AA227" s="67" t="s">
        <v>48</v>
      </c>
      <c r="AE227" s="77"/>
      <c r="BB227" s="209" t="s">
        <v>67</v>
      </c>
      <c r="BL227" s="77">
        <f t="shared" ref="BL227:BL232" si="55">IFERROR(W227*I227/H227,"0")</f>
        <v>20.827586206896552</v>
      </c>
      <c r="BM227" s="77">
        <f t="shared" ref="BM227:BM232" si="56">IFERROR(X227*I227/H227,"0")</f>
        <v>24.159999999999997</v>
      </c>
      <c r="BN227" s="77">
        <f t="shared" ref="BN227:BN232" si="57">IFERROR(1/J227*(W227/H227),"0")</f>
        <v>3.0788177339901478E-2</v>
      </c>
      <c r="BO227" s="77">
        <f t="shared" ref="BO227:BO232" si="58">IFERROR(1/J227*(X227/H227),"0")</f>
        <v>3.5714285714285712E-2</v>
      </c>
    </row>
    <row r="228" spans="1:67" ht="27" customHeight="1" x14ac:dyDescent="0.25">
      <c r="A228" s="61" t="s">
        <v>375</v>
      </c>
      <c r="B228" s="61" t="s">
        <v>376</v>
      </c>
      <c r="C228" s="35">
        <v>4301011724</v>
      </c>
      <c r="D228" s="407">
        <v>4680115884236</v>
      </c>
      <c r="E228" s="407"/>
      <c r="F228" s="60">
        <v>1.45</v>
      </c>
      <c r="G228" s="36">
        <v>8</v>
      </c>
      <c r="H228" s="60">
        <v>11.6</v>
      </c>
      <c r="I228" s="60">
        <v>12.08</v>
      </c>
      <c r="J228" s="36">
        <v>56</v>
      </c>
      <c r="K228" s="36" t="s">
        <v>114</v>
      </c>
      <c r="L228" s="37" t="s">
        <v>113</v>
      </c>
      <c r="M228" s="37"/>
      <c r="N228" s="36">
        <v>55</v>
      </c>
      <c r="O228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409"/>
      <c r="Q228" s="409"/>
      <c r="R228" s="409"/>
      <c r="S228" s="41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54"/>
        <v>0</v>
      </c>
      <c r="Y228" s="40" t="str">
        <f>IFERROR(IF(X228=0,"",ROUNDUP(X228/H228,0)*0.02175),"")</f>
        <v/>
      </c>
      <c r="Z228" s="66" t="s">
        <v>48</v>
      </c>
      <c r="AA228" s="67" t="s">
        <v>48</v>
      </c>
      <c r="AE228" s="77"/>
      <c r="BB228" s="210" t="s">
        <v>67</v>
      </c>
      <c r="BL228" s="77">
        <f t="shared" si="55"/>
        <v>0</v>
      </c>
      <c r="BM228" s="77">
        <f t="shared" si="56"/>
        <v>0</v>
      </c>
      <c r="BN228" s="77">
        <f t="shared" si="57"/>
        <v>0</v>
      </c>
      <c r="BO228" s="77">
        <f t="shared" si="58"/>
        <v>0</v>
      </c>
    </row>
    <row r="229" spans="1:67" ht="27" customHeight="1" x14ac:dyDescent="0.25">
      <c r="A229" s="61" t="s">
        <v>377</v>
      </c>
      <c r="B229" s="61" t="s">
        <v>378</v>
      </c>
      <c r="C229" s="35">
        <v>4301011721</v>
      </c>
      <c r="D229" s="407">
        <v>4680115884175</v>
      </c>
      <c r="E229" s="407"/>
      <c r="F229" s="60">
        <v>1.45</v>
      </c>
      <c r="G229" s="36">
        <v>8</v>
      </c>
      <c r="H229" s="60">
        <v>11.6</v>
      </c>
      <c r="I229" s="60">
        <v>12.08</v>
      </c>
      <c r="J229" s="36">
        <v>56</v>
      </c>
      <c r="K229" s="36" t="s">
        <v>114</v>
      </c>
      <c r="L229" s="37" t="s">
        <v>113</v>
      </c>
      <c r="M229" s="37"/>
      <c r="N229" s="36">
        <v>55</v>
      </c>
      <c r="O229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409"/>
      <c r="Q229" s="409"/>
      <c r="R229" s="409"/>
      <c r="S229" s="410"/>
      <c r="T229" s="38" t="s">
        <v>48</v>
      </c>
      <c r="U229" s="38" t="s">
        <v>48</v>
      </c>
      <c r="V229" s="39" t="s">
        <v>0</v>
      </c>
      <c r="W229" s="57">
        <v>20</v>
      </c>
      <c r="X229" s="54">
        <f t="shared" si="54"/>
        <v>23.2</v>
      </c>
      <c r="Y229" s="40">
        <f>IFERROR(IF(X229=0,"",ROUNDUP(X229/H229,0)*0.02175),"")</f>
        <v>4.3499999999999997E-2</v>
      </c>
      <c r="Z229" s="66" t="s">
        <v>48</v>
      </c>
      <c r="AA229" s="67" t="s">
        <v>48</v>
      </c>
      <c r="AE229" s="77"/>
      <c r="BB229" s="211" t="s">
        <v>67</v>
      </c>
      <c r="BL229" s="77">
        <f t="shared" si="55"/>
        <v>20.827586206896552</v>
      </c>
      <c r="BM229" s="77">
        <f t="shared" si="56"/>
        <v>24.159999999999997</v>
      </c>
      <c r="BN229" s="77">
        <f t="shared" si="57"/>
        <v>3.0788177339901478E-2</v>
      </c>
      <c r="BO229" s="77">
        <f t="shared" si="58"/>
        <v>3.5714285714285712E-2</v>
      </c>
    </row>
    <row r="230" spans="1:67" ht="27" customHeight="1" x14ac:dyDescent="0.25">
      <c r="A230" s="61" t="s">
        <v>379</v>
      </c>
      <c r="B230" s="61" t="s">
        <v>380</v>
      </c>
      <c r="C230" s="35">
        <v>4301011824</v>
      </c>
      <c r="D230" s="407">
        <v>4680115884144</v>
      </c>
      <c r="E230" s="407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81</v>
      </c>
      <c r="L230" s="37" t="s">
        <v>113</v>
      </c>
      <c r="M230" s="37"/>
      <c r="N230" s="36">
        <v>55</v>
      </c>
      <c r="O230" s="5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409"/>
      <c r="Q230" s="409"/>
      <c r="R230" s="409"/>
      <c r="S230" s="410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54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77"/>
      <c r="BB230" s="212" t="s">
        <v>67</v>
      </c>
      <c r="BL230" s="77">
        <f t="shared" si="55"/>
        <v>0</v>
      </c>
      <c r="BM230" s="77">
        <f t="shared" si="56"/>
        <v>0</v>
      </c>
      <c r="BN230" s="77">
        <f t="shared" si="57"/>
        <v>0</v>
      </c>
      <c r="BO230" s="77">
        <f t="shared" si="58"/>
        <v>0</v>
      </c>
    </row>
    <row r="231" spans="1:67" ht="27" customHeight="1" x14ac:dyDescent="0.25">
      <c r="A231" s="61" t="s">
        <v>381</v>
      </c>
      <c r="B231" s="61" t="s">
        <v>382</v>
      </c>
      <c r="C231" s="35">
        <v>4301011726</v>
      </c>
      <c r="D231" s="407">
        <v>4680115884182</v>
      </c>
      <c r="E231" s="407"/>
      <c r="F231" s="60">
        <v>0.37</v>
      </c>
      <c r="G231" s="36">
        <v>10</v>
      </c>
      <c r="H231" s="60">
        <v>3.7</v>
      </c>
      <c r="I231" s="60">
        <v>3.94</v>
      </c>
      <c r="J231" s="36">
        <v>120</v>
      </c>
      <c r="K231" s="36" t="s">
        <v>81</v>
      </c>
      <c r="L231" s="37" t="s">
        <v>113</v>
      </c>
      <c r="M231" s="37"/>
      <c r="N231" s="36">
        <v>55</v>
      </c>
      <c r="O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409"/>
      <c r="Q231" s="409"/>
      <c r="R231" s="409"/>
      <c r="S231" s="410"/>
      <c r="T231" s="38" t="s">
        <v>48</v>
      </c>
      <c r="U231" s="38" t="s">
        <v>48</v>
      </c>
      <c r="V231" s="39" t="s">
        <v>0</v>
      </c>
      <c r="W231" s="57">
        <v>0</v>
      </c>
      <c r="X231" s="54">
        <f t="shared" si="54"/>
        <v>0</v>
      </c>
      <c r="Y231" s="40" t="str">
        <f>IFERROR(IF(X231=0,"",ROUNDUP(X231/H231,0)*0.00937),"")</f>
        <v/>
      </c>
      <c r="Z231" s="66" t="s">
        <v>48</v>
      </c>
      <c r="AA231" s="67" t="s">
        <v>48</v>
      </c>
      <c r="AE231" s="77"/>
      <c r="BB231" s="213" t="s">
        <v>67</v>
      </c>
      <c r="BL231" s="77">
        <f t="shared" si="55"/>
        <v>0</v>
      </c>
      <c r="BM231" s="77">
        <f t="shared" si="56"/>
        <v>0</v>
      </c>
      <c r="BN231" s="77">
        <f t="shared" si="57"/>
        <v>0</v>
      </c>
      <c r="BO231" s="77">
        <f t="shared" si="58"/>
        <v>0</v>
      </c>
    </row>
    <row r="232" spans="1:67" ht="27" customHeight="1" x14ac:dyDescent="0.25">
      <c r="A232" s="61" t="s">
        <v>383</v>
      </c>
      <c r="B232" s="61" t="s">
        <v>384</v>
      </c>
      <c r="C232" s="35">
        <v>4301011722</v>
      </c>
      <c r="D232" s="407">
        <v>4680115884205</v>
      </c>
      <c r="E232" s="407"/>
      <c r="F232" s="60">
        <v>0.4</v>
      </c>
      <c r="G232" s="36">
        <v>10</v>
      </c>
      <c r="H232" s="60">
        <v>4</v>
      </c>
      <c r="I232" s="60">
        <v>4.24</v>
      </c>
      <c r="J232" s="36">
        <v>120</v>
      </c>
      <c r="K232" s="36" t="s">
        <v>81</v>
      </c>
      <c r="L232" s="37" t="s">
        <v>113</v>
      </c>
      <c r="M232" s="37"/>
      <c r="N232" s="36">
        <v>55</v>
      </c>
      <c r="O232" s="5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409"/>
      <c r="Q232" s="409"/>
      <c r="R232" s="409"/>
      <c r="S232" s="410"/>
      <c r="T232" s="38" t="s">
        <v>48</v>
      </c>
      <c r="U232" s="38" t="s">
        <v>48</v>
      </c>
      <c r="V232" s="39" t="s">
        <v>0</v>
      </c>
      <c r="W232" s="57">
        <v>0</v>
      </c>
      <c r="X232" s="54">
        <f t="shared" si="54"/>
        <v>0</v>
      </c>
      <c r="Y232" s="40" t="str">
        <f>IFERROR(IF(X232=0,"",ROUNDUP(X232/H232,0)*0.00937),"")</f>
        <v/>
      </c>
      <c r="Z232" s="66" t="s">
        <v>48</v>
      </c>
      <c r="AA232" s="67" t="s">
        <v>48</v>
      </c>
      <c r="AE232" s="77"/>
      <c r="BB232" s="214" t="s">
        <v>67</v>
      </c>
      <c r="BL232" s="77">
        <f t="shared" si="55"/>
        <v>0</v>
      </c>
      <c r="BM232" s="77">
        <f t="shared" si="56"/>
        <v>0</v>
      </c>
      <c r="BN232" s="77">
        <f t="shared" si="57"/>
        <v>0</v>
      </c>
      <c r="BO232" s="77">
        <f t="shared" si="58"/>
        <v>0</v>
      </c>
    </row>
    <row r="233" spans="1:67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8"/>
      <c r="O233" s="394" t="s">
        <v>43</v>
      </c>
      <c r="P233" s="395"/>
      <c r="Q233" s="395"/>
      <c r="R233" s="395"/>
      <c r="S233" s="395"/>
      <c r="T233" s="395"/>
      <c r="U233" s="396"/>
      <c r="V233" s="41" t="s">
        <v>42</v>
      </c>
      <c r="W233" s="42">
        <f>IFERROR(W227/H227,"0")+IFERROR(W228/H228,"0")+IFERROR(W229/H229,"0")+IFERROR(W230/H230,"0")+IFERROR(W231/H231,"0")+IFERROR(W232/H232,"0")</f>
        <v>3.4482758620689657</v>
      </c>
      <c r="X233" s="42">
        <f>IFERROR(X227/H227,"0")+IFERROR(X228/H228,"0")+IFERROR(X229/H229,"0")+IFERROR(X230/H230,"0")+IFERROR(X231/H231,"0")+IFERROR(X232/H232,"0")</f>
        <v>4</v>
      </c>
      <c r="Y233" s="42">
        <f>IFERROR(IF(Y227="",0,Y227),"0")+IFERROR(IF(Y228="",0,Y228),"0")+IFERROR(IF(Y229="",0,Y229),"0")+IFERROR(IF(Y230="",0,Y230),"0")+IFERROR(IF(Y231="",0,Y231),"0")+IFERROR(IF(Y232="",0,Y232),"0")</f>
        <v>8.6999999999999994E-2</v>
      </c>
      <c r="Z233" s="65"/>
      <c r="AA233" s="65"/>
    </row>
    <row r="234" spans="1:67" x14ac:dyDescent="0.2">
      <c r="A234" s="397"/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8"/>
      <c r="O234" s="394" t="s">
        <v>43</v>
      </c>
      <c r="P234" s="395"/>
      <c r="Q234" s="395"/>
      <c r="R234" s="395"/>
      <c r="S234" s="395"/>
      <c r="T234" s="395"/>
      <c r="U234" s="396"/>
      <c r="V234" s="41" t="s">
        <v>0</v>
      </c>
      <c r="W234" s="42">
        <f>IFERROR(SUM(W227:W232),"0")</f>
        <v>40</v>
      </c>
      <c r="X234" s="42">
        <f>IFERROR(SUM(X227:X232),"0")</f>
        <v>46.4</v>
      </c>
      <c r="Y234" s="41"/>
      <c r="Z234" s="65"/>
      <c r="AA234" s="65"/>
    </row>
    <row r="235" spans="1:67" ht="16.5" customHeight="1" x14ac:dyDescent="0.25">
      <c r="A235" s="431" t="s">
        <v>385</v>
      </c>
      <c r="B235" s="431"/>
      <c r="C235" s="431"/>
      <c r="D235" s="431"/>
      <c r="E235" s="431"/>
      <c r="F235" s="431"/>
      <c r="G235" s="431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63"/>
      <c r="AA235" s="63"/>
    </row>
    <row r="236" spans="1:67" ht="14.25" customHeight="1" x14ac:dyDescent="0.25">
      <c r="A236" s="414" t="s">
        <v>118</v>
      </c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4"/>
      <c r="P236" s="414"/>
      <c r="Q236" s="414"/>
      <c r="R236" s="414"/>
      <c r="S236" s="414"/>
      <c r="T236" s="414"/>
      <c r="U236" s="414"/>
      <c r="V236" s="414"/>
      <c r="W236" s="414"/>
      <c r="X236" s="414"/>
      <c r="Y236" s="414"/>
      <c r="Z236" s="64"/>
      <c r="AA236" s="64"/>
    </row>
    <row r="237" spans="1:67" ht="27" customHeight="1" x14ac:dyDescent="0.25">
      <c r="A237" s="61" t="s">
        <v>386</v>
      </c>
      <c r="B237" s="61" t="s">
        <v>387</v>
      </c>
      <c r="C237" s="35">
        <v>4301012016</v>
      </c>
      <c r="D237" s="407">
        <v>4680115885554</v>
      </c>
      <c r="E237" s="407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114</v>
      </c>
      <c r="L237" s="37" t="s">
        <v>133</v>
      </c>
      <c r="M237" s="37"/>
      <c r="N237" s="36">
        <v>55</v>
      </c>
      <c r="O237" s="592" t="s">
        <v>388</v>
      </c>
      <c r="P237" s="409"/>
      <c r="Q237" s="409"/>
      <c r="R237" s="409"/>
      <c r="S237" s="41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ref="X237:X249" si="59">IFERROR(IF(W237="",0,CEILING((W237/$H237),1)*$H237),"")</f>
        <v>0</v>
      </c>
      <c r="Y237" s="40" t="str">
        <f>IFERROR(IF(X237=0,"",ROUNDUP(X237/H237,0)*0.02175),"")</f>
        <v/>
      </c>
      <c r="Z237" s="66" t="s">
        <v>48</v>
      </c>
      <c r="AA237" s="67" t="s">
        <v>389</v>
      </c>
      <c r="AE237" s="77"/>
      <c r="BB237" s="215" t="s">
        <v>67</v>
      </c>
      <c r="BL237" s="77">
        <f t="shared" ref="BL237:BL249" si="60">IFERROR(W237*I237/H237,"0")</f>
        <v>0</v>
      </c>
      <c r="BM237" s="77">
        <f t="shared" ref="BM237:BM249" si="61">IFERROR(X237*I237/H237,"0")</f>
        <v>0</v>
      </c>
      <c r="BN237" s="77">
        <f t="shared" ref="BN237:BN249" si="62">IFERROR(1/J237*(W237/H237),"0")</f>
        <v>0</v>
      </c>
      <c r="BO237" s="77">
        <f t="shared" ref="BO237:BO249" si="63">IFERROR(1/J237*(X237/H237),"0")</f>
        <v>0</v>
      </c>
    </row>
    <row r="238" spans="1:67" ht="27" customHeight="1" x14ac:dyDescent="0.25">
      <c r="A238" s="61" t="s">
        <v>391</v>
      </c>
      <c r="B238" s="61" t="s">
        <v>392</v>
      </c>
      <c r="C238" s="35">
        <v>4301012024</v>
      </c>
      <c r="D238" s="407">
        <v>4680115885615</v>
      </c>
      <c r="E238" s="40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114</v>
      </c>
      <c r="L238" s="37" t="s">
        <v>133</v>
      </c>
      <c r="M238" s="37"/>
      <c r="N238" s="36">
        <v>55</v>
      </c>
      <c r="O238" s="593" t="s">
        <v>393</v>
      </c>
      <c r="P238" s="409"/>
      <c r="Q238" s="409"/>
      <c r="R238" s="409"/>
      <c r="S238" s="410"/>
      <c r="T238" s="38" t="s">
        <v>390</v>
      </c>
      <c r="U238" s="38" t="s">
        <v>48</v>
      </c>
      <c r="V238" s="39" t="s">
        <v>0</v>
      </c>
      <c r="W238" s="57">
        <v>0</v>
      </c>
      <c r="X238" s="54">
        <f t="shared" si="59"/>
        <v>0</v>
      </c>
      <c r="Y238" s="40" t="str">
        <f>IFERROR(IF(X238=0,"",ROUNDUP(X238/H238,0)*0.02175),"")</f>
        <v/>
      </c>
      <c r="Z238" s="66" t="s">
        <v>48</v>
      </c>
      <c r="AA238" s="67" t="s">
        <v>389</v>
      </c>
      <c r="AE238" s="77"/>
      <c r="BB238" s="216" t="s">
        <v>67</v>
      </c>
      <c r="BL238" s="77">
        <f t="shared" si="60"/>
        <v>0</v>
      </c>
      <c r="BM238" s="77">
        <f t="shared" si="61"/>
        <v>0</v>
      </c>
      <c r="BN238" s="77">
        <f t="shared" si="62"/>
        <v>0</v>
      </c>
      <c r="BO238" s="77">
        <f t="shared" si="6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4301011858</v>
      </c>
      <c r="D239" s="407">
        <v>4680115885646</v>
      </c>
      <c r="E239" s="40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114</v>
      </c>
      <c r="L239" s="37" t="s">
        <v>113</v>
      </c>
      <c r="M239" s="37"/>
      <c r="N239" s="36">
        <v>55</v>
      </c>
      <c r="O239" s="594" t="s">
        <v>396</v>
      </c>
      <c r="P239" s="409"/>
      <c r="Q239" s="409"/>
      <c r="R239" s="409"/>
      <c r="S239" s="41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59"/>
        <v>0</v>
      </c>
      <c r="Y239" s="40" t="str">
        <f>IFERROR(IF(X239=0,"",ROUNDUP(X239/H239,0)*0.02175),"")</f>
        <v/>
      </c>
      <c r="Z239" s="66" t="s">
        <v>48</v>
      </c>
      <c r="AA239" s="67" t="s">
        <v>389</v>
      </c>
      <c r="AE239" s="77"/>
      <c r="BB239" s="217" t="s">
        <v>67</v>
      </c>
      <c r="BL239" s="77">
        <f t="shared" si="60"/>
        <v>0</v>
      </c>
      <c r="BM239" s="77">
        <f t="shared" si="61"/>
        <v>0</v>
      </c>
      <c r="BN239" s="77">
        <f t="shared" si="62"/>
        <v>0</v>
      </c>
      <c r="BO239" s="77">
        <f t="shared" si="63"/>
        <v>0</v>
      </c>
    </row>
    <row r="240" spans="1:67" ht="27" customHeight="1" x14ac:dyDescent="0.25">
      <c r="A240" s="61" t="s">
        <v>397</v>
      </c>
      <c r="B240" s="61" t="s">
        <v>398</v>
      </c>
      <c r="C240" s="35">
        <v>4301011362</v>
      </c>
      <c r="D240" s="407">
        <v>4607091386004</v>
      </c>
      <c r="E240" s="407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114</v>
      </c>
      <c r="L240" s="37" t="s">
        <v>122</v>
      </c>
      <c r="M240" s="37"/>
      <c r="N240" s="36">
        <v>55</v>
      </c>
      <c r="O240" s="58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409"/>
      <c r="Q240" s="409"/>
      <c r="R240" s="409"/>
      <c r="S240" s="410"/>
      <c r="T240" s="38" t="s">
        <v>48</v>
      </c>
      <c r="U240" s="38" t="s">
        <v>48</v>
      </c>
      <c r="V240" s="39" t="s">
        <v>0</v>
      </c>
      <c r="W240" s="57">
        <v>20</v>
      </c>
      <c r="X240" s="54">
        <f t="shared" si="59"/>
        <v>21.6</v>
      </c>
      <c r="Y240" s="40">
        <f>IFERROR(IF(X240=0,"",ROUNDUP(X240/H240,0)*0.02039),"")</f>
        <v>4.0779999999999997E-2</v>
      </c>
      <c r="Z240" s="66" t="s">
        <v>48</v>
      </c>
      <c r="AA240" s="67" t="s">
        <v>48</v>
      </c>
      <c r="AE240" s="77"/>
      <c r="BB240" s="218" t="s">
        <v>67</v>
      </c>
      <c r="BL240" s="77">
        <f t="shared" si="60"/>
        <v>20.888888888888886</v>
      </c>
      <c r="BM240" s="77">
        <f t="shared" si="61"/>
        <v>22.56</v>
      </c>
      <c r="BN240" s="77">
        <f t="shared" si="62"/>
        <v>3.8580246913580238E-2</v>
      </c>
      <c r="BO240" s="77">
        <f t="shared" si="63"/>
        <v>4.1666666666666664E-2</v>
      </c>
    </row>
    <row r="241" spans="1:67" ht="27" customHeight="1" x14ac:dyDescent="0.25">
      <c r="A241" s="61" t="s">
        <v>399</v>
      </c>
      <c r="B241" s="61" t="s">
        <v>400</v>
      </c>
      <c r="C241" s="35">
        <v>4301011347</v>
      </c>
      <c r="D241" s="407">
        <v>4607091386073</v>
      </c>
      <c r="E241" s="407"/>
      <c r="F241" s="60">
        <v>0.9</v>
      </c>
      <c r="G241" s="36">
        <v>10</v>
      </c>
      <c r="H241" s="60">
        <v>9</v>
      </c>
      <c r="I241" s="60">
        <v>9.6300000000000008</v>
      </c>
      <c r="J241" s="36">
        <v>56</v>
      </c>
      <c r="K241" s="36" t="s">
        <v>114</v>
      </c>
      <c r="L241" s="37" t="s">
        <v>113</v>
      </c>
      <c r="M241" s="37"/>
      <c r="N241" s="36">
        <v>31</v>
      </c>
      <c r="O241" s="58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409"/>
      <c r="Q241" s="409"/>
      <c r="R241" s="409"/>
      <c r="S241" s="41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59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77"/>
      <c r="BB241" s="219" t="s">
        <v>67</v>
      </c>
      <c r="BL241" s="77">
        <f t="shared" si="60"/>
        <v>0</v>
      </c>
      <c r="BM241" s="77">
        <f t="shared" si="61"/>
        <v>0</v>
      </c>
      <c r="BN241" s="77">
        <f t="shared" si="62"/>
        <v>0</v>
      </c>
      <c r="BO241" s="77">
        <f t="shared" si="63"/>
        <v>0</v>
      </c>
    </row>
    <row r="242" spans="1:67" ht="27" customHeight="1" x14ac:dyDescent="0.25">
      <c r="A242" s="61" t="s">
        <v>402</v>
      </c>
      <c r="B242" s="61" t="s">
        <v>403</v>
      </c>
      <c r="C242" s="35">
        <v>4301010928</v>
      </c>
      <c r="D242" s="407">
        <v>4607091387322</v>
      </c>
      <c r="E242" s="407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114</v>
      </c>
      <c r="L242" s="37" t="s">
        <v>113</v>
      </c>
      <c r="M242" s="37"/>
      <c r="N242" s="36">
        <v>55</v>
      </c>
      <c r="O242" s="58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409"/>
      <c r="Q242" s="409"/>
      <c r="R242" s="409"/>
      <c r="S242" s="410"/>
      <c r="T242" s="38" t="s">
        <v>48</v>
      </c>
      <c r="U242" s="38" t="s">
        <v>401</v>
      </c>
      <c r="V242" s="39" t="s">
        <v>0</v>
      </c>
      <c r="W242" s="57">
        <v>0</v>
      </c>
      <c r="X242" s="54">
        <f t="shared" si="59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77"/>
      <c r="BB242" s="220" t="s">
        <v>67</v>
      </c>
      <c r="BL242" s="77">
        <f t="shared" si="60"/>
        <v>0</v>
      </c>
      <c r="BM242" s="77">
        <f t="shared" si="61"/>
        <v>0</v>
      </c>
      <c r="BN242" s="77">
        <f t="shared" si="62"/>
        <v>0</v>
      </c>
      <c r="BO242" s="77">
        <f t="shared" si="63"/>
        <v>0</v>
      </c>
    </row>
    <row r="243" spans="1:67" ht="27" customHeight="1" x14ac:dyDescent="0.25">
      <c r="A243" s="61" t="s">
        <v>404</v>
      </c>
      <c r="B243" s="61" t="s">
        <v>405</v>
      </c>
      <c r="C243" s="35">
        <v>4301010945</v>
      </c>
      <c r="D243" s="407">
        <v>4607091387353</v>
      </c>
      <c r="E243" s="407"/>
      <c r="F243" s="60">
        <v>1.35</v>
      </c>
      <c r="G243" s="36">
        <v>8</v>
      </c>
      <c r="H243" s="60">
        <v>10.8</v>
      </c>
      <c r="I243" s="60">
        <v>11.28</v>
      </c>
      <c r="J243" s="36">
        <v>56</v>
      </c>
      <c r="K243" s="36" t="s">
        <v>114</v>
      </c>
      <c r="L243" s="37" t="s">
        <v>113</v>
      </c>
      <c r="M243" s="37"/>
      <c r="N243" s="36">
        <v>55</v>
      </c>
      <c r="O243" s="58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409"/>
      <c r="Q243" s="409"/>
      <c r="R243" s="409"/>
      <c r="S243" s="41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59"/>
        <v>0</v>
      </c>
      <c r="Y243" s="40" t="str">
        <f>IFERROR(IF(X243=0,"",ROUNDUP(X243/H243,0)*0.02175),"")</f>
        <v/>
      </c>
      <c r="Z243" s="66" t="s">
        <v>48</v>
      </c>
      <c r="AA243" s="67" t="s">
        <v>48</v>
      </c>
      <c r="AE243" s="77"/>
      <c r="BB243" s="221" t="s">
        <v>67</v>
      </c>
      <c r="BL243" s="77">
        <f t="shared" si="60"/>
        <v>0</v>
      </c>
      <c r="BM243" s="77">
        <f t="shared" si="61"/>
        <v>0</v>
      </c>
      <c r="BN243" s="77">
        <f t="shared" si="62"/>
        <v>0</v>
      </c>
      <c r="BO243" s="77">
        <f t="shared" si="63"/>
        <v>0</v>
      </c>
    </row>
    <row r="244" spans="1:67" ht="27" customHeight="1" x14ac:dyDescent="0.25">
      <c r="A244" s="61" t="s">
        <v>406</v>
      </c>
      <c r="B244" s="61" t="s">
        <v>407</v>
      </c>
      <c r="C244" s="35">
        <v>4301011328</v>
      </c>
      <c r="D244" s="407">
        <v>4607091386011</v>
      </c>
      <c r="E244" s="407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81</v>
      </c>
      <c r="L244" s="37" t="s">
        <v>80</v>
      </c>
      <c r="M244" s="37"/>
      <c r="N244" s="36">
        <v>55</v>
      </c>
      <c r="O244" s="5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409"/>
      <c r="Q244" s="409"/>
      <c r="R244" s="409"/>
      <c r="S244" s="41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59"/>
        <v>0</v>
      </c>
      <c r="Y244" s="40" t="str">
        <f t="shared" ref="Y244:Y249" si="64">IFERROR(IF(X244=0,"",ROUNDUP(X244/H244,0)*0.00937),"")</f>
        <v/>
      </c>
      <c r="Z244" s="66" t="s">
        <v>48</v>
      </c>
      <c r="AA244" s="67" t="s">
        <v>48</v>
      </c>
      <c r="AE244" s="77"/>
      <c r="BB244" s="222" t="s">
        <v>67</v>
      </c>
      <c r="BL244" s="77">
        <f t="shared" si="60"/>
        <v>0</v>
      </c>
      <c r="BM244" s="77">
        <f t="shared" si="61"/>
        <v>0</v>
      </c>
      <c r="BN244" s="77">
        <f t="shared" si="62"/>
        <v>0</v>
      </c>
      <c r="BO244" s="77">
        <f t="shared" si="63"/>
        <v>0</v>
      </c>
    </row>
    <row r="245" spans="1:67" ht="27" customHeight="1" x14ac:dyDescent="0.25">
      <c r="A245" s="61" t="s">
        <v>408</v>
      </c>
      <c r="B245" s="61" t="s">
        <v>409</v>
      </c>
      <c r="C245" s="35">
        <v>4301011329</v>
      </c>
      <c r="D245" s="407">
        <v>4607091387308</v>
      </c>
      <c r="E245" s="407"/>
      <c r="F245" s="60">
        <v>0.5</v>
      </c>
      <c r="G245" s="36">
        <v>10</v>
      </c>
      <c r="H245" s="60">
        <v>5</v>
      </c>
      <c r="I245" s="60">
        <v>5.21</v>
      </c>
      <c r="J245" s="36">
        <v>120</v>
      </c>
      <c r="K245" s="36" t="s">
        <v>81</v>
      </c>
      <c r="L245" s="37" t="s">
        <v>80</v>
      </c>
      <c r="M245" s="37"/>
      <c r="N245" s="36">
        <v>55</v>
      </c>
      <c r="O245" s="5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409"/>
      <c r="Q245" s="409"/>
      <c r="R245" s="409"/>
      <c r="S245" s="41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9"/>
        <v>0</v>
      </c>
      <c r="Y245" s="40" t="str">
        <f t="shared" si="64"/>
        <v/>
      </c>
      <c r="Z245" s="66" t="s">
        <v>48</v>
      </c>
      <c r="AA245" s="67" t="s">
        <v>48</v>
      </c>
      <c r="AE245" s="77"/>
      <c r="BB245" s="223" t="s">
        <v>67</v>
      </c>
      <c r="BL245" s="77">
        <f t="shared" si="60"/>
        <v>0</v>
      </c>
      <c r="BM245" s="77">
        <f t="shared" si="61"/>
        <v>0</v>
      </c>
      <c r="BN245" s="77">
        <f t="shared" si="62"/>
        <v>0</v>
      </c>
      <c r="BO245" s="77">
        <f t="shared" si="63"/>
        <v>0</v>
      </c>
    </row>
    <row r="246" spans="1:67" ht="27" customHeight="1" x14ac:dyDescent="0.25">
      <c r="A246" s="61" t="s">
        <v>410</v>
      </c>
      <c r="B246" s="61" t="s">
        <v>411</v>
      </c>
      <c r="C246" s="35">
        <v>4301011049</v>
      </c>
      <c r="D246" s="407">
        <v>4607091387339</v>
      </c>
      <c r="E246" s="407"/>
      <c r="F246" s="60">
        <v>0.5</v>
      </c>
      <c r="G246" s="36">
        <v>10</v>
      </c>
      <c r="H246" s="60">
        <v>5</v>
      </c>
      <c r="I246" s="60">
        <v>5.24</v>
      </c>
      <c r="J246" s="36">
        <v>120</v>
      </c>
      <c r="K246" s="36" t="s">
        <v>81</v>
      </c>
      <c r="L246" s="37" t="s">
        <v>113</v>
      </c>
      <c r="M246" s="37"/>
      <c r="N246" s="36">
        <v>55</v>
      </c>
      <c r="O246" s="58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409"/>
      <c r="Q246" s="409"/>
      <c r="R246" s="409"/>
      <c r="S246" s="41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9"/>
        <v>0</v>
      </c>
      <c r="Y246" s="40" t="str">
        <f t="shared" si="64"/>
        <v/>
      </c>
      <c r="Z246" s="66" t="s">
        <v>48</v>
      </c>
      <c r="AA246" s="67" t="s">
        <v>48</v>
      </c>
      <c r="AE246" s="77"/>
      <c r="BB246" s="224" t="s">
        <v>67</v>
      </c>
      <c r="BL246" s="77">
        <f t="shared" si="60"/>
        <v>0</v>
      </c>
      <c r="BM246" s="77">
        <f t="shared" si="61"/>
        <v>0</v>
      </c>
      <c r="BN246" s="77">
        <f t="shared" si="62"/>
        <v>0</v>
      </c>
      <c r="BO246" s="77">
        <f t="shared" si="63"/>
        <v>0</v>
      </c>
    </row>
    <row r="247" spans="1:67" ht="27" customHeight="1" x14ac:dyDescent="0.25">
      <c r="A247" s="61" t="s">
        <v>412</v>
      </c>
      <c r="B247" s="61" t="s">
        <v>413</v>
      </c>
      <c r="C247" s="35">
        <v>4301011573</v>
      </c>
      <c r="D247" s="407">
        <v>4680115881938</v>
      </c>
      <c r="E247" s="40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81</v>
      </c>
      <c r="L247" s="37" t="s">
        <v>113</v>
      </c>
      <c r="M247" s="37"/>
      <c r="N247" s="36">
        <v>90</v>
      </c>
      <c r="O247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09"/>
      <c r="Q247" s="409"/>
      <c r="R247" s="409"/>
      <c r="S247" s="41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9"/>
        <v>0</v>
      </c>
      <c r="Y247" s="40" t="str">
        <f t="shared" si="64"/>
        <v/>
      </c>
      <c r="Z247" s="66" t="s">
        <v>48</v>
      </c>
      <c r="AA247" s="67" t="s">
        <v>48</v>
      </c>
      <c r="AE247" s="77"/>
      <c r="BB247" s="225" t="s">
        <v>67</v>
      </c>
      <c r="BL247" s="77">
        <f t="shared" si="60"/>
        <v>0</v>
      </c>
      <c r="BM247" s="77">
        <f t="shared" si="61"/>
        <v>0</v>
      </c>
      <c r="BN247" s="77">
        <f t="shared" si="62"/>
        <v>0</v>
      </c>
      <c r="BO247" s="77">
        <f t="shared" si="63"/>
        <v>0</v>
      </c>
    </row>
    <row r="248" spans="1:67" ht="27" customHeight="1" x14ac:dyDescent="0.25">
      <c r="A248" s="61" t="s">
        <v>414</v>
      </c>
      <c r="B248" s="61" t="s">
        <v>415</v>
      </c>
      <c r="C248" s="35">
        <v>4301010944</v>
      </c>
      <c r="D248" s="407">
        <v>4607091387346</v>
      </c>
      <c r="E248" s="407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81</v>
      </c>
      <c r="L248" s="37" t="s">
        <v>113</v>
      </c>
      <c r="M248" s="37"/>
      <c r="N248" s="36">
        <v>55</v>
      </c>
      <c r="O248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09"/>
      <c r="Q248" s="409"/>
      <c r="R248" s="409"/>
      <c r="S248" s="410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9"/>
        <v>0</v>
      </c>
      <c r="Y248" s="40" t="str">
        <f t="shared" si="64"/>
        <v/>
      </c>
      <c r="Z248" s="66" t="s">
        <v>48</v>
      </c>
      <c r="AA248" s="67" t="s">
        <v>48</v>
      </c>
      <c r="AE248" s="77"/>
      <c r="BB248" s="226" t="s">
        <v>67</v>
      </c>
      <c r="BL248" s="77">
        <f t="shared" si="60"/>
        <v>0</v>
      </c>
      <c r="BM248" s="77">
        <f t="shared" si="61"/>
        <v>0</v>
      </c>
      <c r="BN248" s="77">
        <f t="shared" si="62"/>
        <v>0</v>
      </c>
      <c r="BO248" s="77">
        <f t="shared" si="63"/>
        <v>0</v>
      </c>
    </row>
    <row r="249" spans="1:67" ht="27" customHeight="1" x14ac:dyDescent="0.25">
      <c r="A249" s="61" t="s">
        <v>416</v>
      </c>
      <c r="B249" s="61" t="s">
        <v>417</v>
      </c>
      <c r="C249" s="35">
        <v>4301011353</v>
      </c>
      <c r="D249" s="407">
        <v>4607091389807</v>
      </c>
      <c r="E249" s="407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81</v>
      </c>
      <c r="L249" s="37" t="s">
        <v>113</v>
      </c>
      <c r="M249" s="37"/>
      <c r="N249" s="36">
        <v>55</v>
      </c>
      <c r="O249" s="57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409"/>
      <c r="Q249" s="409"/>
      <c r="R249" s="409"/>
      <c r="S249" s="410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9"/>
        <v>0</v>
      </c>
      <c r="Y249" s="40" t="str">
        <f t="shared" si="64"/>
        <v/>
      </c>
      <c r="Z249" s="66" t="s">
        <v>48</v>
      </c>
      <c r="AA249" s="67" t="s">
        <v>48</v>
      </c>
      <c r="AE249" s="77"/>
      <c r="BB249" s="227" t="s">
        <v>67</v>
      </c>
      <c r="BL249" s="77">
        <f t="shared" si="60"/>
        <v>0</v>
      </c>
      <c r="BM249" s="77">
        <f t="shared" si="61"/>
        <v>0</v>
      </c>
      <c r="BN249" s="77">
        <f t="shared" si="62"/>
        <v>0</v>
      </c>
      <c r="BO249" s="77">
        <f t="shared" si="63"/>
        <v>0</v>
      </c>
    </row>
    <row r="250" spans="1:67" x14ac:dyDescent="0.2">
      <c r="A250" s="397"/>
      <c r="B250" s="397"/>
      <c r="C250" s="397"/>
      <c r="D250" s="397"/>
      <c r="E250" s="397"/>
      <c r="F250" s="397"/>
      <c r="G250" s="397"/>
      <c r="H250" s="397"/>
      <c r="I250" s="397"/>
      <c r="J250" s="397"/>
      <c r="K250" s="397"/>
      <c r="L250" s="397"/>
      <c r="M250" s="397"/>
      <c r="N250" s="398"/>
      <c r="O250" s="394" t="s">
        <v>43</v>
      </c>
      <c r="P250" s="395"/>
      <c r="Q250" s="395"/>
      <c r="R250" s="395"/>
      <c r="S250" s="395"/>
      <c r="T250" s="395"/>
      <c r="U250" s="396"/>
      <c r="V250" s="41" t="s">
        <v>42</v>
      </c>
      <c r="W250" s="4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1.8518518518518516</v>
      </c>
      <c r="X250" s="4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2</v>
      </c>
      <c r="Y250" s="4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4.0779999999999997E-2</v>
      </c>
      <c r="Z250" s="65"/>
      <c r="AA250" s="65"/>
    </row>
    <row r="251" spans="1:67" x14ac:dyDescent="0.2">
      <c r="A251" s="397"/>
      <c r="B251" s="397"/>
      <c r="C251" s="397"/>
      <c r="D251" s="397"/>
      <c r="E251" s="397"/>
      <c r="F251" s="397"/>
      <c r="G251" s="397"/>
      <c r="H251" s="397"/>
      <c r="I251" s="397"/>
      <c r="J251" s="397"/>
      <c r="K251" s="397"/>
      <c r="L251" s="397"/>
      <c r="M251" s="397"/>
      <c r="N251" s="398"/>
      <c r="O251" s="394" t="s">
        <v>43</v>
      </c>
      <c r="P251" s="395"/>
      <c r="Q251" s="395"/>
      <c r="R251" s="395"/>
      <c r="S251" s="395"/>
      <c r="T251" s="395"/>
      <c r="U251" s="396"/>
      <c r="V251" s="41" t="s">
        <v>0</v>
      </c>
      <c r="W251" s="42">
        <f>IFERROR(SUM(W237:W249),"0")</f>
        <v>20</v>
      </c>
      <c r="X251" s="42">
        <f>IFERROR(SUM(X237:X249),"0")</f>
        <v>21.6</v>
      </c>
      <c r="Y251" s="41"/>
      <c r="Z251" s="65"/>
      <c r="AA251" s="65"/>
    </row>
    <row r="252" spans="1:67" ht="14.25" customHeight="1" x14ac:dyDescent="0.25">
      <c r="A252" s="414" t="s">
        <v>77</v>
      </c>
      <c r="B252" s="414"/>
      <c r="C252" s="414"/>
      <c r="D252" s="414"/>
      <c r="E252" s="414"/>
      <c r="F252" s="414"/>
      <c r="G252" s="414"/>
      <c r="H252" s="414"/>
      <c r="I252" s="414"/>
      <c r="J252" s="414"/>
      <c r="K252" s="414"/>
      <c r="L252" s="414"/>
      <c r="M252" s="414"/>
      <c r="N252" s="414"/>
      <c r="O252" s="414"/>
      <c r="P252" s="414"/>
      <c r="Q252" s="414"/>
      <c r="R252" s="414"/>
      <c r="S252" s="414"/>
      <c r="T252" s="414"/>
      <c r="U252" s="414"/>
      <c r="V252" s="414"/>
      <c r="W252" s="414"/>
      <c r="X252" s="414"/>
      <c r="Y252" s="414"/>
      <c r="Z252" s="64"/>
      <c r="AA252" s="64"/>
    </row>
    <row r="253" spans="1:67" ht="27" customHeight="1" x14ac:dyDescent="0.25">
      <c r="A253" s="61" t="s">
        <v>418</v>
      </c>
      <c r="B253" s="61" t="s">
        <v>419</v>
      </c>
      <c r="C253" s="35">
        <v>4301030878</v>
      </c>
      <c r="D253" s="407">
        <v>4607091387193</v>
      </c>
      <c r="E253" s="407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81</v>
      </c>
      <c r="L253" s="37" t="s">
        <v>80</v>
      </c>
      <c r="M253" s="37"/>
      <c r="N253" s="36">
        <v>35</v>
      </c>
      <c r="O253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409"/>
      <c r="Q253" s="409"/>
      <c r="R253" s="409"/>
      <c r="S253" s="410"/>
      <c r="T253" s="38" t="s">
        <v>48</v>
      </c>
      <c r="U253" s="38" t="s">
        <v>48</v>
      </c>
      <c r="V253" s="39" t="s">
        <v>0</v>
      </c>
      <c r="W253" s="57">
        <v>20</v>
      </c>
      <c r="X253" s="54">
        <f>IFERROR(IF(W253="",0,CEILING((W253/$H253),1)*$H253),"")</f>
        <v>21</v>
      </c>
      <c r="Y253" s="40">
        <f>IFERROR(IF(X253=0,"",ROUNDUP(X253/H253,0)*0.00753),"")</f>
        <v>3.7650000000000003E-2</v>
      </c>
      <c r="Z253" s="66" t="s">
        <v>48</v>
      </c>
      <c r="AA253" s="67" t="s">
        <v>48</v>
      </c>
      <c r="AE253" s="77"/>
      <c r="BB253" s="228" t="s">
        <v>67</v>
      </c>
      <c r="BL253" s="77">
        <f>IFERROR(W253*I253/H253,"0")</f>
        <v>21.238095238095237</v>
      </c>
      <c r="BM253" s="77">
        <f>IFERROR(X253*I253/H253,"0")</f>
        <v>22.299999999999997</v>
      </c>
      <c r="BN253" s="77">
        <f>IFERROR(1/J253*(W253/H253),"0")</f>
        <v>3.0525030525030524E-2</v>
      </c>
      <c r="BO253" s="77">
        <f>IFERROR(1/J253*(X253/H253),"0")</f>
        <v>3.2051282051282048E-2</v>
      </c>
    </row>
    <row r="254" spans="1:67" ht="27" customHeight="1" x14ac:dyDescent="0.25">
      <c r="A254" s="61" t="s">
        <v>420</v>
      </c>
      <c r="B254" s="61" t="s">
        <v>421</v>
      </c>
      <c r="C254" s="35">
        <v>4301031153</v>
      </c>
      <c r="D254" s="407">
        <v>4607091387230</v>
      </c>
      <c r="E254" s="407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81</v>
      </c>
      <c r="L254" s="37" t="s">
        <v>80</v>
      </c>
      <c r="M254" s="37"/>
      <c r="N254" s="36">
        <v>40</v>
      </c>
      <c r="O254" s="5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409"/>
      <c r="Q254" s="409"/>
      <c r="R254" s="409"/>
      <c r="S254" s="410"/>
      <c r="T254" s="38" t="s">
        <v>48</v>
      </c>
      <c r="U254" s="38" t="s">
        <v>48</v>
      </c>
      <c r="V254" s="39" t="s">
        <v>0</v>
      </c>
      <c r="W254" s="57">
        <v>150</v>
      </c>
      <c r="X254" s="54">
        <f>IFERROR(IF(W254="",0,CEILING((W254/$H254),1)*$H254),"")</f>
        <v>151.20000000000002</v>
      </c>
      <c r="Y254" s="40">
        <f>IFERROR(IF(X254=0,"",ROUNDUP(X254/H254,0)*0.00753),"")</f>
        <v>0.27107999999999999</v>
      </c>
      <c r="Z254" s="66" t="s">
        <v>48</v>
      </c>
      <c r="AA254" s="67" t="s">
        <v>48</v>
      </c>
      <c r="AE254" s="77"/>
      <c r="BB254" s="229" t="s">
        <v>67</v>
      </c>
      <c r="BL254" s="77">
        <f>IFERROR(W254*I254/H254,"0")</f>
        <v>159.28571428571428</v>
      </c>
      <c r="BM254" s="77">
        <f>IFERROR(X254*I254/H254,"0")</f>
        <v>160.56</v>
      </c>
      <c r="BN254" s="77">
        <f>IFERROR(1/J254*(W254/H254),"0")</f>
        <v>0.22893772893772893</v>
      </c>
      <c r="BO254" s="77">
        <f>IFERROR(1/J254*(X254/H254),"0")</f>
        <v>0.23076923076923075</v>
      </c>
    </row>
    <row r="255" spans="1:67" ht="27" customHeight="1" x14ac:dyDescent="0.25">
      <c r="A255" s="61" t="s">
        <v>422</v>
      </c>
      <c r="B255" s="61" t="s">
        <v>423</v>
      </c>
      <c r="C255" s="35">
        <v>4301031152</v>
      </c>
      <c r="D255" s="407">
        <v>4607091387285</v>
      </c>
      <c r="E255" s="407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84</v>
      </c>
      <c r="L255" s="37" t="s">
        <v>80</v>
      </c>
      <c r="M255" s="37"/>
      <c r="N255" s="36">
        <v>40</v>
      </c>
      <c r="O255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409"/>
      <c r="Q255" s="409"/>
      <c r="R255" s="409"/>
      <c r="S255" s="410"/>
      <c r="T255" s="38" t="s">
        <v>48</v>
      </c>
      <c r="U255" s="38" t="s">
        <v>48</v>
      </c>
      <c r="V255" s="39" t="s">
        <v>0</v>
      </c>
      <c r="W255" s="57">
        <v>0</v>
      </c>
      <c r="X255" s="54">
        <f>IFERROR(IF(W255="",0,CEILING((W255/$H255),1)*$H255),"")</f>
        <v>0</v>
      </c>
      <c r="Y255" s="40" t="str">
        <f>IFERROR(IF(X255=0,"",ROUNDUP(X255/H255,0)*0.00502),"")</f>
        <v/>
      </c>
      <c r="Z255" s="66" t="s">
        <v>48</v>
      </c>
      <c r="AA255" s="67" t="s">
        <v>48</v>
      </c>
      <c r="AE255" s="77"/>
      <c r="BB255" s="230" t="s">
        <v>67</v>
      </c>
      <c r="BL255" s="77">
        <f>IFERROR(W255*I255/H255,"0")</f>
        <v>0</v>
      </c>
      <c r="BM255" s="77">
        <f>IFERROR(X255*I255/H255,"0")</f>
        <v>0</v>
      </c>
      <c r="BN255" s="77">
        <f>IFERROR(1/J255*(W255/H255),"0")</f>
        <v>0</v>
      </c>
      <c r="BO255" s="77">
        <f>IFERROR(1/J255*(X255/H255),"0")</f>
        <v>0</v>
      </c>
    </row>
    <row r="256" spans="1:67" ht="27" customHeight="1" x14ac:dyDescent="0.25">
      <c r="A256" s="61" t="s">
        <v>424</v>
      </c>
      <c r="B256" s="61" t="s">
        <v>425</v>
      </c>
      <c r="C256" s="35">
        <v>4301031164</v>
      </c>
      <c r="D256" s="407">
        <v>4680115880481</v>
      </c>
      <c r="E256" s="407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84</v>
      </c>
      <c r="L256" s="37" t="s">
        <v>80</v>
      </c>
      <c r="M256" s="37"/>
      <c r="N256" s="36">
        <v>40</v>
      </c>
      <c r="O256" s="57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409"/>
      <c r="Q256" s="409"/>
      <c r="R256" s="409"/>
      <c r="S256" s="410"/>
      <c r="T256" s="38" t="s">
        <v>48</v>
      </c>
      <c r="U256" s="38" t="s">
        <v>48</v>
      </c>
      <c r="V256" s="39" t="s">
        <v>0</v>
      </c>
      <c r="W256" s="57">
        <v>0</v>
      </c>
      <c r="X256" s="54">
        <f>IFERROR(IF(W256="",0,CEILING((W256/$H256),1)*$H256),"")</f>
        <v>0</v>
      </c>
      <c r="Y256" s="40" t="str">
        <f>IFERROR(IF(X256=0,"",ROUNDUP(X256/H256,0)*0.00502),"")</f>
        <v/>
      </c>
      <c r="Z256" s="66" t="s">
        <v>48</v>
      </c>
      <c r="AA256" s="67" t="s">
        <v>48</v>
      </c>
      <c r="AE256" s="77"/>
      <c r="BB256" s="231" t="s">
        <v>67</v>
      </c>
      <c r="BL256" s="77">
        <f>IFERROR(W256*I256/H256,"0")</f>
        <v>0</v>
      </c>
      <c r="BM256" s="77">
        <f>IFERROR(X256*I256/H256,"0")</f>
        <v>0</v>
      </c>
      <c r="BN256" s="77">
        <f>IFERROR(1/J256*(W256/H256),"0")</f>
        <v>0</v>
      </c>
      <c r="BO256" s="77">
        <f>IFERROR(1/J256*(X256/H256),"0")</f>
        <v>0</v>
      </c>
    </row>
    <row r="257" spans="1:67" x14ac:dyDescent="0.2">
      <c r="A257" s="397"/>
      <c r="B257" s="397"/>
      <c r="C257" s="397"/>
      <c r="D257" s="397"/>
      <c r="E257" s="397"/>
      <c r="F257" s="397"/>
      <c r="G257" s="397"/>
      <c r="H257" s="397"/>
      <c r="I257" s="397"/>
      <c r="J257" s="397"/>
      <c r="K257" s="397"/>
      <c r="L257" s="397"/>
      <c r="M257" s="397"/>
      <c r="N257" s="398"/>
      <c r="O257" s="394" t="s">
        <v>43</v>
      </c>
      <c r="P257" s="395"/>
      <c r="Q257" s="395"/>
      <c r="R257" s="395"/>
      <c r="S257" s="395"/>
      <c r="T257" s="395"/>
      <c r="U257" s="396"/>
      <c r="V257" s="41" t="s">
        <v>42</v>
      </c>
      <c r="W257" s="42">
        <f>IFERROR(W253/H253,"0")+IFERROR(W254/H254,"0")+IFERROR(W255/H255,"0")+IFERROR(W256/H256,"0")</f>
        <v>40.476190476190474</v>
      </c>
      <c r="X257" s="42">
        <f>IFERROR(X253/H253,"0")+IFERROR(X254/H254,"0")+IFERROR(X255/H255,"0")+IFERROR(X256/H256,"0")</f>
        <v>41</v>
      </c>
      <c r="Y257" s="42">
        <f>IFERROR(IF(Y253="",0,Y253),"0")+IFERROR(IF(Y254="",0,Y254),"0")+IFERROR(IF(Y255="",0,Y255),"0")+IFERROR(IF(Y256="",0,Y256),"0")</f>
        <v>0.30873</v>
      </c>
      <c r="Z257" s="65"/>
      <c r="AA257" s="65"/>
    </row>
    <row r="258" spans="1:67" x14ac:dyDescent="0.2">
      <c r="A258" s="397"/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8"/>
      <c r="O258" s="394" t="s">
        <v>43</v>
      </c>
      <c r="P258" s="395"/>
      <c r="Q258" s="395"/>
      <c r="R258" s="395"/>
      <c r="S258" s="395"/>
      <c r="T258" s="395"/>
      <c r="U258" s="396"/>
      <c r="V258" s="41" t="s">
        <v>0</v>
      </c>
      <c r="W258" s="42">
        <f>IFERROR(SUM(W253:W256),"0")</f>
        <v>170</v>
      </c>
      <c r="X258" s="42">
        <f>IFERROR(SUM(X253:X256),"0")</f>
        <v>172.20000000000002</v>
      </c>
      <c r="Y258" s="41"/>
      <c r="Z258" s="65"/>
      <c r="AA258" s="65"/>
    </row>
    <row r="259" spans="1:67" ht="14.25" customHeight="1" x14ac:dyDescent="0.25">
      <c r="A259" s="414" t="s">
        <v>85</v>
      </c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4"/>
      <c r="P259" s="414"/>
      <c r="Q259" s="414"/>
      <c r="R259" s="414"/>
      <c r="S259" s="414"/>
      <c r="T259" s="414"/>
      <c r="U259" s="414"/>
      <c r="V259" s="414"/>
      <c r="W259" s="414"/>
      <c r="X259" s="414"/>
      <c r="Y259" s="414"/>
      <c r="Z259" s="64"/>
      <c r="AA259" s="64"/>
    </row>
    <row r="260" spans="1:67" ht="16.5" customHeight="1" x14ac:dyDescent="0.25">
      <c r="A260" s="61" t="s">
        <v>426</v>
      </c>
      <c r="B260" s="61" t="s">
        <v>427</v>
      </c>
      <c r="C260" s="35">
        <v>4301051100</v>
      </c>
      <c r="D260" s="407">
        <v>4607091387766</v>
      </c>
      <c r="E260" s="407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114</v>
      </c>
      <c r="L260" s="37" t="s">
        <v>133</v>
      </c>
      <c r="M260" s="37"/>
      <c r="N260" s="36">
        <v>40</v>
      </c>
      <c r="O260" s="56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409"/>
      <c r="Q260" s="409"/>
      <c r="R260" s="409"/>
      <c r="S260" s="410"/>
      <c r="T260" s="38" t="s">
        <v>48</v>
      </c>
      <c r="U260" s="38" t="s">
        <v>48</v>
      </c>
      <c r="V260" s="39" t="s">
        <v>0</v>
      </c>
      <c r="W260" s="57">
        <v>0</v>
      </c>
      <c r="X260" s="54">
        <f t="shared" ref="X260:X269" si="65">IFERROR(IF(W260="",0,CEILING((W260/$H260),1)*$H260),"")</f>
        <v>0</v>
      </c>
      <c r="Y260" s="40" t="str">
        <f>IFERROR(IF(X260=0,"",ROUNDUP(X260/H260,0)*0.02175),"")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 t="shared" ref="BL260:BL269" si="66">IFERROR(W260*I260/H260,"0")</f>
        <v>0</v>
      </c>
      <c r="BM260" s="77">
        <f t="shared" ref="BM260:BM269" si="67">IFERROR(X260*I260/H260,"0")</f>
        <v>0</v>
      </c>
      <c r="BN260" s="77">
        <f t="shared" ref="BN260:BN269" si="68">IFERROR(1/J260*(W260/H260),"0")</f>
        <v>0</v>
      </c>
      <c r="BO260" s="77">
        <f t="shared" ref="BO260:BO269" si="69">IFERROR(1/J260*(X260/H260),"0")</f>
        <v>0</v>
      </c>
    </row>
    <row r="261" spans="1:67" ht="27" customHeight="1" x14ac:dyDescent="0.25">
      <c r="A261" s="61" t="s">
        <v>428</v>
      </c>
      <c r="B261" s="61" t="s">
        <v>429</v>
      </c>
      <c r="C261" s="35">
        <v>4301051116</v>
      </c>
      <c r="D261" s="407">
        <v>4607091387957</v>
      </c>
      <c r="E261" s="407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114</v>
      </c>
      <c r="L261" s="37" t="s">
        <v>80</v>
      </c>
      <c r="M261" s="37"/>
      <c r="N261" s="36">
        <v>40</v>
      </c>
      <c r="O261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409"/>
      <c r="Q261" s="409"/>
      <c r="R261" s="409"/>
      <c r="S261" s="410"/>
      <c r="T261" s="38" t="s">
        <v>48</v>
      </c>
      <c r="U261" s="38" t="s">
        <v>48</v>
      </c>
      <c r="V261" s="39" t="s">
        <v>0</v>
      </c>
      <c r="W261" s="57">
        <v>0</v>
      </c>
      <c r="X261" s="54">
        <f t="shared" si="65"/>
        <v>0</v>
      </c>
      <c r="Y261" s="40" t="str">
        <f>IFERROR(IF(X261=0,"",ROUNDUP(X261/H261,0)*0.02175),"")</f>
        <v/>
      </c>
      <c r="Z261" s="66" t="s">
        <v>48</v>
      </c>
      <c r="AA261" s="67" t="s">
        <v>48</v>
      </c>
      <c r="AE261" s="77"/>
      <c r="BB261" s="233" t="s">
        <v>67</v>
      </c>
      <c r="BL261" s="77">
        <f t="shared" si="66"/>
        <v>0</v>
      </c>
      <c r="BM261" s="77">
        <f t="shared" si="67"/>
        <v>0</v>
      </c>
      <c r="BN261" s="77">
        <f t="shared" si="68"/>
        <v>0</v>
      </c>
      <c r="BO261" s="77">
        <f t="shared" si="69"/>
        <v>0</v>
      </c>
    </row>
    <row r="262" spans="1:67" ht="27" customHeight="1" x14ac:dyDescent="0.25">
      <c r="A262" s="61" t="s">
        <v>430</v>
      </c>
      <c r="B262" s="61" t="s">
        <v>431</v>
      </c>
      <c r="C262" s="35">
        <v>4301051115</v>
      </c>
      <c r="D262" s="407">
        <v>4607091387964</v>
      </c>
      <c r="E262" s="407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114</v>
      </c>
      <c r="L262" s="37" t="s">
        <v>80</v>
      </c>
      <c r="M262" s="37"/>
      <c r="N262" s="36">
        <v>40</v>
      </c>
      <c r="O262" s="5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409"/>
      <c r="Q262" s="409"/>
      <c r="R262" s="409"/>
      <c r="S262" s="410"/>
      <c r="T262" s="38" t="s">
        <v>48</v>
      </c>
      <c r="U262" s="38" t="s">
        <v>48</v>
      </c>
      <c r="V262" s="39" t="s">
        <v>0</v>
      </c>
      <c r="W262" s="57">
        <v>0</v>
      </c>
      <c r="X262" s="54">
        <f t="shared" si="65"/>
        <v>0</v>
      </c>
      <c r="Y262" s="40" t="str">
        <f>IFERROR(IF(X262=0,"",ROUNDUP(X262/H262,0)*0.02175),"")</f>
        <v/>
      </c>
      <c r="Z262" s="66" t="s">
        <v>48</v>
      </c>
      <c r="AA262" s="67" t="s">
        <v>48</v>
      </c>
      <c r="AE262" s="77"/>
      <c r="BB262" s="234" t="s">
        <v>67</v>
      </c>
      <c r="BL262" s="77">
        <f t="shared" si="66"/>
        <v>0</v>
      </c>
      <c r="BM262" s="77">
        <f t="shared" si="67"/>
        <v>0</v>
      </c>
      <c r="BN262" s="77">
        <f t="shared" si="68"/>
        <v>0</v>
      </c>
      <c r="BO262" s="77">
        <f t="shared" si="69"/>
        <v>0</v>
      </c>
    </row>
    <row r="263" spans="1:67" ht="16.5" customHeight="1" x14ac:dyDescent="0.25">
      <c r="A263" s="61" t="s">
        <v>432</v>
      </c>
      <c r="B263" s="61" t="s">
        <v>433</v>
      </c>
      <c r="C263" s="35">
        <v>4301051731</v>
      </c>
      <c r="D263" s="407">
        <v>4680115884618</v>
      </c>
      <c r="E263" s="407"/>
      <c r="F263" s="60">
        <v>0.6</v>
      </c>
      <c r="G263" s="36">
        <v>6</v>
      </c>
      <c r="H263" s="60">
        <v>3.6</v>
      </c>
      <c r="I263" s="60">
        <v>3.81</v>
      </c>
      <c r="J263" s="36">
        <v>120</v>
      </c>
      <c r="K263" s="36" t="s">
        <v>81</v>
      </c>
      <c r="L263" s="37" t="s">
        <v>80</v>
      </c>
      <c r="M263" s="37"/>
      <c r="N263" s="36">
        <v>45</v>
      </c>
      <c r="O26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409"/>
      <c r="Q263" s="409"/>
      <c r="R263" s="409"/>
      <c r="S263" s="41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65"/>
        <v>0</v>
      </c>
      <c r="Y263" s="40" t="str">
        <f>IFERROR(IF(X263=0,"",ROUNDUP(X263/H263,0)*0.00937),"")</f>
        <v/>
      </c>
      <c r="Z263" s="66" t="s">
        <v>48</v>
      </c>
      <c r="AA263" s="67" t="s">
        <v>48</v>
      </c>
      <c r="AE263" s="77"/>
      <c r="BB263" s="235" t="s">
        <v>67</v>
      </c>
      <c r="BL263" s="77">
        <f t="shared" si="66"/>
        <v>0</v>
      </c>
      <c r="BM263" s="77">
        <f t="shared" si="67"/>
        <v>0</v>
      </c>
      <c r="BN263" s="77">
        <f t="shared" si="68"/>
        <v>0</v>
      </c>
      <c r="BO263" s="77">
        <f t="shared" si="69"/>
        <v>0</v>
      </c>
    </row>
    <row r="264" spans="1:67" ht="27" customHeight="1" x14ac:dyDescent="0.25">
      <c r="A264" s="61" t="s">
        <v>434</v>
      </c>
      <c r="B264" s="61" t="s">
        <v>435</v>
      </c>
      <c r="C264" s="35">
        <v>4301051705</v>
      </c>
      <c r="D264" s="407">
        <v>4680115884588</v>
      </c>
      <c r="E264" s="407"/>
      <c r="F264" s="60">
        <v>0.5</v>
      </c>
      <c r="G264" s="36">
        <v>6</v>
      </c>
      <c r="H264" s="60">
        <v>3</v>
      </c>
      <c r="I264" s="60">
        <v>3.266</v>
      </c>
      <c r="J264" s="36">
        <v>156</v>
      </c>
      <c r="K264" s="36" t="s">
        <v>81</v>
      </c>
      <c r="L264" s="37" t="s">
        <v>80</v>
      </c>
      <c r="M264" s="37"/>
      <c r="N264" s="36">
        <v>40</v>
      </c>
      <c r="O264" s="571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409"/>
      <c r="Q264" s="409"/>
      <c r="R264" s="409"/>
      <c r="S264" s="410"/>
      <c r="T264" s="38" t="s">
        <v>250</v>
      </c>
      <c r="U264" s="38" t="s">
        <v>48</v>
      </c>
      <c r="V264" s="39" t="s">
        <v>0</v>
      </c>
      <c r="W264" s="57">
        <v>0</v>
      </c>
      <c r="X264" s="54">
        <f t="shared" si="65"/>
        <v>0</v>
      </c>
      <c r="Y264" s="40" t="str">
        <f>IFERROR(IF(X264=0,"",ROUNDUP(X264/H264,0)*0.00753),"")</f>
        <v/>
      </c>
      <c r="Z264" s="66" t="s">
        <v>48</v>
      </c>
      <c r="AA264" s="67" t="s">
        <v>48</v>
      </c>
      <c r="AE264" s="77"/>
      <c r="BB264" s="236" t="s">
        <v>67</v>
      </c>
      <c r="BL264" s="77">
        <f t="shared" si="66"/>
        <v>0</v>
      </c>
      <c r="BM264" s="77">
        <f t="shared" si="67"/>
        <v>0</v>
      </c>
      <c r="BN264" s="77">
        <f t="shared" si="68"/>
        <v>0</v>
      </c>
      <c r="BO264" s="77">
        <f t="shared" si="69"/>
        <v>0</v>
      </c>
    </row>
    <row r="265" spans="1:67" ht="27" customHeight="1" x14ac:dyDescent="0.25">
      <c r="A265" s="61" t="s">
        <v>436</v>
      </c>
      <c r="B265" s="61" t="s">
        <v>437</v>
      </c>
      <c r="C265" s="35">
        <v>4301051134</v>
      </c>
      <c r="D265" s="407">
        <v>4607091381672</v>
      </c>
      <c r="E265" s="407"/>
      <c r="F265" s="60">
        <v>0.6</v>
      </c>
      <c r="G265" s="36">
        <v>6</v>
      </c>
      <c r="H265" s="60">
        <v>3.6</v>
      </c>
      <c r="I265" s="60">
        <v>3.8759999999999999</v>
      </c>
      <c r="J265" s="36">
        <v>120</v>
      </c>
      <c r="K265" s="36" t="s">
        <v>81</v>
      </c>
      <c r="L265" s="37" t="s">
        <v>80</v>
      </c>
      <c r="M265" s="37"/>
      <c r="N265" s="36">
        <v>40</v>
      </c>
      <c r="O265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409"/>
      <c r="Q265" s="409"/>
      <c r="R265" s="409"/>
      <c r="S265" s="41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77"/>
      <c r="BB265" s="237" t="s">
        <v>67</v>
      </c>
      <c r="BL265" s="77">
        <f t="shared" si="66"/>
        <v>0</v>
      </c>
      <c r="BM265" s="77">
        <f t="shared" si="67"/>
        <v>0</v>
      </c>
      <c r="BN265" s="77">
        <f t="shared" si="68"/>
        <v>0</v>
      </c>
      <c r="BO265" s="77">
        <f t="shared" si="69"/>
        <v>0</v>
      </c>
    </row>
    <row r="266" spans="1:67" ht="27" customHeight="1" x14ac:dyDescent="0.25">
      <c r="A266" s="61" t="s">
        <v>438</v>
      </c>
      <c r="B266" s="61" t="s">
        <v>439</v>
      </c>
      <c r="C266" s="35">
        <v>4301051130</v>
      </c>
      <c r="D266" s="407">
        <v>4607091387537</v>
      </c>
      <c r="E266" s="407"/>
      <c r="F266" s="60">
        <v>0.45</v>
      </c>
      <c r="G266" s="36">
        <v>6</v>
      </c>
      <c r="H266" s="60">
        <v>2.7</v>
      </c>
      <c r="I266" s="60">
        <v>2.99</v>
      </c>
      <c r="J266" s="36">
        <v>156</v>
      </c>
      <c r="K266" s="36" t="s">
        <v>81</v>
      </c>
      <c r="L266" s="37" t="s">
        <v>80</v>
      </c>
      <c r="M266" s="37"/>
      <c r="N266" s="36">
        <v>40</v>
      </c>
      <c r="O266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409"/>
      <c r="Q266" s="409"/>
      <c r="R266" s="409"/>
      <c r="S266" s="41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5"/>
        <v>0</v>
      </c>
      <c r="Y266" s="40" t="str">
        <f>IFERROR(IF(X266=0,"",ROUNDUP(X266/H266,0)*0.00753),"")</f>
        <v/>
      </c>
      <c r="Z266" s="66" t="s">
        <v>48</v>
      </c>
      <c r="AA266" s="67" t="s">
        <v>48</v>
      </c>
      <c r="AE266" s="77"/>
      <c r="BB266" s="238" t="s">
        <v>67</v>
      </c>
      <c r="BL266" s="77">
        <f t="shared" si="66"/>
        <v>0</v>
      </c>
      <c r="BM266" s="77">
        <f t="shared" si="67"/>
        <v>0</v>
      </c>
      <c r="BN266" s="77">
        <f t="shared" si="68"/>
        <v>0</v>
      </c>
      <c r="BO266" s="77">
        <f t="shared" si="69"/>
        <v>0</v>
      </c>
    </row>
    <row r="267" spans="1:67" ht="27" customHeight="1" x14ac:dyDescent="0.25">
      <c r="A267" s="61" t="s">
        <v>440</v>
      </c>
      <c r="B267" s="61" t="s">
        <v>441</v>
      </c>
      <c r="C267" s="35">
        <v>4301051132</v>
      </c>
      <c r="D267" s="407">
        <v>4607091387513</v>
      </c>
      <c r="E267" s="407"/>
      <c r="F267" s="60">
        <v>0.45</v>
      </c>
      <c r="G267" s="36">
        <v>6</v>
      </c>
      <c r="H267" s="60">
        <v>2.7</v>
      </c>
      <c r="I267" s="60">
        <v>2.9780000000000002</v>
      </c>
      <c r="J267" s="36">
        <v>156</v>
      </c>
      <c r="K267" s="36" t="s">
        <v>81</v>
      </c>
      <c r="L267" s="37" t="s">
        <v>80</v>
      </c>
      <c r="M267" s="37"/>
      <c r="N267" s="36">
        <v>40</v>
      </c>
      <c r="O267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409"/>
      <c r="Q267" s="409"/>
      <c r="R267" s="409"/>
      <c r="S267" s="41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77"/>
      <c r="BB267" s="239" t="s">
        <v>67</v>
      </c>
      <c r="BL267" s="77">
        <f t="shared" si="66"/>
        <v>0</v>
      </c>
      <c r="BM267" s="77">
        <f t="shared" si="67"/>
        <v>0</v>
      </c>
      <c r="BN267" s="77">
        <f t="shared" si="68"/>
        <v>0</v>
      </c>
      <c r="BO267" s="77">
        <f t="shared" si="69"/>
        <v>0</v>
      </c>
    </row>
    <row r="268" spans="1:67" ht="27" customHeight="1" x14ac:dyDescent="0.25">
      <c r="A268" s="61" t="s">
        <v>442</v>
      </c>
      <c r="B268" s="61" t="s">
        <v>443</v>
      </c>
      <c r="C268" s="35">
        <v>4301051277</v>
      </c>
      <c r="D268" s="407">
        <v>4680115880511</v>
      </c>
      <c r="E268" s="407"/>
      <c r="F268" s="60">
        <v>0.33</v>
      </c>
      <c r="G268" s="36">
        <v>6</v>
      </c>
      <c r="H268" s="60">
        <v>1.98</v>
      </c>
      <c r="I268" s="60">
        <v>2.1800000000000002</v>
      </c>
      <c r="J268" s="36">
        <v>156</v>
      </c>
      <c r="K268" s="36" t="s">
        <v>81</v>
      </c>
      <c r="L268" s="37" t="s">
        <v>133</v>
      </c>
      <c r="M268" s="37"/>
      <c r="N268" s="36">
        <v>40</v>
      </c>
      <c r="O268" s="56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409"/>
      <c r="Q268" s="409"/>
      <c r="R268" s="409"/>
      <c r="S268" s="41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40" t="s">
        <v>67</v>
      </c>
      <c r="BL268" s="77">
        <f t="shared" si="66"/>
        <v>0</v>
      </c>
      <c r="BM268" s="77">
        <f t="shared" si="67"/>
        <v>0</v>
      </c>
      <c r="BN268" s="77">
        <f t="shared" si="68"/>
        <v>0</v>
      </c>
      <c r="BO268" s="77">
        <f t="shared" si="69"/>
        <v>0</v>
      </c>
    </row>
    <row r="269" spans="1:67" ht="27" customHeight="1" x14ac:dyDescent="0.25">
      <c r="A269" s="61" t="s">
        <v>444</v>
      </c>
      <c r="B269" s="61" t="s">
        <v>445</v>
      </c>
      <c r="C269" s="35">
        <v>4301051344</v>
      </c>
      <c r="D269" s="407">
        <v>4680115880412</v>
      </c>
      <c r="E269" s="407"/>
      <c r="F269" s="60">
        <v>0.33</v>
      </c>
      <c r="G269" s="36">
        <v>6</v>
      </c>
      <c r="H269" s="60">
        <v>1.98</v>
      </c>
      <c r="I269" s="60">
        <v>2.246</v>
      </c>
      <c r="J269" s="36">
        <v>156</v>
      </c>
      <c r="K269" s="36" t="s">
        <v>81</v>
      </c>
      <c r="L269" s="37" t="s">
        <v>133</v>
      </c>
      <c r="M269" s="37"/>
      <c r="N269" s="36">
        <v>45</v>
      </c>
      <c r="O269" s="56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409"/>
      <c r="Q269" s="409"/>
      <c r="R269" s="409"/>
      <c r="S269" s="41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77"/>
      <c r="BB269" s="241" t="s">
        <v>67</v>
      </c>
      <c r="BL269" s="77">
        <f t="shared" si="66"/>
        <v>0</v>
      </c>
      <c r="BM269" s="77">
        <f t="shared" si="67"/>
        <v>0</v>
      </c>
      <c r="BN269" s="77">
        <f t="shared" si="68"/>
        <v>0</v>
      </c>
      <c r="BO269" s="77">
        <f t="shared" si="69"/>
        <v>0</v>
      </c>
    </row>
    <row r="270" spans="1:67" x14ac:dyDescent="0.2">
      <c r="A270" s="397"/>
      <c r="B270" s="397"/>
      <c r="C270" s="397"/>
      <c r="D270" s="397"/>
      <c r="E270" s="397"/>
      <c r="F270" s="397"/>
      <c r="G270" s="397"/>
      <c r="H270" s="397"/>
      <c r="I270" s="397"/>
      <c r="J270" s="397"/>
      <c r="K270" s="397"/>
      <c r="L270" s="397"/>
      <c r="M270" s="397"/>
      <c r="N270" s="398"/>
      <c r="O270" s="394" t="s">
        <v>43</v>
      </c>
      <c r="P270" s="395"/>
      <c r="Q270" s="395"/>
      <c r="R270" s="395"/>
      <c r="S270" s="395"/>
      <c r="T270" s="395"/>
      <c r="U270" s="396"/>
      <c r="V270" s="41" t="s">
        <v>42</v>
      </c>
      <c r="W270" s="42">
        <f>IFERROR(W260/H260,"0")+IFERROR(W261/H261,"0")+IFERROR(W262/H262,"0")+IFERROR(W263/H263,"0")+IFERROR(W264/H264,"0")+IFERROR(W265/H265,"0")+IFERROR(W266/H266,"0")+IFERROR(W267/H267,"0")+IFERROR(W268/H268,"0")+IFERROR(W269/H269,"0")</f>
        <v>0</v>
      </c>
      <c r="X270" s="42">
        <f>IFERROR(X260/H260,"0")+IFERROR(X261/H261,"0")+IFERROR(X262/H262,"0")+IFERROR(X263/H263,"0")+IFERROR(X264/H264,"0")+IFERROR(X265/H265,"0")+IFERROR(X266/H266,"0")+IFERROR(X267/H267,"0")+IFERROR(X268/H268,"0")+IFERROR(X269/H269,"0")</f>
        <v>0</v>
      </c>
      <c r="Y270" s="4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</v>
      </c>
      <c r="Z270" s="65"/>
      <c r="AA270" s="65"/>
    </row>
    <row r="271" spans="1:67" x14ac:dyDescent="0.2">
      <c r="A271" s="397"/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8"/>
      <c r="O271" s="394" t="s">
        <v>43</v>
      </c>
      <c r="P271" s="395"/>
      <c r="Q271" s="395"/>
      <c r="R271" s="395"/>
      <c r="S271" s="395"/>
      <c r="T271" s="395"/>
      <c r="U271" s="396"/>
      <c r="V271" s="41" t="s">
        <v>0</v>
      </c>
      <c r="W271" s="42">
        <f>IFERROR(SUM(W260:W269),"0")</f>
        <v>0</v>
      </c>
      <c r="X271" s="42">
        <f>IFERROR(SUM(X260:X269),"0")</f>
        <v>0</v>
      </c>
      <c r="Y271" s="41"/>
      <c r="Z271" s="65"/>
      <c r="AA271" s="65"/>
    </row>
    <row r="272" spans="1:67" ht="14.25" customHeight="1" x14ac:dyDescent="0.25">
      <c r="A272" s="414" t="s">
        <v>219</v>
      </c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4"/>
      <c r="P272" s="414"/>
      <c r="Q272" s="414"/>
      <c r="R272" s="414"/>
      <c r="S272" s="414"/>
      <c r="T272" s="414"/>
      <c r="U272" s="414"/>
      <c r="V272" s="414"/>
      <c r="W272" s="414"/>
      <c r="X272" s="414"/>
      <c r="Y272" s="414"/>
      <c r="Z272" s="64"/>
      <c r="AA272" s="64"/>
    </row>
    <row r="273" spans="1:67" ht="16.5" customHeight="1" x14ac:dyDescent="0.25">
      <c r="A273" s="61" t="s">
        <v>446</v>
      </c>
      <c r="B273" s="61" t="s">
        <v>447</v>
      </c>
      <c r="C273" s="35">
        <v>4301060379</v>
      </c>
      <c r="D273" s="407">
        <v>4607091380880</v>
      </c>
      <c r="E273" s="407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114</v>
      </c>
      <c r="L273" s="37" t="s">
        <v>80</v>
      </c>
      <c r="M273" s="37"/>
      <c r="N273" s="36">
        <v>30</v>
      </c>
      <c r="O273" s="563" t="s">
        <v>448</v>
      </c>
      <c r="P273" s="409"/>
      <c r="Q273" s="409"/>
      <c r="R273" s="409"/>
      <c r="S273" s="410"/>
      <c r="T273" s="38" t="s">
        <v>48</v>
      </c>
      <c r="U273" s="38" t="s">
        <v>48</v>
      </c>
      <c r="V273" s="39" t="s">
        <v>0</v>
      </c>
      <c r="W273" s="57">
        <v>130</v>
      </c>
      <c r="X273" s="54">
        <f>IFERROR(IF(W273="",0,CEILING((W273/$H273),1)*$H273),"")</f>
        <v>134.4</v>
      </c>
      <c r="Y273" s="40">
        <f>IFERROR(IF(X273=0,"",ROUNDUP(X273/H273,0)*0.02175),"")</f>
        <v>0.34799999999999998</v>
      </c>
      <c r="Z273" s="66" t="s">
        <v>48</v>
      </c>
      <c r="AA273" s="67" t="s">
        <v>48</v>
      </c>
      <c r="AE273" s="77"/>
      <c r="BB273" s="242" t="s">
        <v>67</v>
      </c>
      <c r="BL273" s="77">
        <f>IFERROR(W273*I273/H273,"0")</f>
        <v>138.72857142857146</v>
      </c>
      <c r="BM273" s="77">
        <f>IFERROR(X273*I273/H273,"0")</f>
        <v>143.42400000000001</v>
      </c>
      <c r="BN273" s="77">
        <f>IFERROR(1/J273*(W273/H273),"0")</f>
        <v>0.27636054421768708</v>
      </c>
      <c r="BO273" s="77">
        <f>IFERROR(1/J273*(X273/H273),"0")</f>
        <v>0.2857142857142857</v>
      </c>
    </row>
    <row r="274" spans="1:67" ht="16.5" customHeight="1" x14ac:dyDescent="0.25">
      <c r="A274" s="61" t="s">
        <v>446</v>
      </c>
      <c r="B274" s="61" t="s">
        <v>449</v>
      </c>
      <c r="C274" s="35">
        <v>4301060326</v>
      </c>
      <c r="D274" s="407">
        <v>4607091380880</v>
      </c>
      <c r="E274" s="40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114</v>
      </c>
      <c r="L274" s="37" t="s">
        <v>80</v>
      </c>
      <c r="M274" s="37"/>
      <c r="N274" s="36">
        <v>30</v>
      </c>
      <c r="O274" s="56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09"/>
      <c r="Q274" s="409"/>
      <c r="R274" s="409"/>
      <c r="S274" s="410"/>
      <c r="T274" s="38" t="s">
        <v>48</v>
      </c>
      <c r="U274" s="38" t="s">
        <v>48</v>
      </c>
      <c r="V274" s="39" t="s">
        <v>0</v>
      </c>
      <c r="W274" s="57">
        <v>0</v>
      </c>
      <c r="X274" s="54">
        <f>IFERROR(IF(W274="",0,CEILING((W274/$H274),1)*$H274),"")</f>
        <v>0</v>
      </c>
      <c r="Y274" s="40" t="str">
        <f>IFERROR(IF(X274=0,"",ROUNDUP(X274/H274,0)*0.02175),"")</f>
        <v/>
      </c>
      <c r="Z274" s="66" t="s">
        <v>48</v>
      </c>
      <c r="AA274" s="67" t="s">
        <v>48</v>
      </c>
      <c r="AE274" s="77"/>
      <c r="BB274" s="243" t="s">
        <v>67</v>
      </c>
      <c r="BL274" s="77">
        <f>IFERROR(W274*I274/H274,"0")</f>
        <v>0</v>
      </c>
      <c r="BM274" s="77">
        <f>IFERROR(X274*I274/H274,"0")</f>
        <v>0</v>
      </c>
      <c r="BN274" s="77">
        <f>IFERROR(1/J274*(W274/H274),"0")</f>
        <v>0</v>
      </c>
      <c r="BO274" s="77">
        <f>IFERROR(1/J274*(X274/H274),"0")</f>
        <v>0</v>
      </c>
    </row>
    <row r="275" spans="1:67" ht="27" customHeight="1" x14ac:dyDescent="0.25">
      <c r="A275" s="61" t="s">
        <v>450</v>
      </c>
      <c r="B275" s="61" t="s">
        <v>451</v>
      </c>
      <c r="C275" s="35">
        <v>4301060308</v>
      </c>
      <c r="D275" s="407">
        <v>4607091384482</v>
      </c>
      <c r="E275" s="40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114</v>
      </c>
      <c r="L275" s="37" t="s">
        <v>80</v>
      </c>
      <c r="M275" s="37"/>
      <c r="N275" s="36">
        <v>30</v>
      </c>
      <c r="O275" s="5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09"/>
      <c r="Q275" s="409"/>
      <c r="R275" s="409"/>
      <c r="S275" s="410"/>
      <c r="T275" s="38" t="s">
        <v>48</v>
      </c>
      <c r="U275" s="38" t="s">
        <v>48</v>
      </c>
      <c r="V275" s="39" t="s">
        <v>0</v>
      </c>
      <c r="W275" s="57">
        <v>700</v>
      </c>
      <c r="X275" s="54">
        <f>IFERROR(IF(W275="",0,CEILING((W275/$H275),1)*$H275),"")</f>
        <v>702</v>
      </c>
      <c r="Y275" s="40">
        <f>IFERROR(IF(X275=0,"",ROUNDUP(X275/H275,0)*0.02175),"")</f>
        <v>1.9574999999999998</v>
      </c>
      <c r="Z275" s="66" t="s">
        <v>48</v>
      </c>
      <c r="AA275" s="67" t="s">
        <v>48</v>
      </c>
      <c r="AE275" s="77"/>
      <c r="BB275" s="244" t="s">
        <v>67</v>
      </c>
      <c r="BL275" s="77">
        <f>IFERROR(W275*I275/H275,"0")</f>
        <v>750.61538461538464</v>
      </c>
      <c r="BM275" s="77">
        <f>IFERROR(X275*I275/H275,"0")</f>
        <v>752.7600000000001</v>
      </c>
      <c r="BN275" s="77">
        <f>IFERROR(1/J275*(W275/H275),"0")</f>
        <v>1.6025641025641026</v>
      </c>
      <c r="BO275" s="77">
        <f>IFERROR(1/J275*(X275/H275),"0")</f>
        <v>1.607142857142857</v>
      </c>
    </row>
    <row r="276" spans="1:67" ht="16.5" customHeight="1" x14ac:dyDescent="0.25">
      <c r="A276" s="61" t="s">
        <v>452</v>
      </c>
      <c r="B276" s="61" t="s">
        <v>453</v>
      </c>
      <c r="C276" s="35">
        <v>4301060325</v>
      </c>
      <c r="D276" s="407">
        <v>4607091380897</v>
      </c>
      <c r="E276" s="40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114</v>
      </c>
      <c r="L276" s="37" t="s">
        <v>80</v>
      </c>
      <c r="M276" s="37"/>
      <c r="N276" s="36">
        <v>30</v>
      </c>
      <c r="O276" s="56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09"/>
      <c r="Q276" s="409"/>
      <c r="R276" s="409"/>
      <c r="S276" s="410"/>
      <c r="T276" s="38" t="s">
        <v>48</v>
      </c>
      <c r="U276" s="38" t="s">
        <v>48</v>
      </c>
      <c r="V276" s="39" t="s">
        <v>0</v>
      </c>
      <c r="W276" s="57">
        <v>140</v>
      </c>
      <c r="X276" s="54">
        <f>IFERROR(IF(W276="",0,CEILING((W276/$H276),1)*$H276),"")</f>
        <v>142.80000000000001</v>
      </c>
      <c r="Y276" s="40">
        <f>IFERROR(IF(X276=0,"",ROUNDUP(X276/H276,0)*0.02175),"")</f>
        <v>0.36974999999999997</v>
      </c>
      <c r="Z276" s="66" t="s">
        <v>48</v>
      </c>
      <c r="AA276" s="67" t="s">
        <v>48</v>
      </c>
      <c r="AE276" s="77"/>
      <c r="BB276" s="245" t="s">
        <v>67</v>
      </c>
      <c r="BL276" s="77">
        <f>IFERROR(W276*I276/H276,"0")</f>
        <v>149.4</v>
      </c>
      <c r="BM276" s="77">
        <f>IFERROR(X276*I276/H276,"0")</f>
        <v>152.38800000000001</v>
      </c>
      <c r="BN276" s="77">
        <f>IFERROR(1/J276*(W276/H276),"0")</f>
        <v>0.29761904761904756</v>
      </c>
      <c r="BO276" s="77">
        <f>IFERROR(1/J276*(X276/H276),"0")</f>
        <v>0.30357142857142855</v>
      </c>
    </row>
    <row r="277" spans="1:67" x14ac:dyDescent="0.2">
      <c r="A277" s="397"/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8"/>
      <c r="O277" s="394" t="s">
        <v>43</v>
      </c>
      <c r="P277" s="395"/>
      <c r="Q277" s="395"/>
      <c r="R277" s="395"/>
      <c r="S277" s="395"/>
      <c r="T277" s="395"/>
      <c r="U277" s="396"/>
      <c r="V277" s="41" t="s">
        <v>42</v>
      </c>
      <c r="W277" s="42">
        <f>IFERROR(W273/H273,"0")+IFERROR(W274/H274,"0")+IFERROR(W275/H275,"0")+IFERROR(W276/H276,"0")</f>
        <v>121.88644688644689</v>
      </c>
      <c r="X277" s="42">
        <f>IFERROR(X273/H273,"0")+IFERROR(X274/H274,"0")+IFERROR(X275/H275,"0")+IFERROR(X276/H276,"0")</f>
        <v>123</v>
      </c>
      <c r="Y277" s="42">
        <f>IFERROR(IF(Y273="",0,Y273),"0")+IFERROR(IF(Y274="",0,Y274),"0")+IFERROR(IF(Y275="",0,Y275),"0")+IFERROR(IF(Y276="",0,Y276),"0")</f>
        <v>2.6752499999999997</v>
      </c>
      <c r="Z277" s="65"/>
      <c r="AA277" s="65"/>
    </row>
    <row r="278" spans="1:67" x14ac:dyDescent="0.2">
      <c r="A278" s="397"/>
      <c r="B278" s="397"/>
      <c r="C278" s="397"/>
      <c r="D278" s="397"/>
      <c r="E278" s="397"/>
      <c r="F278" s="397"/>
      <c r="G278" s="397"/>
      <c r="H278" s="397"/>
      <c r="I278" s="397"/>
      <c r="J278" s="397"/>
      <c r="K278" s="397"/>
      <c r="L278" s="397"/>
      <c r="M278" s="397"/>
      <c r="N278" s="398"/>
      <c r="O278" s="394" t="s">
        <v>43</v>
      </c>
      <c r="P278" s="395"/>
      <c r="Q278" s="395"/>
      <c r="R278" s="395"/>
      <c r="S278" s="395"/>
      <c r="T278" s="395"/>
      <c r="U278" s="396"/>
      <c r="V278" s="41" t="s">
        <v>0</v>
      </c>
      <c r="W278" s="42">
        <f>IFERROR(SUM(W273:W276),"0")</f>
        <v>970</v>
      </c>
      <c r="X278" s="42">
        <f>IFERROR(SUM(X273:X276),"0")</f>
        <v>979.2</v>
      </c>
      <c r="Y278" s="41"/>
      <c r="Z278" s="65"/>
      <c r="AA278" s="65"/>
    </row>
    <row r="279" spans="1:67" ht="14.25" customHeight="1" x14ac:dyDescent="0.25">
      <c r="A279" s="414" t="s">
        <v>99</v>
      </c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4"/>
      <c r="P279" s="414"/>
      <c r="Q279" s="414"/>
      <c r="R279" s="414"/>
      <c r="S279" s="414"/>
      <c r="T279" s="414"/>
      <c r="U279" s="414"/>
      <c r="V279" s="414"/>
      <c r="W279" s="414"/>
      <c r="X279" s="414"/>
      <c r="Y279" s="414"/>
      <c r="Z279" s="64"/>
      <c r="AA279" s="64"/>
    </row>
    <row r="280" spans="1:67" ht="16.5" customHeight="1" x14ac:dyDescent="0.25">
      <c r="A280" s="61" t="s">
        <v>454</v>
      </c>
      <c r="B280" s="61" t="s">
        <v>455</v>
      </c>
      <c r="C280" s="35">
        <v>4301030232</v>
      </c>
      <c r="D280" s="407">
        <v>4607091388374</v>
      </c>
      <c r="E280" s="40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81</v>
      </c>
      <c r="L280" s="37" t="s">
        <v>103</v>
      </c>
      <c r="M280" s="37"/>
      <c r="N280" s="36">
        <v>180</v>
      </c>
      <c r="O280" s="555" t="s">
        <v>456</v>
      </c>
      <c r="P280" s="409"/>
      <c r="Q280" s="409"/>
      <c r="R280" s="409"/>
      <c r="S280" s="41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77"/>
      <c r="BB280" s="246" t="s">
        <v>67</v>
      </c>
      <c r="BL280" s="77">
        <f>IFERROR(W280*I280/H280,"0")</f>
        <v>0</v>
      </c>
      <c r="BM280" s="77">
        <f>IFERROR(X280*I280/H280,"0")</f>
        <v>0</v>
      </c>
      <c r="BN280" s="77">
        <f>IFERROR(1/J280*(W280/H280),"0")</f>
        <v>0</v>
      </c>
      <c r="BO280" s="77">
        <f>IFERROR(1/J280*(X280/H280),"0")</f>
        <v>0</v>
      </c>
    </row>
    <row r="281" spans="1:67" ht="27" customHeight="1" x14ac:dyDescent="0.25">
      <c r="A281" s="61" t="s">
        <v>457</v>
      </c>
      <c r="B281" s="61" t="s">
        <v>458</v>
      </c>
      <c r="C281" s="35">
        <v>4301030235</v>
      </c>
      <c r="D281" s="407">
        <v>4607091388381</v>
      </c>
      <c r="E281" s="40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81</v>
      </c>
      <c r="L281" s="37" t="s">
        <v>103</v>
      </c>
      <c r="M281" s="37"/>
      <c r="N281" s="36">
        <v>180</v>
      </c>
      <c r="O281" s="556" t="s">
        <v>459</v>
      </c>
      <c r="P281" s="409"/>
      <c r="Q281" s="409"/>
      <c r="R281" s="409"/>
      <c r="S281" s="41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77"/>
      <c r="BB281" s="247" t="s">
        <v>67</v>
      </c>
      <c r="BL281" s="77">
        <f>IFERROR(W281*I281/H281,"0")</f>
        <v>0</v>
      </c>
      <c r="BM281" s="77">
        <f>IFERROR(X281*I281/H281,"0")</f>
        <v>0</v>
      </c>
      <c r="BN281" s="77">
        <f>IFERROR(1/J281*(W281/H281),"0")</f>
        <v>0</v>
      </c>
      <c r="BO281" s="77">
        <f>IFERROR(1/J281*(X281/H281),"0")</f>
        <v>0</v>
      </c>
    </row>
    <row r="282" spans="1:67" ht="27" customHeight="1" x14ac:dyDescent="0.25">
      <c r="A282" s="61" t="s">
        <v>460</v>
      </c>
      <c r="B282" s="61" t="s">
        <v>461</v>
      </c>
      <c r="C282" s="35">
        <v>4301030233</v>
      </c>
      <c r="D282" s="407">
        <v>4607091388404</v>
      </c>
      <c r="E282" s="40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81</v>
      </c>
      <c r="L282" s="37" t="s">
        <v>103</v>
      </c>
      <c r="M282" s="37"/>
      <c r="N282" s="36">
        <v>180</v>
      </c>
      <c r="O282" s="5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09"/>
      <c r="Q282" s="409"/>
      <c r="R282" s="409"/>
      <c r="S282" s="41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77"/>
      <c r="BB282" s="248" t="s">
        <v>67</v>
      </c>
      <c r="BL282" s="77">
        <f>IFERROR(W282*I282/H282,"0")</f>
        <v>0</v>
      </c>
      <c r="BM282" s="77">
        <f>IFERROR(X282*I282/H282,"0")</f>
        <v>0</v>
      </c>
      <c r="BN282" s="77">
        <f>IFERROR(1/J282*(W282/H282),"0")</f>
        <v>0</v>
      </c>
      <c r="BO282" s="77">
        <f>IFERROR(1/J282*(X282/H282),"0")</f>
        <v>0</v>
      </c>
    </row>
    <row r="283" spans="1:67" x14ac:dyDescent="0.2">
      <c r="A283" s="397"/>
      <c r="B283" s="397"/>
      <c r="C283" s="397"/>
      <c r="D283" s="397"/>
      <c r="E283" s="397"/>
      <c r="F283" s="397"/>
      <c r="G283" s="397"/>
      <c r="H283" s="397"/>
      <c r="I283" s="397"/>
      <c r="J283" s="397"/>
      <c r="K283" s="397"/>
      <c r="L283" s="397"/>
      <c r="M283" s="397"/>
      <c r="N283" s="398"/>
      <c r="O283" s="394" t="s">
        <v>43</v>
      </c>
      <c r="P283" s="395"/>
      <c r="Q283" s="395"/>
      <c r="R283" s="395"/>
      <c r="S283" s="395"/>
      <c r="T283" s="395"/>
      <c r="U283" s="396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67" x14ac:dyDescent="0.2">
      <c r="A284" s="397"/>
      <c r="B284" s="397"/>
      <c r="C284" s="397"/>
      <c r="D284" s="397"/>
      <c r="E284" s="397"/>
      <c r="F284" s="397"/>
      <c r="G284" s="397"/>
      <c r="H284" s="397"/>
      <c r="I284" s="397"/>
      <c r="J284" s="397"/>
      <c r="K284" s="397"/>
      <c r="L284" s="397"/>
      <c r="M284" s="397"/>
      <c r="N284" s="398"/>
      <c r="O284" s="394" t="s">
        <v>43</v>
      </c>
      <c r="P284" s="395"/>
      <c r="Q284" s="395"/>
      <c r="R284" s="395"/>
      <c r="S284" s="395"/>
      <c r="T284" s="395"/>
      <c r="U284" s="396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67" ht="14.25" customHeight="1" x14ac:dyDescent="0.25">
      <c r="A285" s="414" t="s">
        <v>462</v>
      </c>
      <c r="B285" s="414"/>
      <c r="C285" s="414"/>
      <c r="D285" s="414"/>
      <c r="E285" s="414"/>
      <c r="F285" s="414"/>
      <c r="G285" s="414"/>
      <c r="H285" s="414"/>
      <c r="I285" s="414"/>
      <c r="J285" s="414"/>
      <c r="K285" s="414"/>
      <c r="L285" s="414"/>
      <c r="M285" s="414"/>
      <c r="N285" s="414"/>
      <c r="O285" s="414"/>
      <c r="P285" s="414"/>
      <c r="Q285" s="414"/>
      <c r="R285" s="414"/>
      <c r="S285" s="414"/>
      <c r="T285" s="414"/>
      <c r="U285" s="414"/>
      <c r="V285" s="414"/>
      <c r="W285" s="414"/>
      <c r="X285" s="414"/>
      <c r="Y285" s="414"/>
      <c r="Z285" s="64"/>
      <c r="AA285" s="64"/>
    </row>
    <row r="286" spans="1:67" ht="16.5" customHeight="1" x14ac:dyDescent="0.25">
      <c r="A286" s="61" t="s">
        <v>463</v>
      </c>
      <c r="B286" s="61" t="s">
        <v>464</v>
      </c>
      <c r="C286" s="35">
        <v>4301180007</v>
      </c>
      <c r="D286" s="407">
        <v>4680115881808</v>
      </c>
      <c r="E286" s="40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466</v>
      </c>
      <c r="L286" s="37" t="s">
        <v>465</v>
      </c>
      <c r="M286" s="37"/>
      <c r="N286" s="36">
        <v>730</v>
      </c>
      <c r="O286" s="5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409"/>
      <c r="Q286" s="409"/>
      <c r="R286" s="409"/>
      <c r="S286" s="41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77"/>
      <c r="BB286" s="249" t="s">
        <v>67</v>
      </c>
      <c r="BL286" s="77">
        <f>IFERROR(W286*I286/H286,"0")</f>
        <v>0</v>
      </c>
      <c r="BM286" s="77">
        <f>IFERROR(X286*I286/H286,"0")</f>
        <v>0</v>
      </c>
      <c r="BN286" s="77">
        <f>IFERROR(1/J286*(W286/H286),"0")</f>
        <v>0</v>
      </c>
      <c r="BO286" s="77">
        <f>IFERROR(1/J286*(X286/H286),"0")</f>
        <v>0</v>
      </c>
    </row>
    <row r="287" spans="1:67" ht="27" customHeight="1" x14ac:dyDescent="0.25">
      <c r="A287" s="61" t="s">
        <v>467</v>
      </c>
      <c r="B287" s="61" t="s">
        <v>468</v>
      </c>
      <c r="C287" s="35">
        <v>4301180006</v>
      </c>
      <c r="D287" s="407">
        <v>4680115881822</v>
      </c>
      <c r="E287" s="40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466</v>
      </c>
      <c r="L287" s="37" t="s">
        <v>465</v>
      </c>
      <c r="M287" s="37"/>
      <c r="N287" s="36">
        <v>730</v>
      </c>
      <c r="O287" s="5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409"/>
      <c r="Q287" s="409"/>
      <c r="R287" s="409"/>
      <c r="S287" s="41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77"/>
      <c r="BB287" s="250" t="s">
        <v>67</v>
      </c>
      <c r="BL287" s="77">
        <f>IFERROR(W287*I287/H287,"0")</f>
        <v>0</v>
      </c>
      <c r="BM287" s="77">
        <f>IFERROR(X287*I287/H287,"0")</f>
        <v>0</v>
      </c>
      <c r="BN287" s="77">
        <f>IFERROR(1/J287*(W287/H287),"0")</f>
        <v>0</v>
      </c>
      <c r="BO287" s="77">
        <f>IFERROR(1/J287*(X287/H287),"0")</f>
        <v>0</v>
      </c>
    </row>
    <row r="288" spans="1:67" ht="27" customHeight="1" x14ac:dyDescent="0.25">
      <c r="A288" s="61" t="s">
        <v>469</v>
      </c>
      <c r="B288" s="61" t="s">
        <v>470</v>
      </c>
      <c r="C288" s="35">
        <v>4301180001</v>
      </c>
      <c r="D288" s="407">
        <v>4680115880016</v>
      </c>
      <c r="E288" s="407"/>
      <c r="F288" s="60">
        <v>0.1</v>
      </c>
      <c r="G288" s="36">
        <v>20</v>
      </c>
      <c r="H288" s="60">
        <v>2</v>
      </c>
      <c r="I288" s="60">
        <v>2.2400000000000002</v>
      </c>
      <c r="J288" s="36">
        <v>238</v>
      </c>
      <c r="K288" s="36" t="s">
        <v>466</v>
      </c>
      <c r="L288" s="37" t="s">
        <v>465</v>
      </c>
      <c r="M288" s="37"/>
      <c r="N288" s="36">
        <v>730</v>
      </c>
      <c r="O288" s="5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409"/>
      <c r="Q288" s="409"/>
      <c r="R288" s="409"/>
      <c r="S288" s="410"/>
      <c r="T288" s="38" t="s">
        <v>48</v>
      </c>
      <c r="U288" s="38" t="s">
        <v>48</v>
      </c>
      <c r="V288" s="39" t="s">
        <v>0</v>
      </c>
      <c r="W288" s="57">
        <v>0</v>
      </c>
      <c r="X288" s="54">
        <f>IFERROR(IF(W288="",0,CEILING((W288/$H288),1)*$H288),"")</f>
        <v>0</v>
      </c>
      <c r="Y288" s="40" t="str">
        <f>IFERROR(IF(X288=0,"",ROUNDUP(X288/H288,0)*0.00474),"")</f>
        <v/>
      </c>
      <c r="Z288" s="66" t="s">
        <v>48</v>
      </c>
      <c r="AA288" s="67" t="s">
        <v>48</v>
      </c>
      <c r="AE288" s="77"/>
      <c r="BB288" s="251" t="s">
        <v>67</v>
      </c>
      <c r="BL288" s="77">
        <f>IFERROR(W288*I288/H288,"0")</f>
        <v>0</v>
      </c>
      <c r="BM288" s="77">
        <f>IFERROR(X288*I288/H288,"0")</f>
        <v>0</v>
      </c>
      <c r="BN288" s="77">
        <f>IFERROR(1/J288*(W288/H288),"0")</f>
        <v>0</v>
      </c>
      <c r="BO288" s="77">
        <f>IFERROR(1/J288*(X288/H288),"0")</f>
        <v>0</v>
      </c>
    </row>
    <row r="289" spans="1:67" x14ac:dyDescent="0.2">
      <c r="A289" s="397"/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8"/>
      <c r="O289" s="394" t="s">
        <v>43</v>
      </c>
      <c r="P289" s="395"/>
      <c r="Q289" s="395"/>
      <c r="R289" s="395"/>
      <c r="S289" s="395"/>
      <c r="T289" s="395"/>
      <c r="U289" s="396"/>
      <c r="V289" s="41" t="s">
        <v>42</v>
      </c>
      <c r="W289" s="42">
        <f>IFERROR(W286/H286,"0")+IFERROR(W287/H287,"0")+IFERROR(W288/H288,"0")</f>
        <v>0</v>
      </c>
      <c r="X289" s="42">
        <f>IFERROR(X286/H286,"0")+IFERROR(X287/H287,"0")+IFERROR(X288/H288,"0")</f>
        <v>0</v>
      </c>
      <c r="Y289" s="42">
        <f>IFERROR(IF(Y286="",0,Y286),"0")+IFERROR(IF(Y287="",0,Y287),"0")+IFERROR(IF(Y288="",0,Y288),"0")</f>
        <v>0</v>
      </c>
      <c r="Z289" s="65"/>
      <c r="AA289" s="65"/>
    </row>
    <row r="290" spans="1:67" x14ac:dyDescent="0.2">
      <c r="A290" s="397"/>
      <c r="B290" s="397"/>
      <c r="C290" s="397"/>
      <c r="D290" s="397"/>
      <c r="E290" s="397"/>
      <c r="F290" s="397"/>
      <c r="G290" s="397"/>
      <c r="H290" s="397"/>
      <c r="I290" s="397"/>
      <c r="J290" s="397"/>
      <c r="K290" s="397"/>
      <c r="L290" s="397"/>
      <c r="M290" s="397"/>
      <c r="N290" s="398"/>
      <c r="O290" s="394" t="s">
        <v>43</v>
      </c>
      <c r="P290" s="395"/>
      <c r="Q290" s="395"/>
      <c r="R290" s="395"/>
      <c r="S290" s="395"/>
      <c r="T290" s="395"/>
      <c r="U290" s="396"/>
      <c r="V290" s="41" t="s">
        <v>0</v>
      </c>
      <c r="W290" s="42">
        <f>IFERROR(SUM(W286:W288),"0")</f>
        <v>0</v>
      </c>
      <c r="X290" s="42">
        <f>IFERROR(SUM(X286:X288),"0")</f>
        <v>0</v>
      </c>
      <c r="Y290" s="41"/>
      <c r="Z290" s="65"/>
      <c r="AA290" s="65"/>
    </row>
    <row r="291" spans="1:67" ht="16.5" customHeight="1" x14ac:dyDescent="0.25">
      <c r="A291" s="431" t="s">
        <v>471</v>
      </c>
      <c r="B291" s="431"/>
      <c r="C291" s="431"/>
      <c r="D291" s="431"/>
      <c r="E291" s="431"/>
      <c r="F291" s="431"/>
      <c r="G291" s="431"/>
      <c r="H291" s="431"/>
      <c r="I291" s="431"/>
      <c r="J291" s="431"/>
      <c r="K291" s="431"/>
      <c r="L291" s="431"/>
      <c r="M291" s="431"/>
      <c r="N291" s="431"/>
      <c r="O291" s="431"/>
      <c r="P291" s="431"/>
      <c r="Q291" s="431"/>
      <c r="R291" s="431"/>
      <c r="S291" s="431"/>
      <c r="T291" s="431"/>
      <c r="U291" s="431"/>
      <c r="V291" s="431"/>
      <c r="W291" s="431"/>
      <c r="X291" s="431"/>
      <c r="Y291" s="431"/>
      <c r="Z291" s="63"/>
      <c r="AA291" s="63"/>
    </row>
    <row r="292" spans="1:67" ht="14.25" customHeight="1" x14ac:dyDescent="0.25">
      <c r="A292" s="414" t="s">
        <v>118</v>
      </c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4"/>
      <c r="P292" s="414"/>
      <c r="Q292" s="414"/>
      <c r="R292" s="414"/>
      <c r="S292" s="414"/>
      <c r="T292" s="414"/>
      <c r="U292" s="414"/>
      <c r="V292" s="414"/>
      <c r="W292" s="414"/>
      <c r="X292" s="414"/>
      <c r="Y292" s="414"/>
      <c r="Z292" s="64"/>
      <c r="AA292" s="64"/>
    </row>
    <row r="293" spans="1:67" ht="27" customHeight="1" x14ac:dyDescent="0.25">
      <c r="A293" s="61" t="s">
        <v>472</v>
      </c>
      <c r="B293" s="61" t="s">
        <v>473</v>
      </c>
      <c r="C293" s="35">
        <v>4301011315</v>
      </c>
      <c r="D293" s="407">
        <v>4607091387421</v>
      </c>
      <c r="E293" s="407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114</v>
      </c>
      <c r="L293" s="37" t="s">
        <v>113</v>
      </c>
      <c r="M293" s="37"/>
      <c r="N293" s="36">
        <v>55</v>
      </c>
      <c r="O293" s="54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09"/>
      <c r="Q293" s="409"/>
      <c r="R293" s="409"/>
      <c r="S293" s="410"/>
      <c r="T293" s="38" t="s">
        <v>48</v>
      </c>
      <c r="U293" s="38" t="s">
        <v>48</v>
      </c>
      <c r="V293" s="39" t="s">
        <v>0</v>
      </c>
      <c r="W293" s="57">
        <v>70</v>
      </c>
      <c r="X293" s="54">
        <f t="shared" ref="X293:X299" si="70">IFERROR(IF(W293="",0,CEILING((W293/$H293),1)*$H293),"")</f>
        <v>75.600000000000009</v>
      </c>
      <c r="Y293" s="40">
        <f>IFERROR(IF(X293=0,"",ROUNDUP(X293/H293,0)*0.02175),"")</f>
        <v>0.15225</v>
      </c>
      <c r="Z293" s="66" t="s">
        <v>48</v>
      </c>
      <c r="AA293" s="67" t="s">
        <v>48</v>
      </c>
      <c r="AE293" s="77"/>
      <c r="BB293" s="252" t="s">
        <v>67</v>
      </c>
      <c r="BL293" s="77">
        <f t="shared" ref="BL293:BL299" si="71">IFERROR(W293*I293/H293,"0")</f>
        <v>73.1111111111111</v>
      </c>
      <c r="BM293" s="77">
        <f t="shared" ref="BM293:BM299" si="72">IFERROR(X293*I293/H293,"0")</f>
        <v>78.959999999999994</v>
      </c>
      <c r="BN293" s="77">
        <f t="shared" ref="BN293:BN299" si="73">IFERROR(1/J293*(W293/H293),"0")</f>
        <v>0.11574074074074073</v>
      </c>
      <c r="BO293" s="77">
        <f t="shared" ref="BO293:BO299" si="74">IFERROR(1/J293*(X293/H293),"0")</f>
        <v>0.125</v>
      </c>
    </row>
    <row r="294" spans="1:67" ht="27" customHeight="1" x14ac:dyDescent="0.25">
      <c r="A294" s="61" t="s">
        <v>472</v>
      </c>
      <c r="B294" s="61" t="s">
        <v>474</v>
      </c>
      <c r="C294" s="35">
        <v>4301011121</v>
      </c>
      <c r="D294" s="407">
        <v>4607091387421</v>
      </c>
      <c r="E294" s="407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114</v>
      </c>
      <c r="L294" s="37" t="s">
        <v>122</v>
      </c>
      <c r="M294" s="37"/>
      <c r="N294" s="36">
        <v>55</v>
      </c>
      <c r="O294" s="55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09"/>
      <c r="Q294" s="409"/>
      <c r="R294" s="409"/>
      <c r="S294" s="41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70"/>
        <v>0</v>
      </c>
      <c r="Y294" s="40" t="str">
        <f>IFERROR(IF(X294=0,"",ROUNDUP(X294/H294,0)*0.02039),"")</f>
        <v/>
      </c>
      <c r="Z294" s="66" t="s">
        <v>48</v>
      </c>
      <c r="AA294" s="67" t="s">
        <v>48</v>
      </c>
      <c r="AE294" s="77"/>
      <c r="BB294" s="253" t="s">
        <v>67</v>
      </c>
      <c r="BL294" s="77">
        <f t="shared" si="71"/>
        <v>0</v>
      </c>
      <c r="BM294" s="77">
        <f t="shared" si="72"/>
        <v>0</v>
      </c>
      <c r="BN294" s="77">
        <f t="shared" si="73"/>
        <v>0</v>
      </c>
      <c r="BO294" s="77">
        <f t="shared" si="74"/>
        <v>0</v>
      </c>
    </row>
    <row r="295" spans="1:67" ht="27" customHeight="1" x14ac:dyDescent="0.25">
      <c r="A295" s="61" t="s">
        <v>475</v>
      </c>
      <c r="B295" s="61" t="s">
        <v>476</v>
      </c>
      <c r="C295" s="35">
        <v>4301011322</v>
      </c>
      <c r="D295" s="407">
        <v>4607091387452</v>
      </c>
      <c r="E295" s="407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114</v>
      </c>
      <c r="L295" s="37" t="s">
        <v>133</v>
      </c>
      <c r="M295" s="37"/>
      <c r="N295" s="36">
        <v>55</v>
      </c>
      <c r="O295" s="55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09"/>
      <c r="Q295" s="409"/>
      <c r="R295" s="409"/>
      <c r="S295" s="410"/>
      <c r="T295" s="38" t="s">
        <v>48</v>
      </c>
      <c r="U295" s="38" t="s">
        <v>48</v>
      </c>
      <c r="V295" s="39" t="s">
        <v>0</v>
      </c>
      <c r="W295" s="57">
        <v>50</v>
      </c>
      <c r="X295" s="54">
        <f t="shared" si="70"/>
        <v>54</v>
      </c>
      <c r="Y295" s="40">
        <f>IFERROR(IF(X295=0,"",ROUNDUP(X295/H295,0)*0.02175),"")</f>
        <v>0.10874999999999999</v>
      </c>
      <c r="Z295" s="66" t="s">
        <v>48</v>
      </c>
      <c r="AA295" s="67" t="s">
        <v>48</v>
      </c>
      <c r="AE295" s="77"/>
      <c r="BB295" s="254" t="s">
        <v>67</v>
      </c>
      <c r="BL295" s="77">
        <f t="shared" si="71"/>
        <v>52.222222222222221</v>
      </c>
      <c r="BM295" s="77">
        <f t="shared" si="72"/>
        <v>56.4</v>
      </c>
      <c r="BN295" s="77">
        <f t="shared" si="73"/>
        <v>8.2671957671957674E-2</v>
      </c>
      <c r="BO295" s="77">
        <f t="shared" si="74"/>
        <v>8.9285714285714274E-2</v>
      </c>
    </row>
    <row r="296" spans="1:67" ht="27" customHeight="1" x14ac:dyDescent="0.25">
      <c r="A296" s="61" t="s">
        <v>475</v>
      </c>
      <c r="B296" s="61" t="s">
        <v>477</v>
      </c>
      <c r="C296" s="35">
        <v>4301011619</v>
      </c>
      <c r="D296" s="407">
        <v>4607091387452</v>
      </c>
      <c r="E296" s="407"/>
      <c r="F296" s="60">
        <v>1.45</v>
      </c>
      <c r="G296" s="36">
        <v>8</v>
      </c>
      <c r="H296" s="60">
        <v>11.6</v>
      </c>
      <c r="I296" s="60">
        <v>12.08</v>
      </c>
      <c r="J296" s="36">
        <v>56</v>
      </c>
      <c r="K296" s="36" t="s">
        <v>114</v>
      </c>
      <c r="L296" s="37" t="s">
        <v>113</v>
      </c>
      <c r="M296" s="37"/>
      <c r="N296" s="36">
        <v>55</v>
      </c>
      <c r="O296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09"/>
      <c r="Q296" s="409"/>
      <c r="R296" s="409"/>
      <c r="S296" s="41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70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77"/>
      <c r="BB296" s="255" t="s">
        <v>67</v>
      </c>
      <c r="BL296" s="77">
        <f t="shared" si="71"/>
        <v>0</v>
      </c>
      <c r="BM296" s="77">
        <f t="shared" si="72"/>
        <v>0</v>
      </c>
      <c r="BN296" s="77">
        <f t="shared" si="73"/>
        <v>0</v>
      </c>
      <c r="BO296" s="77">
        <f t="shared" si="74"/>
        <v>0</v>
      </c>
    </row>
    <row r="297" spans="1:67" ht="27" customHeight="1" x14ac:dyDescent="0.25">
      <c r="A297" s="61" t="s">
        <v>478</v>
      </c>
      <c r="B297" s="61" t="s">
        <v>479</v>
      </c>
      <c r="C297" s="35">
        <v>4301011313</v>
      </c>
      <c r="D297" s="407">
        <v>4607091385984</v>
      </c>
      <c r="E297" s="407"/>
      <c r="F297" s="60">
        <v>1.35</v>
      </c>
      <c r="G297" s="36">
        <v>8</v>
      </c>
      <c r="H297" s="60">
        <v>10.8</v>
      </c>
      <c r="I297" s="60">
        <v>11.28</v>
      </c>
      <c r="J297" s="36">
        <v>56</v>
      </c>
      <c r="K297" s="36" t="s">
        <v>114</v>
      </c>
      <c r="L297" s="37" t="s">
        <v>113</v>
      </c>
      <c r="M297" s="37"/>
      <c r="N297" s="36">
        <v>55</v>
      </c>
      <c r="O297" s="55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409"/>
      <c r="Q297" s="409"/>
      <c r="R297" s="409"/>
      <c r="S297" s="41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70"/>
        <v>0</v>
      </c>
      <c r="Y297" s="40" t="str">
        <f>IFERROR(IF(X297=0,"",ROUNDUP(X297/H297,0)*0.02175),"")</f>
        <v/>
      </c>
      <c r="Z297" s="66" t="s">
        <v>48</v>
      </c>
      <c r="AA297" s="67" t="s">
        <v>48</v>
      </c>
      <c r="AE297" s="77"/>
      <c r="BB297" s="256" t="s">
        <v>67</v>
      </c>
      <c r="BL297" s="77">
        <f t="shared" si="71"/>
        <v>0</v>
      </c>
      <c r="BM297" s="77">
        <f t="shared" si="72"/>
        <v>0</v>
      </c>
      <c r="BN297" s="77">
        <f t="shared" si="73"/>
        <v>0</v>
      </c>
      <c r="BO297" s="77">
        <f t="shared" si="74"/>
        <v>0</v>
      </c>
    </row>
    <row r="298" spans="1:67" ht="27" customHeight="1" x14ac:dyDescent="0.25">
      <c r="A298" s="61" t="s">
        <v>480</v>
      </c>
      <c r="B298" s="61" t="s">
        <v>481</v>
      </c>
      <c r="C298" s="35">
        <v>4301011316</v>
      </c>
      <c r="D298" s="407">
        <v>4607091387438</v>
      </c>
      <c r="E298" s="407"/>
      <c r="F298" s="60">
        <v>0.5</v>
      </c>
      <c r="G298" s="36">
        <v>10</v>
      </c>
      <c r="H298" s="60">
        <v>5</v>
      </c>
      <c r="I298" s="60">
        <v>5.24</v>
      </c>
      <c r="J298" s="36">
        <v>120</v>
      </c>
      <c r="K298" s="36" t="s">
        <v>81</v>
      </c>
      <c r="L298" s="37" t="s">
        <v>113</v>
      </c>
      <c r="M298" s="37"/>
      <c r="N298" s="36">
        <v>55</v>
      </c>
      <c r="O298" s="55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409"/>
      <c r="Q298" s="409"/>
      <c r="R298" s="409"/>
      <c r="S298" s="41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70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77"/>
      <c r="BB298" s="257" t="s">
        <v>67</v>
      </c>
      <c r="BL298" s="77">
        <f t="shared" si="71"/>
        <v>0</v>
      </c>
      <c r="BM298" s="77">
        <f t="shared" si="72"/>
        <v>0</v>
      </c>
      <c r="BN298" s="77">
        <f t="shared" si="73"/>
        <v>0</v>
      </c>
      <c r="BO298" s="77">
        <f t="shared" si="74"/>
        <v>0</v>
      </c>
    </row>
    <row r="299" spans="1:67" ht="27" customHeight="1" x14ac:dyDescent="0.25">
      <c r="A299" s="61" t="s">
        <v>482</v>
      </c>
      <c r="B299" s="61" t="s">
        <v>483</v>
      </c>
      <c r="C299" s="35">
        <v>4301011319</v>
      </c>
      <c r="D299" s="407">
        <v>4607091387469</v>
      </c>
      <c r="E299" s="407"/>
      <c r="F299" s="60">
        <v>0.5</v>
      </c>
      <c r="G299" s="36">
        <v>10</v>
      </c>
      <c r="H299" s="60">
        <v>5</v>
      </c>
      <c r="I299" s="60">
        <v>5.24</v>
      </c>
      <c r="J299" s="36">
        <v>120</v>
      </c>
      <c r="K299" s="36" t="s">
        <v>81</v>
      </c>
      <c r="L299" s="37" t="s">
        <v>113</v>
      </c>
      <c r="M299" s="37"/>
      <c r="N299" s="36">
        <v>55</v>
      </c>
      <c r="O299" s="54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409"/>
      <c r="Q299" s="409"/>
      <c r="R299" s="409"/>
      <c r="S299" s="410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70"/>
        <v>0</v>
      </c>
      <c r="Y299" s="40" t="str">
        <f>IFERROR(IF(X299=0,"",ROUNDUP(X299/H299,0)*0.00937),"")</f>
        <v/>
      </c>
      <c r="Z299" s="66" t="s">
        <v>48</v>
      </c>
      <c r="AA299" s="67" t="s">
        <v>48</v>
      </c>
      <c r="AE299" s="77"/>
      <c r="BB299" s="258" t="s">
        <v>67</v>
      </c>
      <c r="BL299" s="77">
        <f t="shared" si="71"/>
        <v>0</v>
      </c>
      <c r="BM299" s="77">
        <f t="shared" si="72"/>
        <v>0</v>
      </c>
      <c r="BN299" s="77">
        <f t="shared" si="73"/>
        <v>0</v>
      </c>
      <c r="BO299" s="77">
        <f t="shared" si="74"/>
        <v>0</v>
      </c>
    </row>
    <row r="300" spans="1:67" x14ac:dyDescent="0.2">
      <c r="A300" s="397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8"/>
      <c r="O300" s="394" t="s">
        <v>43</v>
      </c>
      <c r="P300" s="395"/>
      <c r="Q300" s="395"/>
      <c r="R300" s="395"/>
      <c r="S300" s="395"/>
      <c r="T300" s="395"/>
      <c r="U300" s="396"/>
      <c r="V300" s="41" t="s">
        <v>42</v>
      </c>
      <c r="W300" s="42">
        <f>IFERROR(W293/H293,"0")+IFERROR(W294/H294,"0")+IFERROR(W295/H295,"0")+IFERROR(W296/H296,"0")+IFERROR(W297/H297,"0")+IFERROR(W298/H298,"0")+IFERROR(W299/H299,"0")</f>
        <v>11.111111111111111</v>
      </c>
      <c r="X300" s="42">
        <f>IFERROR(X293/H293,"0")+IFERROR(X294/H294,"0")+IFERROR(X295/H295,"0")+IFERROR(X296/H296,"0")+IFERROR(X297/H297,"0")+IFERROR(X298/H298,"0")+IFERROR(X299/H299,"0")</f>
        <v>12</v>
      </c>
      <c r="Y300" s="42">
        <f>IFERROR(IF(Y293="",0,Y293),"0")+IFERROR(IF(Y294="",0,Y294),"0")+IFERROR(IF(Y295="",0,Y295),"0")+IFERROR(IF(Y296="",0,Y296),"0")+IFERROR(IF(Y297="",0,Y297),"0")+IFERROR(IF(Y298="",0,Y298),"0")+IFERROR(IF(Y299="",0,Y299),"0")</f>
        <v>0.26100000000000001</v>
      </c>
      <c r="Z300" s="65"/>
      <c r="AA300" s="65"/>
    </row>
    <row r="301" spans="1:67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8"/>
      <c r="O301" s="394" t="s">
        <v>43</v>
      </c>
      <c r="P301" s="395"/>
      <c r="Q301" s="395"/>
      <c r="R301" s="395"/>
      <c r="S301" s="395"/>
      <c r="T301" s="395"/>
      <c r="U301" s="396"/>
      <c r="V301" s="41" t="s">
        <v>0</v>
      </c>
      <c r="W301" s="42">
        <f>IFERROR(SUM(W293:W299),"0")</f>
        <v>120</v>
      </c>
      <c r="X301" s="42">
        <f>IFERROR(SUM(X293:X299),"0")</f>
        <v>129.60000000000002</v>
      </c>
      <c r="Y301" s="41"/>
      <c r="Z301" s="65"/>
      <c r="AA301" s="65"/>
    </row>
    <row r="302" spans="1:67" ht="14.25" customHeight="1" x14ac:dyDescent="0.25">
      <c r="A302" s="414" t="s">
        <v>77</v>
      </c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4"/>
      <c r="N302" s="414"/>
      <c r="O302" s="414"/>
      <c r="P302" s="414"/>
      <c r="Q302" s="414"/>
      <c r="R302" s="414"/>
      <c r="S302" s="414"/>
      <c r="T302" s="414"/>
      <c r="U302" s="414"/>
      <c r="V302" s="414"/>
      <c r="W302" s="414"/>
      <c r="X302" s="414"/>
      <c r="Y302" s="414"/>
      <c r="Z302" s="64"/>
      <c r="AA302" s="64"/>
    </row>
    <row r="303" spans="1:67" ht="27" customHeight="1" x14ac:dyDescent="0.25">
      <c r="A303" s="61" t="s">
        <v>484</v>
      </c>
      <c r="B303" s="61" t="s">
        <v>485</v>
      </c>
      <c r="C303" s="35">
        <v>4301031154</v>
      </c>
      <c r="D303" s="407">
        <v>4607091387292</v>
      </c>
      <c r="E303" s="407"/>
      <c r="F303" s="60">
        <v>0.73</v>
      </c>
      <c r="G303" s="36">
        <v>6</v>
      </c>
      <c r="H303" s="60">
        <v>4.38</v>
      </c>
      <c r="I303" s="60">
        <v>4.6399999999999997</v>
      </c>
      <c r="J303" s="36">
        <v>156</v>
      </c>
      <c r="K303" s="36" t="s">
        <v>81</v>
      </c>
      <c r="L303" s="37" t="s">
        <v>80</v>
      </c>
      <c r="M303" s="37"/>
      <c r="N303" s="36">
        <v>45</v>
      </c>
      <c r="O303" s="54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409"/>
      <c r="Q303" s="409"/>
      <c r="R303" s="409"/>
      <c r="S303" s="41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77"/>
      <c r="BB303" s="259" t="s">
        <v>67</v>
      </c>
      <c r="BL303" s="77">
        <f>IFERROR(W303*I303/H303,"0")</f>
        <v>0</v>
      </c>
      <c r="BM303" s="77">
        <f>IFERROR(X303*I303/H303,"0")</f>
        <v>0</v>
      </c>
      <c r="BN303" s="77">
        <f>IFERROR(1/J303*(W303/H303),"0")</f>
        <v>0</v>
      </c>
      <c r="BO303" s="77">
        <f>IFERROR(1/J303*(X303/H303),"0")</f>
        <v>0</v>
      </c>
    </row>
    <row r="304" spans="1:67" ht="27" customHeight="1" x14ac:dyDescent="0.25">
      <c r="A304" s="61" t="s">
        <v>486</v>
      </c>
      <c r="B304" s="61" t="s">
        <v>487</v>
      </c>
      <c r="C304" s="35">
        <v>4301031155</v>
      </c>
      <c r="D304" s="407">
        <v>4607091387315</v>
      </c>
      <c r="E304" s="407"/>
      <c r="F304" s="60">
        <v>0.7</v>
      </c>
      <c r="G304" s="36">
        <v>4</v>
      </c>
      <c r="H304" s="60">
        <v>2.8</v>
      </c>
      <c r="I304" s="60">
        <v>3.048</v>
      </c>
      <c r="J304" s="36">
        <v>156</v>
      </c>
      <c r="K304" s="36" t="s">
        <v>81</v>
      </c>
      <c r="L304" s="37" t="s">
        <v>80</v>
      </c>
      <c r="M304" s="37"/>
      <c r="N304" s="36">
        <v>45</v>
      </c>
      <c r="O304" s="5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409"/>
      <c r="Q304" s="409"/>
      <c r="R304" s="409"/>
      <c r="S304" s="410"/>
      <c r="T304" s="38" t="s">
        <v>48</v>
      </c>
      <c r="U304" s="38" t="s">
        <v>48</v>
      </c>
      <c r="V304" s="39" t="s">
        <v>0</v>
      </c>
      <c r="W304" s="57">
        <v>0</v>
      </c>
      <c r="X304" s="54">
        <f>IFERROR(IF(W304="",0,CEILING((W304/$H304),1)*$H304),"")</f>
        <v>0</v>
      </c>
      <c r="Y304" s="40" t="str">
        <f>IFERROR(IF(X304=0,"",ROUNDUP(X304/H304,0)*0.00753),"")</f>
        <v/>
      </c>
      <c r="Z304" s="66" t="s">
        <v>48</v>
      </c>
      <c r="AA304" s="67" t="s">
        <v>48</v>
      </c>
      <c r="AE304" s="77"/>
      <c r="BB304" s="260" t="s">
        <v>67</v>
      </c>
      <c r="BL304" s="77">
        <f>IFERROR(W304*I304/H304,"0")</f>
        <v>0</v>
      </c>
      <c r="BM304" s="77">
        <f>IFERROR(X304*I304/H304,"0")</f>
        <v>0</v>
      </c>
      <c r="BN304" s="77">
        <f>IFERROR(1/J304*(W304/H304),"0")</f>
        <v>0</v>
      </c>
      <c r="BO304" s="77">
        <f>IFERROR(1/J304*(X304/H304),"0")</f>
        <v>0</v>
      </c>
    </row>
    <row r="305" spans="1:67" x14ac:dyDescent="0.2">
      <c r="A305" s="397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8"/>
      <c r="O305" s="394" t="s">
        <v>43</v>
      </c>
      <c r="P305" s="395"/>
      <c r="Q305" s="395"/>
      <c r="R305" s="395"/>
      <c r="S305" s="395"/>
      <c r="T305" s="395"/>
      <c r="U305" s="396"/>
      <c r="V305" s="41" t="s">
        <v>42</v>
      </c>
      <c r="W305" s="42">
        <f>IFERROR(W303/H303,"0")+IFERROR(W304/H304,"0")</f>
        <v>0</v>
      </c>
      <c r="X305" s="42">
        <f>IFERROR(X303/H303,"0")+IFERROR(X304/H304,"0")</f>
        <v>0</v>
      </c>
      <c r="Y305" s="42">
        <f>IFERROR(IF(Y303="",0,Y303),"0")+IFERROR(IF(Y304="",0,Y304),"0")</f>
        <v>0</v>
      </c>
      <c r="Z305" s="65"/>
      <c r="AA305" s="65"/>
    </row>
    <row r="306" spans="1:67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8"/>
      <c r="O306" s="394" t="s">
        <v>43</v>
      </c>
      <c r="P306" s="395"/>
      <c r="Q306" s="395"/>
      <c r="R306" s="395"/>
      <c r="S306" s="395"/>
      <c r="T306" s="395"/>
      <c r="U306" s="396"/>
      <c r="V306" s="41" t="s">
        <v>0</v>
      </c>
      <c r="W306" s="42">
        <f>IFERROR(SUM(W303:W304),"0")</f>
        <v>0</v>
      </c>
      <c r="X306" s="42">
        <f>IFERROR(SUM(X303:X304),"0")</f>
        <v>0</v>
      </c>
      <c r="Y306" s="41"/>
      <c r="Z306" s="65"/>
      <c r="AA306" s="65"/>
    </row>
    <row r="307" spans="1:67" ht="16.5" customHeight="1" x14ac:dyDescent="0.25">
      <c r="A307" s="431" t="s">
        <v>488</v>
      </c>
      <c r="B307" s="431"/>
      <c r="C307" s="431"/>
      <c r="D307" s="431"/>
      <c r="E307" s="431"/>
      <c r="F307" s="431"/>
      <c r="G307" s="431"/>
      <c r="H307" s="431"/>
      <c r="I307" s="431"/>
      <c r="J307" s="431"/>
      <c r="K307" s="431"/>
      <c r="L307" s="431"/>
      <c r="M307" s="431"/>
      <c r="N307" s="431"/>
      <c r="O307" s="431"/>
      <c r="P307" s="431"/>
      <c r="Q307" s="431"/>
      <c r="R307" s="431"/>
      <c r="S307" s="431"/>
      <c r="T307" s="431"/>
      <c r="U307" s="431"/>
      <c r="V307" s="431"/>
      <c r="W307" s="431"/>
      <c r="X307" s="431"/>
      <c r="Y307" s="431"/>
      <c r="Z307" s="63"/>
      <c r="AA307" s="63"/>
    </row>
    <row r="308" spans="1:67" ht="14.25" customHeight="1" x14ac:dyDescent="0.25">
      <c r="A308" s="414" t="s">
        <v>77</v>
      </c>
      <c r="B308" s="414"/>
      <c r="C308" s="414"/>
      <c r="D308" s="414"/>
      <c r="E308" s="414"/>
      <c r="F308" s="414"/>
      <c r="G308" s="414"/>
      <c r="H308" s="414"/>
      <c r="I308" s="414"/>
      <c r="J308" s="414"/>
      <c r="K308" s="414"/>
      <c r="L308" s="414"/>
      <c r="M308" s="414"/>
      <c r="N308" s="414"/>
      <c r="O308" s="414"/>
      <c r="P308" s="414"/>
      <c r="Q308" s="414"/>
      <c r="R308" s="414"/>
      <c r="S308" s="414"/>
      <c r="T308" s="414"/>
      <c r="U308" s="414"/>
      <c r="V308" s="414"/>
      <c r="W308" s="414"/>
      <c r="X308" s="414"/>
      <c r="Y308" s="414"/>
      <c r="Z308" s="64"/>
      <c r="AA308" s="64"/>
    </row>
    <row r="309" spans="1:67" ht="27" customHeight="1" x14ac:dyDescent="0.25">
      <c r="A309" s="61" t="s">
        <v>489</v>
      </c>
      <c r="B309" s="61" t="s">
        <v>490</v>
      </c>
      <c r="C309" s="35">
        <v>4301031066</v>
      </c>
      <c r="D309" s="407">
        <v>4607091383836</v>
      </c>
      <c r="E309" s="407"/>
      <c r="F309" s="60">
        <v>0.3</v>
      </c>
      <c r="G309" s="36">
        <v>6</v>
      </c>
      <c r="H309" s="60">
        <v>1.8</v>
      </c>
      <c r="I309" s="60">
        <v>2.048</v>
      </c>
      <c r="J309" s="36">
        <v>156</v>
      </c>
      <c r="K309" s="36" t="s">
        <v>81</v>
      </c>
      <c r="L309" s="37" t="s">
        <v>80</v>
      </c>
      <c r="M309" s="37"/>
      <c r="N309" s="36">
        <v>40</v>
      </c>
      <c r="O309" s="5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409"/>
      <c r="Q309" s="409"/>
      <c r="R309" s="409"/>
      <c r="S309" s="410"/>
      <c r="T309" s="38" t="s">
        <v>48</v>
      </c>
      <c r="U309" s="38" t="s">
        <v>48</v>
      </c>
      <c r="V309" s="39" t="s">
        <v>0</v>
      </c>
      <c r="W309" s="57">
        <v>0</v>
      </c>
      <c r="X309" s="54">
        <f>IFERROR(IF(W309="",0,CEILING((W309/$H309),1)*$H309),"")</f>
        <v>0</v>
      </c>
      <c r="Y309" s="40" t="str">
        <f>IFERROR(IF(X309=0,"",ROUNDUP(X309/H309,0)*0.00753),"")</f>
        <v/>
      </c>
      <c r="Z309" s="66" t="s">
        <v>48</v>
      </c>
      <c r="AA309" s="67" t="s">
        <v>48</v>
      </c>
      <c r="AE309" s="77"/>
      <c r="BB309" s="261" t="s">
        <v>67</v>
      </c>
      <c r="BL309" s="77">
        <f>IFERROR(W309*I309/H309,"0")</f>
        <v>0</v>
      </c>
      <c r="BM309" s="77">
        <f>IFERROR(X309*I309/H309,"0")</f>
        <v>0</v>
      </c>
      <c r="BN309" s="77">
        <f>IFERROR(1/J309*(W309/H309),"0")</f>
        <v>0</v>
      </c>
      <c r="BO309" s="77">
        <f>IFERROR(1/J309*(X309/H309),"0")</f>
        <v>0</v>
      </c>
    </row>
    <row r="310" spans="1:67" x14ac:dyDescent="0.2">
      <c r="A310" s="397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8"/>
      <c r="O310" s="394" t="s">
        <v>43</v>
      </c>
      <c r="P310" s="395"/>
      <c r="Q310" s="395"/>
      <c r="R310" s="395"/>
      <c r="S310" s="395"/>
      <c r="T310" s="395"/>
      <c r="U310" s="396"/>
      <c r="V310" s="41" t="s">
        <v>42</v>
      </c>
      <c r="W310" s="42">
        <f>IFERROR(W309/H309,"0")</f>
        <v>0</v>
      </c>
      <c r="X310" s="42">
        <f>IFERROR(X309/H309,"0")</f>
        <v>0</v>
      </c>
      <c r="Y310" s="42">
        <f>IFERROR(IF(Y309="",0,Y309),"0")</f>
        <v>0</v>
      </c>
      <c r="Z310" s="65"/>
      <c r="AA310" s="65"/>
    </row>
    <row r="311" spans="1:67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8"/>
      <c r="O311" s="394" t="s">
        <v>43</v>
      </c>
      <c r="P311" s="395"/>
      <c r="Q311" s="395"/>
      <c r="R311" s="395"/>
      <c r="S311" s="395"/>
      <c r="T311" s="395"/>
      <c r="U311" s="396"/>
      <c r="V311" s="41" t="s">
        <v>0</v>
      </c>
      <c r="W311" s="42">
        <f>IFERROR(SUM(W309:W309),"0")</f>
        <v>0</v>
      </c>
      <c r="X311" s="42">
        <f>IFERROR(SUM(X309:X309),"0")</f>
        <v>0</v>
      </c>
      <c r="Y311" s="41"/>
      <c r="Z311" s="65"/>
      <c r="AA311" s="65"/>
    </row>
    <row r="312" spans="1:67" ht="14.25" customHeight="1" x14ac:dyDescent="0.25">
      <c r="A312" s="414" t="s">
        <v>85</v>
      </c>
      <c r="B312" s="414"/>
      <c r="C312" s="414"/>
      <c r="D312" s="414"/>
      <c r="E312" s="414"/>
      <c r="F312" s="414"/>
      <c r="G312" s="414"/>
      <c r="H312" s="414"/>
      <c r="I312" s="414"/>
      <c r="J312" s="414"/>
      <c r="K312" s="414"/>
      <c r="L312" s="414"/>
      <c r="M312" s="414"/>
      <c r="N312" s="414"/>
      <c r="O312" s="414"/>
      <c r="P312" s="414"/>
      <c r="Q312" s="414"/>
      <c r="R312" s="414"/>
      <c r="S312" s="414"/>
      <c r="T312" s="414"/>
      <c r="U312" s="414"/>
      <c r="V312" s="414"/>
      <c r="W312" s="414"/>
      <c r="X312" s="414"/>
      <c r="Y312" s="414"/>
      <c r="Z312" s="64"/>
      <c r="AA312" s="64"/>
    </row>
    <row r="313" spans="1:67" ht="27" customHeight="1" x14ac:dyDescent="0.25">
      <c r="A313" s="61" t="s">
        <v>491</v>
      </c>
      <c r="B313" s="61" t="s">
        <v>492</v>
      </c>
      <c r="C313" s="35">
        <v>4301051142</v>
      </c>
      <c r="D313" s="407">
        <v>4607091387919</v>
      </c>
      <c r="E313" s="407"/>
      <c r="F313" s="60">
        <v>1.35</v>
      </c>
      <c r="G313" s="36">
        <v>6</v>
      </c>
      <c r="H313" s="60">
        <v>8.1</v>
      </c>
      <c r="I313" s="60">
        <v>8.6639999999999997</v>
      </c>
      <c r="J313" s="36">
        <v>56</v>
      </c>
      <c r="K313" s="36" t="s">
        <v>114</v>
      </c>
      <c r="L313" s="37" t="s">
        <v>80</v>
      </c>
      <c r="M313" s="37"/>
      <c r="N313" s="36">
        <v>45</v>
      </c>
      <c r="O313" s="5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409"/>
      <c r="Q313" s="409"/>
      <c r="R313" s="409"/>
      <c r="S313" s="410"/>
      <c r="T313" s="38" t="s">
        <v>48</v>
      </c>
      <c r="U313" s="38" t="s">
        <v>48</v>
      </c>
      <c r="V313" s="39" t="s">
        <v>0</v>
      </c>
      <c r="W313" s="57">
        <v>160</v>
      </c>
      <c r="X313" s="54">
        <f>IFERROR(IF(W313="",0,CEILING((W313/$H313),1)*$H313),"")</f>
        <v>162</v>
      </c>
      <c r="Y313" s="40">
        <f>IFERROR(IF(X313=0,"",ROUNDUP(X313/H313,0)*0.02175),"")</f>
        <v>0.43499999999999994</v>
      </c>
      <c r="Z313" s="66" t="s">
        <v>48</v>
      </c>
      <c r="AA313" s="67" t="s">
        <v>48</v>
      </c>
      <c r="AE313" s="77"/>
      <c r="BB313" s="262" t="s">
        <v>67</v>
      </c>
      <c r="BL313" s="77">
        <f>IFERROR(W313*I313/H313,"0")</f>
        <v>171.14074074074074</v>
      </c>
      <c r="BM313" s="77">
        <f>IFERROR(X313*I313/H313,"0")</f>
        <v>173.28</v>
      </c>
      <c r="BN313" s="77">
        <f>IFERROR(1/J313*(W313/H313),"0")</f>
        <v>0.35273368606701944</v>
      </c>
      <c r="BO313" s="77">
        <f>IFERROR(1/J313*(X313/H313),"0")</f>
        <v>0.3571428571428571</v>
      </c>
    </row>
    <row r="314" spans="1:67" ht="27" customHeight="1" x14ac:dyDescent="0.25">
      <c r="A314" s="61" t="s">
        <v>493</v>
      </c>
      <c r="B314" s="61" t="s">
        <v>494</v>
      </c>
      <c r="C314" s="35">
        <v>4301051461</v>
      </c>
      <c r="D314" s="407">
        <v>4680115883604</v>
      </c>
      <c r="E314" s="407"/>
      <c r="F314" s="60">
        <v>0.35</v>
      </c>
      <c r="G314" s="36">
        <v>6</v>
      </c>
      <c r="H314" s="60">
        <v>2.1</v>
      </c>
      <c r="I314" s="60">
        <v>2.3719999999999999</v>
      </c>
      <c r="J314" s="36">
        <v>156</v>
      </c>
      <c r="K314" s="36" t="s">
        <v>81</v>
      </c>
      <c r="L314" s="37" t="s">
        <v>133</v>
      </c>
      <c r="M314" s="37"/>
      <c r="N314" s="36">
        <v>45</v>
      </c>
      <c r="O314" s="54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409"/>
      <c r="Q314" s="409"/>
      <c r="R314" s="409"/>
      <c r="S314" s="410"/>
      <c r="T314" s="38" t="s">
        <v>48</v>
      </c>
      <c r="U314" s="38" t="s">
        <v>48</v>
      </c>
      <c r="V314" s="39" t="s">
        <v>0</v>
      </c>
      <c r="W314" s="57">
        <v>80</v>
      </c>
      <c r="X314" s="54">
        <f>IFERROR(IF(W314="",0,CEILING((W314/$H314),1)*$H314),"")</f>
        <v>81.900000000000006</v>
      </c>
      <c r="Y314" s="40">
        <f>IFERROR(IF(X314=0,"",ROUNDUP(X314/H314,0)*0.00753),"")</f>
        <v>0.29366999999999999</v>
      </c>
      <c r="Z314" s="66" t="s">
        <v>48</v>
      </c>
      <c r="AA314" s="67" t="s">
        <v>48</v>
      </c>
      <c r="AE314" s="77"/>
      <c r="BB314" s="263" t="s">
        <v>67</v>
      </c>
      <c r="BL314" s="77">
        <f>IFERROR(W314*I314/H314,"0")</f>
        <v>90.361904761904754</v>
      </c>
      <c r="BM314" s="77">
        <f>IFERROR(X314*I314/H314,"0")</f>
        <v>92.50800000000001</v>
      </c>
      <c r="BN314" s="77">
        <f>IFERROR(1/J314*(W314/H314),"0")</f>
        <v>0.24420024420024419</v>
      </c>
      <c r="BO314" s="77">
        <f>IFERROR(1/J314*(X314/H314),"0")</f>
        <v>0.25</v>
      </c>
    </row>
    <row r="315" spans="1:67" ht="27" customHeight="1" x14ac:dyDescent="0.25">
      <c r="A315" s="61" t="s">
        <v>495</v>
      </c>
      <c r="B315" s="61" t="s">
        <v>496</v>
      </c>
      <c r="C315" s="35">
        <v>4301051485</v>
      </c>
      <c r="D315" s="407">
        <v>4680115883567</v>
      </c>
      <c r="E315" s="407"/>
      <c r="F315" s="60">
        <v>0.35</v>
      </c>
      <c r="G315" s="36">
        <v>6</v>
      </c>
      <c r="H315" s="60">
        <v>2.1</v>
      </c>
      <c r="I315" s="60">
        <v>2.36</v>
      </c>
      <c r="J315" s="36">
        <v>156</v>
      </c>
      <c r="K315" s="36" t="s">
        <v>81</v>
      </c>
      <c r="L315" s="37" t="s">
        <v>80</v>
      </c>
      <c r="M315" s="37"/>
      <c r="N315" s="36">
        <v>40</v>
      </c>
      <c r="O315" s="54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409"/>
      <c r="Q315" s="409"/>
      <c r="R315" s="409"/>
      <c r="S315" s="410"/>
      <c r="T315" s="38" t="s">
        <v>48</v>
      </c>
      <c r="U315" s="38" t="s">
        <v>48</v>
      </c>
      <c r="V315" s="39" t="s">
        <v>0</v>
      </c>
      <c r="W315" s="57">
        <v>50</v>
      </c>
      <c r="X315" s="54">
        <f>IFERROR(IF(W315="",0,CEILING((W315/$H315),1)*$H315),"")</f>
        <v>50.400000000000006</v>
      </c>
      <c r="Y315" s="40">
        <f>IFERROR(IF(X315=0,"",ROUNDUP(X315/H315,0)*0.00753),"")</f>
        <v>0.18071999999999999</v>
      </c>
      <c r="Z315" s="66" t="s">
        <v>48</v>
      </c>
      <c r="AA315" s="67" t="s">
        <v>48</v>
      </c>
      <c r="AE315" s="77"/>
      <c r="BB315" s="264" t="s">
        <v>67</v>
      </c>
      <c r="BL315" s="77">
        <f>IFERROR(W315*I315/H315,"0")</f>
        <v>56.19047619047619</v>
      </c>
      <c r="BM315" s="77">
        <f>IFERROR(X315*I315/H315,"0")</f>
        <v>56.64</v>
      </c>
      <c r="BN315" s="77">
        <f>IFERROR(1/J315*(W315/H315),"0")</f>
        <v>0.15262515262515264</v>
      </c>
      <c r="BO315" s="77">
        <f>IFERROR(1/J315*(X315/H315),"0")</f>
        <v>0.15384615384615385</v>
      </c>
    </row>
    <row r="316" spans="1:67" x14ac:dyDescent="0.2">
      <c r="A316" s="397"/>
      <c r="B316" s="397"/>
      <c r="C316" s="397"/>
      <c r="D316" s="397"/>
      <c r="E316" s="397"/>
      <c r="F316" s="397"/>
      <c r="G316" s="397"/>
      <c r="H316" s="397"/>
      <c r="I316" s="397"/>
      <c r="J316" s="397"/>
      <c r="K316" s="397"/>
      <c r="L316" s="397"/>
      <c r="M316" s="397"/>
      <c r="N316" s="398"/>
      <c r="O316" s="394" t="s">
        <v>43</v>
      </c>
      <c r="P316" s="395"/>
      <c r="Q316" s="395"/>
      <c r="R316" s="395"/>
      <c r="S316" s="395"/>
      <c r="T316" s="395"/>
      <c r="U316" s="396"/>
      <c r="V316" s="41" t="s">
        <v>42</v>
      </c>
      <c r="W316" s="42">
        <f>IFERROR(W313/H313,"0")+IFERROR(W314/H314,"0")+IFERROR(W315/H315,"0")</f>
        <v>81.657848324514987</v>
      </c>
      <c r="X316" s="42">
        <f>IFERROR(X313/H313,"0")+IFERROR(X314/H314,"0")+IFERROR(X315/H315,"0")</f>
        <v>83</v>
      </c>
      <c r="Y316" s="42">
        <f>IFERROR(IF(Y313="",0,Y313),"0")+IFERROR(IF(Y314="",0,Y314),"0")+IFERROR(IF(Y315="",0,Y315),"0")</f>
        <v>0.90938999999999992</v>
      </c>
      <c r="Z316" s="65"/>
      <c r="AA316" s="65"/>
    </row>
    <row r="317" spans="1:67" x14ac:dyDescent="0.2">
      <c r="A317" s="397"/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8"/>
      <c r="O317" s="394" t="s">
        <v>43</v>
      </c>
      <c r="P317" s="395"/>
      <c r="Q317" s="395"/>
      <c r="R317" s="395"/>
      <c r="S317" s="395"/>
      <c r="T317" s="395"/>
      <c r="U317" s="396"/>
      <c r="V317" s="41" t="s">
        <v>0</v>
      </c>
      <c r="W317" s="42">
        <f>IFERROR(SUM(W313:W315),"0")</f>
        <v>290</v>
      </c>
      <c r="X317" s="42">
        <f>IFERROR(SUM(X313:X315),"0")</f>
        <v>294.3</v>
      </c>
      <c r="Y317" s="41"/>
      <c r="Z317" s="65"/>
      <c r="AA317" s="65"/>
    </row>
    <row r="318" spans="1:67" ht="14.25" customHeight="1" x14ac:dyDescent="0.25">
      <c r="A318" s="414" t="s">
        <v>219</v>
      </c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4"/>
      <c r="P318" s="414"/>
      <c r="Q318" s="414"/>
      <c r="R318" s="414"/>
      <c r="S318" s="414"/>
      <c r="T318" s="414"/>
      <c r="U318" s="414"/>
      <c r="V318" s="414"/>
      <c r="W318" s="414"/>
      <c r="X318" s="414"/>
      <c r="Y318" s="414"/>
      <c r="Z318" s="64"/>
      <c r="AA318" s="64"/>
    </row>
    <row r="319" spans="1:67" ht="27" customHeight="1" x14ac:dyDescent="0.25">
      <c r="A319" s="61" t="s">
        <v>497</v>
      </c>
      <c r="B319" s="61" t="s">
        <v>498</v>
      </c>
      <c r="C319" s="35">
        <v>4301060324</v>
      </c>
      <c r="D319" s="407">
        <v>4607091388831</v>
      </c>
      <c r="E319" s="407"/>
      <c r="F319" s="60">
        <v>0.38</v>
      </c>
      <c r="G319" s="36">
        <v>6</v>
      </c>
      <c r="H319" s="60">
        <v>2.2799999999999998</v>
      </c>
      <c r="I319" s="60">
        <v>2.552</v>
      </c>
      <c r="J319" s="36">
        <v>156</v>
      </c>
      <c r="K319" s="36" t="s">
        <v>81</v>
      </c>
      <c r="L319" s="37" t="s">
        <v>80</v>
      </c>
      <c r="M319" s="37"/>
      <c r="N319" s="36">
        <v>40</v>
      </c>
      <c r="O319" s="54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409"/>
      <c r="Q319" s="409"/>
      <c r="R319" s="409"/>
      <c r="S319" s="410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77"/>
      <c r="BB319" s="265" t="s">
        <v>67</v>
      </c>
      <c r="BL319" s="77">
        <f>IFERROR(W319*I319/H319,"0")</f>
        <v>0</v>
      </c>
      <c r="BM319" s="77">
        <f>IFERROR(X319*I319/H319,"0")</f>
        <v>0</v>
      </c>
      <c r="BN319" s="77">
        <f>IFERROR(1/J319*(W319/H319),"0")</f>
        <v>0</v>
      </c>
      <c r="BO319" s="77">
        <f>IFERROR(1/J319*(X319/H319),"0")</f>
        <v>0</v>
      </c>
    </row>
    <row r="320" spans="1:67" x14ac:dyDescent="0.2">
      <c r="A320" s="397"/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8"/>
      <c r="O320" s="394" t="s">
        <v>43</v>
      </c>
      <c r="P320" s="395"/>
      <c r="Q320" s="395"/>
      <c r="R320" s="395"/>
      <c r="S320" s="395"/>
      <c r="T320" s="395"/>
      <c r="U320" s="396"/>
      <c r="V320" s="41" t="s">
        <v>42</v>
      </c>
      <c r="W320" s="42">
        <f>IFERROR(W319/H319,"0")</f>
        <v>0</v>
      </c>
      <c r="X320" s="42">
        <f>IFERROR(X319/H319,"0")</f>
        <v>0</v>
      </c>
      <c r="Y320" s="42">
        <f>IFERROR(IF(Y319="",0,Y319),"0")</f>
        <v>0</v>
      </c>
      <c r="Z320" s="65"/>
      <c r="AA320" s="65"/>
    </row>
    <row r="321" spans="1:67" x14ac:dyDescent="0.2">
      <c r="A321" s="397"/>
      <c r="B321" s="397"/>
      <c r="C321" s="397"/>
      <c r="D321" s="397"/>
      <c r="E321" s="397"/>
      <c r="F321" s="397"/>
      <c r="G321" s="397"/>
      <c r="H321" s="397"/>
      <c r="I321" s="397"/>
      <c r="J321" s="397"/>
      <c r="K321" s="397"/>
      <c r="L321" s="397"/>
      <c r="M321" s="397"/>
      <c r="N321" s="398"/>
      <c r="O321" s="394" t="s">
        <v>43</v>
      </c>
      <c r="P321" s="395"/>
      <c r="Q321" s="395"/>
      <c r="R321" s="395"/>
      <c r="S321" s="395"/>
      <c r="T321" s="395"/>
      <c r="U321" s="396"/>
      <c r="V321" s="41" t="s">
        <v>0</v>
      </c>
      <c r="W321" s="42">
        <f>IFERROR(SUM(W319:W319),"0")</f>
        <v>0</v>
      </c>
      <c r="X321" s="42">
        <f>IFERROR(SUM(X319:X319),"0")</f>
        <v>0</v>
      </c>
      <c r="Y321" s="41"/>
      <c r="Z321" s="65"/>
      <c r="AA321" s="65"/>
    </row>
    <row r="322" spans="1:67" ht="14.25" customHeight="1" x14ac:dyDescent="0.25">
      <c r="A322" s="414" t="s">
        <v>99</v>
      </c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64"/>
      <c r="AA322" s="64"/>
    </row>
    <row r="323" spans="1:67" ht="27" customHeight="1" x14ac:dyDescent="0.25">
      <c r="A323" s="61" t="s">
        <v>499</v>
      </c>
      <c r="B323" s="61" t="s">
        <v>500</v>
      </c>
      <c r="C323" s="35">
        <v>4301032015</v>
      </c>
      <c r="D323" s="407">
        <v>4607091383102</v>
      </c>
      <c r="E323" s="407"/>
      <c r="F323" s="60">
        <v>0.17</v>
      </c>
      <c r="G323" s="36">
        <v>15</v>
      </c>
      <c r="H323" s="60">
        <v>2.5499999999999998</v>
      </c>
      <c r="I323" s="60">
        <v>2.9750000000000001</v>
      </c>
      <c r="J323" s="36">
        <v>156</v>
      </c>
      <c r="K323" s="36" t="s">
        <v>81</v>
      </c>
      <c r="L323" s="37" t="s">
        <v>103</v>
      </c>
      <c r="M323" s="37"/>
      <c r="N323" s="36">
        <v>180</v>
      </c>
      <c r="O323" s="5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409"/>
      <c r="Q323" s="409"/>
      <c r="R323" s="409"/>
      <c r="S323" s="410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77"/>
      <c r="BB323" s="266" t="s">
        <v>67</v>
      </c>
      <c r="BL323" s="77">
        <f>IFERROR(W323*I323/H323,"0")</f>
        <v>0</v>
      </c>
      <c r="BM323" s="77">
        <f>IFERROR(X323*I323/H323,"0")</f>
        <v>0</v>
      </c>
      <c r="BN323" s="77">
        <f>IFERROR(1/J323*(W323/H323),"0")</f>
        <v>0</v>
      </c>
      <c r="BO323" s="77">
        <f>IFERROR(1/J323*(X323/H323),"0")</f>
        <v>0</v>
      </c>
    </row>
    <row r="324" spans="1:67" x14ac:dyDescent="0.2">
      <c r="A324" s="397"/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8"/>
      <c r="O324" s="394" t="s">
        <v>43</v>
      </c>
      <c r="P324" s="395"/>
      <c r="Q324" s="395"/>
      <c r="R324" s="395"/>
      <c r="S324" s="395"/>
      <c r="T324" s="395"/>
      <c r="U324" s="396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67" x14ac:dyDescent="0.2">
      <c r="A325" s="397"/>
      <c r="B325" s="397"/>
      <c r="C325" s="397"/>
      <c r="D325" s="397"/>
      <c r="E325" s="397"/>
      <c r="F325" s="397"/>
      <c r="G325" s="397"/>
      <c r="H325" s="397"/>
      <c r="I325" s="397"/>
      <c r="J325" s="397"/>
      <c r="K325" s="397"/>
      <c r="L325" s="397"/>
      <c r="M325" s="397"/>
      <c r="N325" s="398"/>
      <c r="O325" s="394" t="s">
        <v>43</v>
      </c>
      <c r="P325" s="395"/>
      <c r="Q325" s="395"/>
      <c r="R325" s="395"/>
      <c r="S325" s="395"/>
      <c r="T325" s="395"/>
      <c r="U325" s="396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67" ht="27.75" customHeight="1" x14ac:dyDescent="0.2">
      <c r="A326" s="444" t="s">
        <v>501</v>
      </c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53"/>
      <c r="AA326" s="53"/>
    </row>
    <row r="327" spans="1:67" ht="16.5" customHeight="1" x14ac:dyDescent="0.25">
      <c r="A327" s="431" t="s">
        <v>502</v>
      </c>
      <c r="B327" s="431"/>
      <c r="C327" s="431"/>
      <c r="D327" s="431"/>
      <c r="E327" s="431"/>
      <c r="F327" s="431"/>
      <c r="G327" s="431"/>
      <c r="H327" s="431"/>
      <c r="I327" s="431"/>
      <c r="J327" s="431"/>
      <c r="K327" s="431"/>
      <c r="L327" s="431"/>
      <c r="M327" s="431"/>
      <c r="N327" s="431"/>
      <c r="O327" s="431"/>
      <c r="P327" s="431"/>
      <c r="Q327" s="431"/>
      <c r="R327" s="431"/>
      <c r="S327" s="431"/>
      <c r="T327" s="431"/>
      <c r="U327" s="431"/>
      <c r="V327" s="431"/>
      <c r="W327" s="431"/>
      <c r="X327" s="431"/>
      <c r="Y327" s="431"/>
      <c r="Z327" s="63"/>
      <c r="AA327" s="63"/>
    </row>
    <row r="328" spans="1:67" ht="14.25" customHeight="1" x14ac:dyDescent="0.25">
      <c r="A328" s="414" t="s">
        <v>118</v>
      </c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414"/>
      <c r="Z328" s="64"/>
      <c r="AA328" s="64"/>
    </row>
    <row r="329" spans="1:67" ht="27" customHeight="1" x14ac:dyDescent="0.25">
      <c r="A329" s="61" t="s">
        <v>503</v>
      </c>
      <c r="B329" s="61" t="s">
        <v>504</v>
      </c>
      <c r="C329" s="35">
        <v>4301011943</v>
      </c>
      <c r="D329" s="407">
        <v>4680115884830</v>
      </c>
      <c r="E329" s="40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114</v>
      </c>
      <c r="L329" s="37" t="s">
        <v>122</v>
      </c>
      <c r="M329" s="37"/>
      <c r="N329" s="36">
        <v>60</v>
      </c>
      <c r="O329" s="537" t="s">
        <v>505</v>
      </c>
      <c r="P329" s="409"/>
      <c r="Q329" s="409"/>
      <c r="R329" s="409"/>
      <c r="S329" s="410"/>
      <c r="T329" s="38" t="s">
        <v>48</v>
      </c>
      <c r="U329" s="38" t="s">
        <v>48</v>
      </c>
      <c r="V329" s="39" t="s">
        <v>0</v>
      </c>
      <c r="W329" s="57">
        <v>3300</v>
      </c>
      <c r="X329" s="54">
        <f t="shared" ref="X329:X338" si="75">IFERROR(IF(W329="",0,CEILING((W329/$H329),1)*$H329),"")</f>
        <v>3300</v>
      </c>
      <c r="Y329" s="40">
        <f>IFERROR(IF(X329=0,"",ROUNDUP(X329/H329,0)*0.02039),"")</f>
        <v>4.4857999999999993</v>
      </c>
      <c r="Z329" s="66" t="s">
        <v>48</v>
      </c>
      <c r="AA329" s="67" t="s">
        <v>48</v>
      </c>
      <c r="AE329" s="77"/>
      <c r="BB329" s="267" t="s">
        <v>67</v>
      </c>
      <c r="BL329" s="77">
        <f t="shared" ref="BL329:BL338" si="76">IFERROR(W329*I329/H329,"0")</f>
        <v>3405.6</v>
      </c>
      <c r="BM329" s="77">
        <f t="shared" ref="BM329:BM338" si="77">IFERROR(X329*I329/H329,"0")</f>
        <v>3405.6</v>
      </c>
      <c r="BN329" s="77">
        <f t="shared" ref="BN329:BN338" si="78">IFERROR(1/J329*(W329/H329),"0")</f>
        <v>4.583333333333333</v>
      </c>
      <c r="BO329" s="77">
        <f t="shared" ref="BO329:BO338" si="79">IFERROR(1/J329*(X329/H329),"0")</f>
        <v>4.583333333333333</v>
      </c>
    </row>
    <row r="330" spans="1:67" ht="27" customHeight="1" x14ac:dyDescent="0.25">
      <c r="A330" s="61" t="s">
        <v>503</v>
      </c>
      <c r="B330" s="61" t="s">
        <v>506</v>
      </c>
      <c r="C330" s="35">
        <v>4301011867</v>
      </c>
      <c r="D330" s="407">
        <v>4680115884830</v>
      </c>
      <c r="E330" s="40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114</v>
      </c>
      <c r="L330" s="37" t="s">
        <v>80</v>
      </c>
      <c r="M330" s="37"/>
      <c r="N330" s="36">
        <v>60</v>
      </c>
      <c r="O330" s="538" t="s">
        <v>505</v>
      </c>
      <c r="P330" s="409"/>
      <c r="Q330" s="409"/>
      <c r="R330" s="409"/>
      <c r="S330" s="410"/>
      <c r="T330" s="38" t="s">
        <v>48</v>
      </c>
      <c r="U330" s="38" t="s">
        <v>48</v>
      </c>
      <c r="V330" s="39" t="s">
        <v>0</v>
      </c>
      <c r="W330" s="57">
        <v>0</v>
      </c>
      <c r="X330" s="54">
        <f t="shared" si="75"/>
        <v>0</v>
      </c>
      <c r="Y330" s="40" t="str">
        <f>IFERROR(IF(X330=0,"",ROUNDUP(X330/H330,0)*0.02175),"")</f>
        <v/>
      </c>
      <c r="Z330" s="66" t="s">
        <v>48</v>
      </c>
      <c r="AA330" s="67" t="s">
        <v>48</v>
      </c>
      <c r="AE330" s="77"/>
      <c r="BB330" s="268" t="s">
        <v>67</v>
      </c>
      <c r="BL330" s="77">
        <f t="shared" si="76"/>
        <v>0</v>
      </c>
      <c r="BM330" s="77">
        <f t="shared" si="77"/>
        <v>0</v>
      </c>
      <c r="BN330" s="77">
        <f t="shared" si="78"/>
        <v>0</v>
      </c>
      <c r="BO330" s="77">
        <f t="shared" si="79"/>
        <v>0</v>
      </c>
    </row>
    <row r="331" spans="1:67" ht="27" customHeight="1" x14ac:dyDescent="0.25">
      <c r="A331" s="61" t="s">
        <v>507</v>
      </c>
      <c r="B331" s="61" t="s">
        <v>508</v>
      </c>
      <c r="C331" s="35">
        <v>4301011946</v>
      </c>
      <c r="D331" s="407">
        <v>4680115884847</v>
      </c>
      <c r="E331" s="40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114</v>
      </c>
      <c r="L331" s="37" t="s">
        <v>122</v>
      </c>
      <c r="M331" s="37"/>
      <c r="N331" s="36">
        <v>60</v>
      </c>
      <c r="O331" s="539" t="s">
        <v>509</v>
      </c>
      <c r="P331" s="409"/>
      <c r="Q331" s="409"/>
      <c r="R331" s="409"/>
      <c r="S331" s="41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75"/>
        <v>0</v>
      </c>
      <c r="Y331" s="40" t="str">
        <f>IFERROR(IF(X331=0,"",ROUNDUP(X331/H331,0)*0.02039),"")</f>
        <v/>
      </c>
      <c r="Z331" s="66" t="s">
        <v>48</v>
      </c>
      <c r="AA331" s="67" t="s">
        <v>48</v>
      </c>
      <c r="AE331" s="77"/>
      <c r="BB331" s="269" t="s">
        <v>67</v>
      </c>
      <c r="BL331" s="77">
        <f t="shared" si="76"/>
        <v>0</v>
      </c>
      <c r="BM331" s="77">
        <f t="shared" si="77"/>
        <v>0</v>
      </c>
      <c r="BN331" s="77">
        <f t="shared" si="78"/>
        <v>0</v>
      </c>
      <c r="BO331" s="77">
        <f t="shared" si="79"/>
        <v>0</v>
      </c>
    </row>
    <row r="332" spans="1:67" ht="27" customHeight="1" x14ac:dyDescent="0.25">
      <c r="A332" s="61" t="s">
        <v>507</v>
      </c>
      <c r="B332" s="61" t="s">
        <v>510</v>
      </c>
      <c r="C332" s="35">
        <v>4301011869</v>
      </c>
      <c r="D332" s="407">
        <v>4680115884847</v>
      </c>
      <c r="E332" s="40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114</v>
      </c>
      <c r="L332" s="37" t="s">
        <v>80</v>
      </c>
      <c r="M332" s="37"/>
      <c r="N332" s="36">
        <v>60</v>
      </c>
      <c r="O332" s="540" t="s">
        <v>509</v>
      </c>
      <c r="P332" s="409"/>
      <c r="Q332" s="409"/>
      <c r="R332" s="409"/>
      <c r="S332" s="410"/>
      <c r="T332" s="38" t="s">
        <v>48</v>
      </c>
      <c r="U332" s="38" t="s">
        <v>48</v>
      </c>
      <c r="V332" s="39" t="s">
        <v>0</v>
      </c>
      <c r="W332" s="57">
        <v>0</v>
      </c>
      <c r="X332" s="54">
        <f t="shared" si="75"/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70" t="s">
        <v>67</v>
      </c>
      <c r="BL332" s="77">
        <f t="shared" si="76"/>
        <v>0</v>
      </c>
      <c r="BM332" s="77">
        <f t="shared" si="77"/>
        <v>0</v>
      </c>
      <c r="BN332" s="77">
        <f t="shared" si="78"/>
        <v>0</v>
      </c>
      <c r="BO332" s="77">
        <f t="shared" si="79"/>
        <v>0</v>
      </c>
    </row>
    <row r="333" spans="1:67" ht="27" customHeight="1" x14ac:dyDescent="0.25">
      <c r="A333" s="61" t="s">
        <v>511</v>
      </c>
      <c r="B333" s="61" t="s">
        <v>512</v>
      </c>
      <c r="C333" s="35">
        <v>4301011947</v>
      </c>
      <c r="D333" s="407">
        <v>4680115884854</v>
      </c>
      <c r="E333" s="40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114</v>
      </c>
      <c r="L333" s="37" t="s">
        <v>122</v>
      </c>
      <c r="M333" s="37"/>
      <c r="N333" s="36">
        <v>60</v>
      </c>
      <c r="O333" s="5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409"/>
      <c r="Q333" s="409"/>
      <c r="R333" s="409"/>
      <c r="S333" s="41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5"/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77"/>
      <c r="BB333" s="271" t="s">
        <v>67</v>
      </c>
      <c r="BL333" s="77">
        <f t="shared" si="76"/>
        <v>0</v>
      </c>
      <c r="BM333" s="77">
        <f t="shared" si="77"/>
        <v>0</v>
      </c>
      <c r="BN333" s="77">
        <f t="shared" si="78"/>
        <v>0</v>
      </c>
      <c r="BO333" s="77">
        <f t="shared" si="79"/>
        <v>0</v>
      </c>
    </row>
    <row r="334" spans="1:67" ht="27" customHeight="1" x14ac:dyDescent="0.25">
      <c r="A334" s="61" t="s">
        <v>511</v>
      </c>
      <c r="B334" s="61" t="s">
        <v>513</v>
      </c>
      <c r="C334" s="35">
        <v>4301011870</v>
      </c>
      <c r="D334" s="407">
        <v>4680115884854</v>
      </c>
      <c r="E334" s="407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114</v>
      </c>
      <c r="L334" s="37" t="s">
        <v>80</v>
      </c>
      <c r="M334" s="37"/>
      <c r="N334" s="36">
        <v>60</v>
      </c>
      <c r="O334" s="530" t="s">
        <v>514</v>
      </c>
      <c r="P334" s="409"/>
      <c r="Q334" s="409"/>
      <c r="R334" s="409"/>
      <c r="S334" s="41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75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77"/>
      <c r="BB334" s="272" t="s">
        <v>67</v>
      </c>
      <c r="BL334" s="77">
        <f t="shared" si="76"/>
        <v>0</v>
      </c>
      <c r="BM334" s="77">
        <f t="shared" si="77"/>
        <v>0</v>
      </c>
      <c r="BN334" s="77">
        <f t="shared" si="78"/>
        <v>0</v>
      </c>
      <c r="BO334" s="77">
        <f t="shared" si="79"/>
        <v>0</v>
      </c>
    </row>
    <row r="335" spans="1:67" ht="37.5" customHeight="1" x14ac:dyDescent="0.25">
      <c r="A335" s="61" t="s">
        <v>515</v>
      </c>
      <c r="B335" s="61" t="s">
        <v>516</v>
      </c>
      <c r="C335" s="35">
        <v>4301011871</v>
      </c>
      <c r="D335" s="407">
        <v>4680115884908</v>
      </c>
      <c r="E335" s="407"/>
      <c r="F335" s="60">
        <v>0.4</v>
      </c>
      <c r="G335" s="36">
        <v>10</v>
      </c>
      <c r="H335" s="60">
        <v>4</v>
      </c>
      <c r="I335" s="60">
        <v>4.21</v>
      </c>
      <c r="J335" s="36">
        <v>120</v>
      </c>
      <c r="K335" s="36" t="s">
        <v>81</v>
      </c>
      <c r="L335" s="37" t="s">
        <v>80</v>
      </c>
      <c r="M335" s="37"/>
      <c r="N335" s="36">
        <v>60</v>
      </c>
      <c r="O335" s="531" t="s">
        <v>517</v>
      </c>
      <c r="P335" s="409"/>
      <c r="Q335" s="409"/>
      <c r="R335" s="409"/>
      <c r="S335" s="41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5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77"/>
      <c r="BB335" s="273" t="s">
        <v>67</v>
      </c>
      <c r="BL335" s="77">
        <f t="shared" si="76"/>
        <v>0</v>
      </c>
      <c r="BM335" s="77">
        <f t="shared" si="77"/>
        <v>0</v>
      </c>
      <c r="BN335" s="77">
        <f t="shared" si="78"/>
        <v>0</v>
      </c>
      <c r="BO335" s="77">
        <f t="shared" si="79"/>
        <v>0</v>
      </c>
    </row>
    <row r="336" spans="1:67" ht="27" customHeight="1" x14ac:dyDescent="0.25">
      <c r="A336" s="61" t="s">
        <v>518</v>
      </c>
      <c r="B336" s="61" t="s">
        <v>519</v>
      </c>
      <c r="C336" s="35">
        <v>4301011866</v>
      </c>
      <c r="D336" s="407">
        <v>4680115884878</v>
      </c>
      <c r="E336" s="407"/>
      <c r="F336" s="60">
        <v>0.5</v>
      </c>
      <c r="G336" s="36">
        <v>10</v>
      </c>
      <c r="H336" s="60">
        <v>5</v>
      </c>
      <c r="I336" s="60">
        <v>5.21</v>
      </c>
      <c r="J336" s="36">
        <v>120</v>
      </c>
      <c r="K336" s="36" t="s">
        <v>81</v>
      </c>
      <c r="L336" s="37" t="s">
        <v>80</v>
      </c>
      <c r="M336" s="37"/>
      <c r="N336" s="36">
        <v>60</v>
      </c>
      <c r="O336" s="532" t="s">
        <v>520</v>
      </c>
      <c r="P336" s="409"/>
      <c r="Q336" s="409"/>
      <c r="R336" s="409"/>
      <c r="S336" s="410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75"/>
        <v>0</v>
      </c>
      <c r="Y336" s="40" t="str">
        <f>IFERROR(IF(X336=0,"",ROUNDUP(X336/H336,0)*0.00937),"")</f>
        <v/>
      </c>
      <c r="Z336" s="66" t="s">
        <v>48</v>
      </c>
      <c r="AA336" s="67" t="s">
        <v>48</v>
      </c>
      <c r="AE336" s="77"/>
      <c r="BB336" s="274" t="s">
        <v>67</v>
      </c>
      <c r="BL336" s="77">
        <f t="shared" si="76"/>
        <v>0</v>
      </c>
      <c r="BM336" s="77">
        <f t="shared" si="77"/>
        <v>0</v>
      </c>
      <c r="BN336" s="77">
        <f t="shared" si="78"/>
        <v>0</v>
      </c>
      <c r="BO336" s="77">
        <f t="shared" si="79"/>
        <v>0</v>
      </c>
    </row>
    <row r="337" spans="1:67" ht="27" customHeight="1" x14ac:dyDescent="0.25">
      <c r="A337" s="61" t="s">
        <v>521</v>
      </c>
      <c r="B337" s="61" t="s">
        <v>522</v>
      </c>
      <c r="C337" s="35">
        <v>4301011952</v>
      </c>
      <c r="D337" s="407">
        <v>4680115884922</v>
      </c>
      <c r="E337" s="407"/>
      <c r="F337" s="60">
        <v>0.5</v>
      </c>
      <c r="G337" s="36">
        <v>10</v>
      </c>
      <c r="H337" s="60">
        <v>5</v>
      </c>
      <c r="I337" s="60">
        <v>5.21</v>
      </c>
      <c r="J337" s="36">
        <v>120</v>
      </c>
      <c r="K337" s="36" t="s">
        <v>81</v>
      </c>
      <c r="L337" s="37" t="s">
        <v>80</v>
      </c>
      <c r="M337" s="37"/>
      <c r="N337" s="36">
        <v>60</v>
      </c>
      <c r="O337" s="533" t="s">
        <v>523</v>
      </c>
      <c r="P337" s="409"/>
      <c r="Q337" s="409"/>
      <c r="R337" s="409"/>
      <c r="S337" s="410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5"/>
        <v>0</v>
      </c>
      <c r="Y337" s="40" t="str">
        <f>IFERROR(IF(X337=0,"",ROUNDUP(X337/H337,0)*0.00937),"")</f>
        <v/>
      </c>
      <c r="Z337" s="66" t="s">
        <v>48</v>
      </c>
      <c r="AA337" s="67" t="s">
        <v>48</v>
      </c>
      <c r="AE337" s="77"/>
      <c r="BB337" s="275" t="s">
        <v>67</v>
      </c>
      <c r="BL337" s="77">
        <f t="shared" si="76"/>
        <v>0</v>
      </c>
      <c r="BM337" s="77">
        <f t="shared" si="77"/>
        <v>0</v>
      </c>
      <c r="BN337" s="77">
        <f t="shared" si="78"/>
        <v>0</v>
      </c>
      <c r="BO337" s="77">
        <f t="shared" si="79"/>
        <v>0</v>
      </c>
    </row>
    <row r="338" spans="1:67" ht="27" customHeight="1" x14ac:dyDescent="0.25">
      <c r="A338" s="61" t="s">
        <v>524</v>
      </c>
      <c r="B338" s="61" t="s">
        <v>525</v>
      </c>
      <c r="C338" s="35">
        <v>4301011433</v>
      </c>
      <c r="D338" s="407">
        <v>4680115882638</v>
      </c>
      <c r="E338" s="407"/>
      <c r="F338" s="60">
        <v>0.4</v>
      </c>
      <c r="G338" s="36">
        <v>10</v>
      </c>
      <c r="H338" s="60">
        <v>4</v>
      </c>
      <c r="I338" s="60">
        <v>4.24</v>
      </c>
      <c r="J338" s="36">
        <v>120</v>
      </c>
      <c r="K338" s="36" t="s">
        <v>81</v>
      </c>
      <c r="L338" s="37" t="s">
        <v>113</v>
      </c>
      <c r="M338" s="37"/>
      <c r="N338" s="36">
        <v>90</v>
      </c>
      <c r="O338" s="53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409"/>
      <c r="Q338" s="409"/>
      <c r="R338" s="409"/>
      <c r="S338" s="410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75"/>
        <v>0</v>
      </c>
      <c r="Y338" s="40" t="str">
        <f>IFERROR(IF(X338=0,"",ROUNDUP(X338/H338,0)*0.00937),"")</f>
        <v/>
      </c>
      <c r="Z338" s="66" t="s">
        <v>48</v>
      </c>
      <c r="AA338" s="67" t="s">
        <v>48</v>
      </c>
      <c r="AE338" s="77"/>
      <c r="BB338" s="276" t="s">
        <v>67</v>
      </c>
      <c r="BL338" s="77">
        <f t="shared" si="76"/>
        <v>0</v>
      </c>
      <c r="BM338" s="77">
        <f t="shared" si="77"/>
        <v>0</v>
      </c>
      <c r="BN338" s="77">
        <f t="shared" si="78"/>
        <v>0</v>
      </c>
      <c r="BO338" s="77">
        <f t="shared" si="79"/>
        <v>0</v>
      </c>
    </row>
    <row r="339" spans="1:67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8"/>
      <c r="O339" s="394" t="s">
        <v>43</v>
      </c>
      <c r="P339" s="395"/>
      <c r="Q339" s="395"/>
      <c r="R339" s="395"/>
      <c r="S339" s="395"/>
      <c r="T339" s="395"/>
      <c r="U339" s="396"/>
      <c r="V339" s="41" t="s">
        <v>42</v>
      </c>
      <c r="W339" s="42">
        <f>IFERROR(W329/H329,"0")+IFERROR(W330/H330,"0")+IFERROR(W331/H331,"0")+IFERROR(W332/H332,"0")+IFERROR(W333/H333,"0")+IFERROR(W334/H334,"0")+IFERROR(W335/H335,"0")+IFERROR(W336/H336,"0")+IFERROR(W337/H337,"0")+IFERROR(W338/H338,"0")</f>
        <v>220</v>
      </c>
      <c r="X339" s="42">
        <f>IFERROR(X329/H329,"0")+IFERROR(X330/H330,"0")+IFERROR(X331/H331,"0")+IFERROR(X332/H332,"0")+IFERROR(X333/H333,"0")+IFERROR(X334/H334,"0")+IFERROR(X335/H335,"0")+IFERROR(X336/H336,"0")+IFERROR(X337/H337,"0")+IFERROR(X338/H338,"0")</f>
        <v>220</v>
      </c>
      <c r="Y339" s="4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4.4857999999999993</v>
      </c>
      <c r="Z339" s="65"/>
      <c r="AA339" s="65"/>
    </row>
    <row r="340" spans="1:67" x14ac:dyDescent="0.2">
      <c r="A340" s="397"/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8"/>
      <c r="O340" s="394" t="s">
        <v>43</v>
      </c>
      <c r="P340" s="395"/>
      <c r="Q340" s="395"/>
      <c r="R340" s="395"/>
      <c r="S340" s="395"/>
      <c r="T340" s="395"/>
      <c r="U340" s="396"/>
      <c r="V340" s="41" t="s">
        <v>0</v>
      </c>
      <c r="W340" s="42">
        <f>IFERROR(SUM(W329:W338),"0")</f>
        <v>3300</v>
      </c>
      <c r="X340" s="42">
        <f>IFERROR(SUM(X329:X338),"0")</f>
        <v>3300</v>
      </c>
      <c r="Y340" s="41"/>
      <c r="Z340" s="65"/>
      <c r="AA340" s="65"/>
    </row>
    <row r="341" spans="1:67" ht="14.25" customHeight="1" x14ac:dyDescent="0.25">
      <c r="A341" s="414" t="s">
        <v>110</v>
      </c>
      <c r="B341" s="414"/>
      <c r="C341" s="414"/>
      <c r="D341" s="414"/>
      <c r="E341" s="414"/>
      <c r="F341" s="414"/>
      <c r="G341" s="414"/>
      <c r="H341" s="414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14"/>
      <c r="V341" s="414"/>
      <c r="W341" s="414"/>
      <c r="X341" s="414"/>
      <c r="Y341" s="414"/>
      <c r="Z341" s="64"/>
      <c r="AA341" s="64"/>
    </row>
    <row r="342" spans="1:67" ht="27" customHeight="1" x14ac:dyDescent="0.25">
      <c r="A342" s="61" t="s">
        <v>526</v>
      </c>
      <c r="B342" s="61" t="s">
        <v>527</v>
      </c>
      <c r="C342" s="35">
        <v>4301020178</v>
      </c>
      <c r="D342" s="407">
        <v>4607091383980</v>
      </c>
      <c r="E342" s="407"/>
      <c r="F342" s="60">
        <v>2.5</v>
      </c>
      <c r="G342" s="36">
        <v>6</v>
      </c>
      <c r="H342" s="60">
        <v>15</v>
      </c>
      <c r="I342" s="60">
        <v>15.48</v>
      </c>
      <c r="J342" s="36">
        <v>48</v>
      </c>
      <c r="K342" s="36" t="s">
        <v>114</v>
      </c>
      <c r="L342" s="37" t="s">
        <v>113</v>
      </c>
      <c r="M342" s="37"/>
      <c r="N342" s="36">
        <v>50</v>
      </c>
      <c r="O342" s="5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409"/>
      <c r="Q342" s="409"/>
      <c r="R342" s="409"/>
      <c r="S342" s="410"/>
      <c r="T342" s="38" t="s">
        <v>48</v>
      </c>
      <c r="U342" s="38" t="s">
        <v>48</v>
      </c>
      <c r="V342" s="39" t="s">
        <v>0</v>
      </c>
      <c r="W342" s="57">
        <v>1200</v>
      </c>
      <c r="X342" s="54">
        <f>IFERROR(IF(W342="",0,CEILING((W342/$H342),1)*$H342),"")</f>
        <v>1200</v>
      </c>
      <c r="Y342" s="40">
        <f>IFERROR(IF(X342=0,"",ROUNDUP(X342/H342,0)*0.02175),"")</f>
        <v>1.7399999999999998</v>
      </c>
      <c r="Z342" s="66" t="s">
        <v>48</v>
      </c>
      <c r="AA342" s="67" t="s">
        <v>48</v>
      </c>
      <c r="AE342" s="77"/>
      <c r="BB342" s="277" t="s">
        <v>67</v>
      </c>
      <c r="BL342" s="77">
        <f>IFERROR(W342*I342/H342,"0")</f>
        <v>1238.4000000000001</v>
      </c>
      <c r="BM342" s="77">
        <f>IFERROR(X342*I342/H342,"0")</f>
        <v>1238.4000000000001</v>
      </c>
      <c r="BN342" s="77">
        <f>IFERROR(1/J342*(W342/H342),"0")</f>
        <v>1.6666666666666665</v>
      </c>
      <c r="BO342" s="77">
        <f>IFERROR(1/J342*(X342/H342),"0")</f>
        <v>1.6666666666666665</v>
      </c>
    </row>
    <row r="343" spans="1:67" ht="16.5" customHeight="1" x14ac:dyDescent="0.25">
      <c r="A343" s="61" t="s">
        <v>528</v>
      </c>
      <c r="B343" s="61" t="s">
        <v>529</v>
      </c>
      <c r="C343" s="35">
        <v>4301020270</v>
      </c>
      <c r="D343" s="407">
        <v>4680115883314</v>
      </c>
      <c r="E343" s="407"/>
      <c r="F343" s="60">
        <v>1.35</v>
      </c>
      <c r="G343" s="36">
        <v>8</v>
      </c>
      <c r="H343" s="60">
        <v>10.8</v>
      </c>
      <c r="I343" s="60">
        <v>11.28</v>
      </c>
      <c r="J343" s="36">
        <v>56</v>
      </c>
      <c r="K343" s="36" t="s">
        <v>114</v>
      </c>
      <c r="L343" s="37" t="s">
        <v>133</v>
      </c>
      <c r="M343" s="37"/>
      <c r="N343" s="36">
        <v>50</v>
      </c>
      <c r="O343" s="5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409"/>
      <c r="Q343" s="409"/>
      <c r="R343" s="409"/>
      <c r="S343" s="410"/>
      <c r="T343" s="38" t="s">
        <v>48</v>
      </c>
      <c r="U343" s="38" t="s">
        <v>48</v>
      </c>
      <c r="V343" s="39" t="s">
        <v>0</v>
      </c>
      <c r="W343" s="57">
        <v>0</v>
      </c>
      <c r="X343" s="54">
        <f>IFERROR(IF(W343="",0,CEILING((W343/$H343),1)*$H343),"")</f>
        <v>0</v>
      </c>
      <c r="Y343" s="40" t="str">
        <f>IFERROR(IF(X343=0,"",ROUNDUP(X343/H343,0)*0.02175),"")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>IFERROR(W343*I343/H343,"0")</f>
        <v>0</v>
      </c>
      <c r="BM343" s="77">
        <f>IFERROR(X343*I343/H343,"0")</f>
        <v>0</v>
      </c>
      <c r="BN343" s="77">
        <f>IFERROR(1/J343*(W343/H343),"0")</f>
        <v>0</v>
      </c>
      <c r="BO343" s="77">
        <f>IFERROR(1/J343*(X343/H343),"0")</f>
        <v>0</v>
      </c>
    </row>
    <row r="344" spans="1:67" ht="27" customHeight="1" x14ac:dyDescent="0.25">
      <c r="A344" s="61" t="s">
        <v>530</v>
      </c>
      <c r="B344" s="61" t="s">
        <v>531</v>
      </c>
      <c r="C344" s="35">
        <v>4301020179</v>
      </c>
      <c r="D344" s="407">
        <v>4607091384178</v>
      </c>
      <c r="E344" s="407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113</v>
      </c>
      <c r="M344" s="37"/>
      <c r="N344" s="36">
        <v>50</v>
      </c>
      <c r="O344" s="5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409"/>
      <c r="Q344" s="409"/>
      <c r="R344" s="409"/>
      <c r="S344" s="410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>IFERROR(W344*I344/H344,"0")</f>
        <v>0</v>
      </c>
      <c r="BM344" s="77">
        <f>IFERROR(X344*I344/H344,"0")</f>
        <v>0</v>
      </c>
      <c r="BN344" s="77">
        <f>IFERROR(1/J344*(W344/H344),"0")</f>
        <v>0</v>
      </c>
      <c r="BO344" s="77">
        <f>IFERROR(1/J344*(X344/H344),"0")</f>
        <v>0</v>
      </c>
    </row>
    <row r="345" spans="1:67" ht="27" customHeight="1" x14ac:dyDescent="0.25">
      <c r="A345" s="61" t="s">
        <v>532</v>
      </c>
      <c r="B345" s="61" t="s">
        <v>533</v>
      </c>
      <c r="C345" s="35">
        <v>4301020254</v>
      </c>
      <c r="D345" s="407">
        <v>4680115881914</v>
      </c>
      <c r="E345" s="407"/>
      <c r="F345" s="60">
        <v>0.4</v>
      </c>
      <c r="G345" s="36">
        <v>10</v>
      </c>
      <c r="H345" s="60">
        <v>4</v>
      </c>
      <c r="I345" s="60">
        <v>4.24</v>
      </c>
      <c r="J345" s="36">
        <v>120</v>
      </c>
      <c r="K345" s="36" t="s">
        <v>81</v>
      </c>
      <c r="L345" s="37" t="s">
        <v>113</v>
      </c>
      <c r="M345" s="37"/>
      <c r="N345" s="36">
        <v>90</v>
      </c>
      <c r="O345" s="52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409"/>
      <c r="Q345" s="409"/>
      <c r="R345" s="409"/>
      <c r="S345" s="410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IFERROR(IF(X345=0,"",ROUNDUP(X345/H345,0)*0.00937),"")</f>
        <v/>
      </c>
      <c r="Z345" s="66" t="s">
        <v>48</v>
      </c>
      <c r="AA345" s="67" t="s">
        <v>48</v>
      </c>
      <c r="AE345" s="77"/>
      <c r="BB345" s="280" t="s">
        <v>67</v>
      </c>
      <c r="BL345" s="77">
        <f>IFERROR(W345*I345/H345,"0")</f>
        <v>0</v>
      </c>
      <c r="BM345" s="77">
        <f>IFERROR(X345*I345/H345,"0")</f>
        <v>0</v>
      </c>
      <c r="BN345" s="77">
        <f>IFERROR(1/J345*(W345/H345),"0")</f>
        <v>0</v>
      </c>
      <c r="BO345" s="77">
        <f>IFERROR(1/J345*(X345/H345),"0")</f>
        <v>0</v>
      </c>
    </row>
    <row r="346" spans="1:67" x14ac:dyDescent="0.2">
      <c r="A346" s="397"/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8"/>
      <c r="O346" s="394" t="s">
        <v>43</v>
      </c>
      <c r="P346" s="395"/>
      <c r="Q346" s="395"/>
      <c r="R346" s="395"/>
      <c r="S346" s="395"/>
      <c r="T346" s="395"/>
      <c r="U346" s="396"/>
      <c r="V346" s="41" t="s">
        <v>42</v>
      </c>
      <c r="W346" s="42">
        <f>IFERROR(W342/H342,"0")+IFERROR(W343/H343,"0")+IFERROR(W344/H344,"0")+IFERROR(W345/H345,"0")</f>
        <v>80</v>
      </c>
      <c r="X346" s="42">
        <f>IFERROR(X342/H342,"0")+IFERROR(X343/H343,"0")+IFERROR(X344/H344,"0")+IFERROR(X345/H345,"0")</f>
        <v>80</v>
      </c>
      <c r="Y346" s="42">
        <f>IFERROR(IF(Y342="",0,Y342),"0")+IFERROR(IF(Y343="",0,Y343),"0")+IFERROR(IF(Y344="",0,Y344),"0")+IFERROR(IF(Y345="",0,Y345),"0")</f>
        <v>1.7399999999999998</v>
      </c>
      <c r="Z346" s="65"/>
      <c r="AA346" s="65"/>
    </row>
    <row r="347" spans="1:67" x14ac:dyDescent="0.2">
      <c r="A347" s="397"/>
      <c r="B347" s="397"/>
      <c r="C347" s="397"/>
      <c r="D347" s="397"/>
      <c r="E347" s="397"/>
      <c r="F347" s="397"/>
      <c r="G347" s="397"/>
      <c r="H347" s="397"/>
      <c r="I347" s="397"/>
      <c r="J347" s="397"/>
      <c r="K347" s="397"/>
      <c r="L347" s="397"/>
      <c r="M347" s="397"/>
      <c r="N347" s="398"/>
      <c r="O347" s="394" t="s">
        <v>43</v>
      </c>
      <c r="P347" s="395"/>
      <c r="Q347" s="395"/>
      <c r="R347" s="395"/>
      <c r="S347" s="395"/>
      <c r="T347" s="395"/>
      <c r="U347" s="396"/>
      <c r="V347" s="41" t="s">
        <v>0</v>
      </c>
      <c r="W347" s="42">
        <f>IFERROR(SUM(W342:W345),"0")</f>
        <v>1200</v>
      </c>
      <c r="X347" s="42">
        <f>IFERROR(SUM(X342:X345),"0")</f>
        <v>1200</v>
      </c>
      <c r="Y347" s="41"/>
      <c r="Z347" s="65"/>
      <c r="AA347" s="65"/>
    </row>
    <row r="348" spans="1:67" ht="14.25" customHeight="1" x14ac:dyDescent="0.25">
      <c r="A348" s="414" t="s">
        <v>85</v>
      </c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414"/>
      <c r="Z348" s="64"/>
      <c r="AA348" s="64"/>
    </row>
    <row r="349" spans="1:67" ht="27" customHeight="1" x14ac:dyDescent="0.25">
      <c r="A349" s="61" t="s">
        <v>534</v>
      </c>
      <c r="B349" s="61" t="s">
        <v>535</v>
      </c>
      <c r="C349" s="35">
        <v>4301051639</v>
      </c>
      <c r="D349" s="407">
        <v>4607091383928</v>
      </c>
      <c r="E349" s="407"/>
      <c r="F349" s="60">
        <v>1.3</v>
      </c>
      <c r="G349" s="36">
        <v>6</v>
      </c>
      <c r="H349" s="60">
        <v>7.8</v>
      </c>
      <c r="I349" s="60">
        <v>8.3699999999999992</v>
      </c>
      <c r="J349" s="36">
        <v>56</v>
      </c>
      <c r="K349" s="36" t="s">
        <v>114</v>
      </c>
      <c r="L349" s="37" t="s">
        <v>80</v>
      </c>
      <c r="M349" s="37"/>
      <c r="N349" s="36">
        <v>40</v>
      </c>
      <c r="O349" s="525" t="s">
        <v>536</v>
      </c>
      <c r="P349" s="409"/>
      <c r="Q349" s="409"/>
      <c r="R349" s="409"/>
      <c r="S349" s="410"/>
      <c r="T349" s="38" t="s">
        <v>48</v>
      </c>
      <c r="U349" s="38" t="s">
        <v>48</v>
      </c>
      <c r="V349" s="39" t="s">
        <v>0</v>
      </c>
      <c r="W349" s="57">
        <v>2020</v>
      </c>
      <c r="X349" s="54">
        <f>IFERROR(IF(W349="",0,CEILING((W349/$H349),1)*$H349),"")</f>
        <v>2020.2</v>
      </c>
      <c r="Y349" s="40">
        <f>IFERROR(IF(X349=0,"",ROUNDUP(X349/H349,0)*0.02175),"")</f>
        <v>5.6332499999999994</v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2167.6153846153843</v>
      </c>
      <c r="BM349" s="77">
        <f>IFERROR(X349*I349/H349,"0")</f>
        <v>2167.83</v>
      </c>
      <c r="BN349" s="77">
        <f>IFERROR(1/J349*(W349/H349),"0")</f>
        <v>4.624542124542125</v>
      </c>
      <c r="BO349" s="77">
        <f>IFERROR(1/J349*(X349/H349),"0")</f>
        <v>4.625</v>
      </c>
    </row>
    <row r="350" spans="1:67" ht="27" customHeight="1" x14ac:dyDescent="0.25">
      <c r="A350" s="61" t="s">
        <v>534</v>
      </c>
      <c r="B350" s="61" t="s">
        <v>537</v>
      </c>
      <c r="C350" s="35">
        <v>4301051560</v>
      </c>
      <c r="D350" s="407">
        <v>4607091383928</v>
      </c>
      <c r="E350" s="407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114</v>
      </c>
      <c r="L350" s="37" t="s">
        <v>133</v>
      </c>
      <c r="M350" s="37"/>
      <c r="N350" s="36">
        <v>40</v>
      </c>
      <c r="O350" s="5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09"/>
      <c r="Q350" s="409"/>
      <c r="R350" s="409"/>
      <c r="S350" s="410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538</v>
      </c>
      <c r="B351" s="61" t="s">
        <v>539</v>
      </c>
      <c r="C351" s="35">
        <v>4301051636</v>
      </c>
      <c r="D351" s="407">
        <v>4607091384260</v>
      </c>
      <c r="E351" s="407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114</v>
      </c>
      <c r="L351" s="37" t="s">
        <v>80</v>
      </c>
      <c r="M351" s="37"/>
      <c r="N351" s="36">
        <v>40</v>
      </c>
      <c r="O351" s="527" t="s">
        <v>540</v>
      </c>
      <c r="P351" s="409"/>
      <c r="Q351" s="409"/>
      <c r="R351" s="409"/>
      <c r="S351" s="410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ht="27" customHeight="1" x14ac:dyDescent="0.25">
      <c r="A352" s="61" t="s">
        <v>538</v>
      </c>
      <c r="B352" s="61" t="s">
        <v>541</v>
      </c>
      <c r="C352" s="35">
        <v>4301051298</v>
      </c>
      <c r="D352" s="407">
        <v>4607091384260</v>
      </c>
      <c r="E352" s="407"/>
      <c r="F352" s="60">
        <v>1.3</v>
      </c>
      <c r="G352" s="36">
        <v>6</v>
      </c>
      <c r="H352" s="60">
        <v>7.8</v>
      </c>
      <c r="I352" s="60">
        <v>8.3640000000000008</v>
      </c>
      <c r="J352" s="36">
        <v>56</v>
      </c>
      <c r="K352" s="36" t="s">
        <v>114</v>
      </c>
      <c r="L352" s="37" t="s">
        <v>80</v>
      </c>
      <c r="M352" s="37"/>
      <c r="N352" s="36">
        <v>35</v>
      </c>
      <c r="O352" s="5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409"/>
      <c r="Q352" s="409"/>
      <c r="R352" s="409"/>
      <c r="S352" s="410"/>
      <c r="T352" s="38" t="s">
        <v>48</v>
      </c>
      <c r="U352" s="38" t="s">
        <v>48</v>
      </c>
      <c r="V352" s="39" t="s">
        <v>0</v>
      </c>
      <c r="W352" s="57">
        <v>0</v>
      </c>
      <c r="X352" s="54">
        <f>IFERROR(IF(W352="",0,CEILING((W352/$H352),1)*$H352),"")</f>
        <v>0</v>
      </c>
      <c r="Y352" s="40" t="str">
        <f>IFERROR(IF(X352=0,"",ROUNDUP(X352/H352,0)*0.02175),"")</f>
        <v/>
      </c>
      <c r="Z352" s="66" t="s">
        <v>48</v>
      </c>
      <c r="AA352" s="67" t="s">
        <v>48</v>
      </c>
      <c r="AE352" s="77"/>
      <c r="BB352" s="284" t="s">
        <v>67</v>
      </c>
      <c r="BL352" s="77">
        <f>IFERROR(W352*I352/H352,"0")</f>
        <v>0</v>
      </c>
      <c r="BM352" s="77">
        <f>IFERROR(X352*I352/H352,"0")</f>
        <v>0</v>
      </c>
      <c r="BN352" s="77">
        <f>IFERROR(1/J352*(W352/H352),"0")</f>
        <v>0</v>
      </c>
      <c r="BO352" s="77">
        <f>IFERROR(1/J352*(X352/H352),"0")</f>
        <v>0</v>
      </c>
    </row>
    <row r="353" spans="1:67" x14ac:dyDescent="0.2">
      <c r="A353" s="397"/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8"/>
      <c r="O353" s="394" t="s">
        <v>43</v>
      </c>
      <c r="P353" s="395"/>
      <c r="Q353" s="395"/>
      <c r="R353" s="395"/>
      <c r="S353" s="395"/>
      <c r="T353" s="395"/>
      <c r="U353" s="396"/>
      <c r="V353" s="41" t="s">
        <v>42</v>
      </c>
      <c r="W353" s="42">
        <f>IFERROR(W349/H349,"0")+IFERROR(W350/H350,"0")+IFERROR(W351/H351,"0")+IFERROR(W352/H352,"0")</f>
        <v>258.97435897435901</v>
      </c>
      <c r="X353" s="42">
        <f>IFERROR(X349/H349,"0")+IFERROR(X350/H350,"0")+IFERROR(X351/H351,"0")+IFERROR(X352/H352,"0")</f>
        <v>259</v>
      </c>
      <c r="Y353" s="42">
        <f>IFERROR(IF(Y349="",0,Y349),"0")+IFERROR(IF(Y350="",0,Y350),"0")+IFERROR(IF(Y351="",0,Y351),"0")+IFERROR(IF(Y352="",0,Y352),"0")</f>
        <v>5.6332499999999994</v>
      </c>
      <c r="Z353" s="65"/>
      <c r="AA353" s="65"/>
    </row>
    <row r="354" spans="1:67" x14ac:dyDescent="0.2">
      <c r="A354" s="397"/>
      <c r="B354" s="397"/>
      <c r="C354" s="397"/>
      <c r="D354" s="397"/>
      <c r="E354" s="397"/>
      <c r="F354" s="397"/>
      <c r="G354" s="397"/>
      <c r="H354" s="397"/>
      <c r="I354" s="397"/>
      <c r="J354" s="397"/>
      <c r="K354" s="397"/>
      <c r="L354" s="397"/>
      <c r="M354" s="397"/>
      <c r="N354" s="398"/>
      <c r="O354" s="394" t="s">
        <v>43</v>
      </c>
      <c r="P354" s="395"/>
      <c r="Q354" s="395"/>
      <c r="R354" s="395"/>
      <c r="S354" s="395"/>
      <c r="T354" s="395"/>
      <c r="U354" s="396"/>
      <c r="V354" s="41" t="s">
        <v>0</v>
      </c>
      <c r="W354" s="42">
        <f>IFERROR(SUM(W349:W352),"0")</f>
        <v>2020</v>
      </c>
      <c r="X354" s="42">
        <f>IFERROR(SUM(X349:X352),"0")</f>
        <v>2020.2</v>
      </c>
      <c r="Y354" s="41"/>
      <c r="Z354" s="65"/>
      <c r="AA354" s="65"/>
    </row>
    <row r="355" spans="1:67" ht="14.25" customHeight="1" x14ac:dyDescent="0.25">
      <c r="A355" s="414" t="s">
        <v>219</v>
      </c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414"/>
      <c r="P355" s="414"/>
      <c r="Q355" s="414"/>
      <c r="R355" s="414"/>
      <c r="S355" s="414"/>
      <c r="T355" s="414"/>
      <c r="U355" s="414"/>
      <c r="V355" s="414"/>
      <c r="W355" s="414"/>
      <c r="X355" s="414"/>
      <c r="Y355" s="414"/>
      <c r="Z355" s="64"/>
      <c r="AA355" s="64"/>
    </row>
    <row r="356" spans="1:67" ht="16.5" customHeight="1" x14ac:dyDescent="0.25">
      <c r="A356" s="61" t="s">
        <v>542</v>
      </c>
      <c r="B356" s="61" t="s">
        <v>543</v>
      </c>
      <c r="C356" s="35">
        <v>4301060314</v>
      </c>
      <c r="D356" s="407">
        <v>4607091384673</v>
      </c>
      <c r="E356" s="407"/>
      <c r="F356" s="60">
        <v>1.3</v>
      </c>
      <c r="G356" s="36">
        <v>6</v>
      </c>
      <c r="H356" s="60">
        <v>7.8</v>
      </c>
      <c r="I356" s="60">
        <v>8.3640000000000008</v>
      </c>
      <c r="J356" s="36">
        <v>56</v>
      </c>
      <c r="K356" s="36" t="s">
        <v>114</v>
      </c>
      <c r="L356" s="37" t="s">
        <v>80</v>
      </c>
      <c r="M356" s="37"/>
      <c r="N356" s="36">
        <v>30</v>
      </c>
      <c r="O356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409"/>
      <c r="Q356" s="409"/>
      <c r="R356" s="409"/>
      <c r="S356" s="410"/>
      <c r="T356" s="38" t="s">
        <v>48</v>
      </c>
      <c r="U356" s="38" t="s">
        <v>48</v>
      </c>
      <c r="V356" s="39" t="s">
        <v>0</v>
      </c>
      <c r="W356" s="57">
        <v>480</v>
      </c>
      <c r="X356" s="54">
        <f>IFERROR(IF(W356="",0,CEILING((W356/$H356),1)*$H356),"")</f>
        <v>483.59999999999997</v>
      </c>
      <c r="Y356" s="40">
        <f>IFERROR(IF(X356=0,"",ROUNDUP(X356/H356,0)*0.02175),"")</f>
        <v>1.3484999999999998</v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514.70769230769235</v>
      </c>
      <c r="BM356" s="77">
        <f>IFERROR(X356*I356/H356,"0")</f>
        <v>518.5680000000001</v>
      </c>
      <c r="BN356" s="77">
        <f>IFERROR(1/J356*(W356/H356),"0")</f>
        <v>1.0989010989010988</v>
      </c>
      <c r="BO356" s="77">
        <f>IFERROR(1/J356*(X356/H356),"0")</f>
        <v>1.107142857142857</v>
      </c>
    </row>
    <row r="357" spans="1:67" ht="16.5" customHeight="1" x14ac:dyDescent="0.25">
      <c r="A357" s="61" t="s">
        <v>542</v>
      </c>
      <c r="B357" s="61" t="s">
        <v>544</v>
      </c>
      <c r="C357" s="35">
        <v>4301060345</v>
      </c>
      <c r="D357" s="407">
        <v>4607091384673</v>
      </c>
      <c r="E357" s="407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114</v>
      </c>
      <c r="L357" s="37" t="s">
        <v>80</v>
      </c>
      <c r="M357" s="37"/>
      <c r="N357" s="36">
        <v>30</v>
      </c>
      <c r="O357" s="519" t="s">
        <v>545</v>
      </c>
      <c r="P357" s="409"/>
      <c r="Q357" s="409"/>
      <c r="R357" s="409"/>
      <c r="S357" s="41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0</v>
      </c>
      <c r="BM357" s="77">
        <f>IFERROR(X357*I357/H357,"0")</f>
        <v>0</v>
      </c>
      <c r="BN357" s="77">
        <f>IFERROR(1/J357*(W357/H357),"0")</f>
        <v>0</v>
      </c>
      <c r="BO357" s="77">
        <f>IFERROR(1/J357*(X357/H357),"0")</f>
        <v>0</v>
      </c>
    </row>
    <row r="358" spans="1:67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8"/>
      <c r="O358" s="394" t="s">
        <v>43</v>
      </c>
      <c r="P358" s="395"/>
      <c r="Q358" s="395"/>
      <c r="R358" s="395"/>
      <c r="S358" s="395"/>
      <c r="T358" s="395"/>
      <c r="U358" s="396"/>
      <c r="V358" s="41" t="s">
        <v>42</v>
      </c>
      <c r="W358" s="42">
        <f>IFERROR(W356/H356,"0")+IFERROR(W357/H357,"0")</f>
        <v>61.53846153846154</v>
      </c>
      <c r="X358" s="42">
        <f>IFERROR(X356/H356,"0")+IFERROR(X357/H357,"0")</f>
        <v>62</v>
      </c>
      <c r="Y358" s="42">
        <f>IFERROR(IF(Y356="",0,Y356),"0")+IFERROR(IF(Y357="",0,Y357),"0")</f>
        <v>1.3484999999999998</v>
      </c>
      <c r="Z358" s="65"/>
      <c r="AA358" s="65"/>
    </row>
    <row r="359" spans="1:67" x14ac:dyDescent="0.2">
      <c r="A359" s="397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8"/>
      <c r="O359" s="394" t="s">
        <v>43</v>
      </c>
      <c r="P359" s="395"/>
      <c r="Q359" s="395"/>
      <c r="R359" s="395"/>
      <c r="S359" s="395"/>
      <c r="T359" s="395"/>
      <c r="U359" s="396"/>
      <c r="V359" s="41" t="s">
        <v>0</v>
      </c>
      <c r="W359" s="42">
        <f>IFERROR(SUM(W356:W357),"0")</f>
        <v>480</v>
      </c>
      <c r="X359" s="42">
        <f>IFERROR(SUM(X356:X357),"0")</f>
        <v>483.59999999999997</v>
      </c>
      <c r="Y359" s="41"/>
      <c r="Z359" s="65"/>
      <c r="AA359" s="65"/>
    </row>
    <row r="360" spans="1:67" ht="16.5" customHeight="1" x14ac:dyDescent="0.25">
      <c r="A360" s="431" t="s">
        <v>546</v>
      </c>
      <c r="B360" s="431"/>
      <c r="C360" s="431"/>
      <c r="D360" s="431"/>
      <c r="E360" s="431"/>
      <c r="F360" s="431"/>
      <c r="G360" s="431"/>
      <c r="H360" s="431"/>
      <c r="I360" s="431"/>
      <c r="J360" s="431"/>
      <c r="K360" s="431"/>
      <c r="L360" s="431"/>
      <c r="M360" s="431"/>
      <c r="N360" s="431"/>
      <c r="O360" s="431"/>
      <c r="P360" s="431"/>
      <c r="Q360" s="431"/>
      <c r="R360" s="431"/>
      <c r="S360" s="431"/>
      <c r="T360" s="431"/>
      <c r="U360" s="431"/>
      <c r="V360" s="431"/>
      <c r="W360" s="431"/>
      <c r="X360" s="431"/>
      <c r="Y360" s="431"/>
      <c r="Z360" s="63"/>
      <c r="AA360" s="63"/>
    </row>
    <row r="361" spans="1:67" ht="14.25" customHeight="1" x14ac:dyDescent="0.25">
      <c r="A361" s="414" t="s">
        <v>118</v>
      </c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4"/>
      <c r="O361" s="414"/>
      <c r="P361" s="414"/>
      <c r="Q361" s="414"/>
      <c r="R361" s="414"/>
      <c r="S361" s="414"/>
      <c r="T361" s="414"/>
      <c r="U361" s="414"/>
      <c r="V361" s="414"/>
      <c r="W361" s="414"/>
      <c r="X361" s="414"/>
      <c r="Y361" s="414"/>
      <c r="Z361" s="64"/>
      <c r="AA361" s="64"/>
    </row>
    <row r="362" spans="1:67" ht="37.5" customHeight="1" x14ac:dyDescent="0.25">
      <c r="A362" s="61" t="s">
        <v>547</v>
      </c>
      <c r="B362" s="61" t="s">
        <v>548</v>
      </c>
      <c r="C362" s="35">
        <v>4301011324</v>
      </c>
      <c r="D362" s="407">
        <v>4607091384185</v>
      </c>
      <c r="E362" s="407"/>
      <c r="F362" s="60">
        <v>0.8</v>
      </c>
      <c r="G362" s="36">
        <v>15</v>
      </c>
      <c r="H362" s="60">
        <v>12</v>
      </c>
      <c r="I362" s="60">
        <v>12.48</v>
      </c>
      <c r="J362" s="36">
        <v>56</v>
      </c>
      <c r="K362" s="36" t="s">
        <v>114</v>
      </c>
      <c r="L362" s="37" t="s">
        <v>80</v>
      </c>
      <c r="M362" s="37"/>
      <c r="N362" s="36">
        <v>60</v>
      </c>
      <c r="O362" s="52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409"/>
      <c r="Q362" s="409"/>
      <c r="R362" s="409"/>
      <c r="S362" s="410"/>
      <c r="T362" s="38" t="s">
        <v>48</v>
      </c>
      <c r="U362" s="38" t="s">
        <v>48</v>
      </c>
      <c r="V362" s="39" t="s">
        <v>0</v>
      </c>
      <c r="W362" s="57">
        <v>96</v>
      </c>
      <c r="X362" s="54">
        <f>IFERROR(IF(W362="",0,CEILING((W362/$H362),1)*$H362),"")</f>
        <v>96</v>
      </c>
      <c r="Y362" s="40">
        <f>IFERROR(IF(X362=0,"",ROUNDUP(X362/H362,0)*0.02175),"")</f>
        <v>0.17399999999999999</v>
      </c>
      <c r="Z362" s="66" t="s">
        <v>48</v>
      </c>
      <c r="AA362" s="67" t="s">
        <v>48</v>
      </c>
      <c r="AE362" s="77"/>
      <c r="BB362" s="287" t="s">
        <v>67</v>
      </c>
      <c r="BL362" s="77">
        <f>IFERROR(W362*I362/H362,"0")</f>
        <v>99.839999999999989</v>
      </c>
      <c r="BM362" s="77">
        <f>IFERROR(X362*I362/H362,"0")</f>
        <v>99.839999999999989</v>
      </c>
      <c r="BN362" s="77">
        <f>IFERROR(1/J362*(W362/H362),"0")</f>
        <v>0.14285714285714285</v>
      </c>
      <c r="BO362" s="77">
        <f>IFERROR(1/J362*(X362/H362),"0")</f>
        <v>0.14285714285714285</v>
      </c>
    </row>
    <row r="363" spans="1:67" ht="37.5" customHeight="1" x14ac:dyDescent="0.25">
      <c r="A363" s="61" t="s">
        <v>549</v>
      </c>
      <c r="B363" s="61" t="s">
        <v>550</v>
      </c>
      <c r="C363" s="35">
        <v>4301011312</v>
      </c>
      <c r="D363" s="407">
        <v>4607091384192</v>
      </c>
      <c r="E363" s="407"/>
      <c r="F363" s="60">
        <v>1.8</v>
      </c>
      <c r="G363" s="36">
        <v>6</v>
      </c>
      <c r="H363" s="60">
        <v>10.8</v>
      </c>
      <c r="I363" s="60">
        <v>11.28</v>
      </c>
      <c r="J363" s="36">
        <v>56</v>
      </c>
      <c r="K363" s="36" t="s">
        <v>114</v>
      </c>
      <c r="L363" s="37" t="s">
        <v>113</v>
      </c>
      <c r="M363" s="37"/>
      <c r="N363" s="36">
        <v>60</v>
      </c>
      <c r="O363" s="5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409"/>
      <c r="Q363" s="409"/>
      <c r="R363" s="409"/>
      <c r="S363" s="410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77"/>
      <c r="BB363" s="288" t="s">
        <v>67</v>
      </c>
      <c r="BL363" s="77">
        <f>IFERROR(W363*I363/H363,"0")</f>
        <v>0</v>
      </c>
      <c r="BM363" s="77">
        <f>IFERROR(X363*I363/H363,"0")</f>
        <v>0</v>
      </c>
      <c r="BN363" s="77">
        <f>IFERROR(1/J363*(W363/H363),"0")</f>
        <v>0</v>
      </c>
      <c r="BO363" s="77">
        <f>IFERROR(1/J363*(X363/H363),"0")</f>
        <v>0</v>
      </c>
    </row>
    <row r="364" spans="1:67" ht="27" customHeight="1" x14ac:dyDescent="0.25">
      <c r="A364" s="61" t="s">
        <v>551</v>
      </c>
      <c r="B364" s="61" t="s">
        <v>552</v>
      </c>
      <c r="C364" s="35">
        <v>4301011483</v>
      </c>
      <c r="D364" s="407">
        <v>4680115881907</v>
      </c>
      <c r="E364" s="407"/>
      <c r="F364" s="60">
        <v>1.8</v>
      </c>
      <c r="G364" s="36">
        <v>6</v>
      </c>
      <c r="H364" s="60">
        <v>10.8</v>
      </c>
      <c r="I364" s="60">
        <v>11.28</v>
      </c>
      <c r="J364" s="36">
        <v>56</v>
      </c>
      <c r="K364" s="36" t="s">
        <v>114</v>
      </c>
      <c r="L364" s="37" t="s">
        <v>80</v>
      </c>
      <c r="M364" s="37"/>
      <c r="N364" s="36">
        <v>60</v>
      </c>
      <c r="O364" s="5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409"/>
      <c r="Q364" s="409"/>
      <c r="R364" s="409"/>
      <c r="S364" s="41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IFERROR(IF(X364=0,"",ROUNDUP(X364/H364,0)*0.02175),"")</f>
        <v/>
      </c>
      <c r="Z364" s="66" t="s">
        <v>48</v>
      </c>
      <c r="AA364" s="67" t="s">
        <v>48</v>
      </c>
      <c r="AE364" s="77"/>
      <c r="BB364" s="289" t="s">
        <v>67</v>
      </c>
      <c r="BL364" s="77">
        <f>IFERROR(W364*I364/H364,"0")</f>
        <v>0</v>
      </c>
      <c r="BM364" s="77">
        <f>IFERROR(X364*I364/H364,"0")</f>
        <v>0</v>
      </c>
      <c r="BN364" s="77">
        <f>IFERROR(1/J364*(W364/H364),"0")</f>
        <v>0</v>
      </c>
      <c r="BO364" s="77">
        <f>IFERROR(1/J364*(X364/H364),"0")</f>
        <v>0</v>
      </c>
    </row>
    <row r="365" spans="1:67" ht="27" customHeight="1" x14ac:dyDescent="0.25">
      <c r="A365" s="61" t="s">
        <v>553</v>
      </c>
      <c r="B365" s="61" t="s">
        <v>554</v>
      </c>
      <c r="C365" s="35">
        <v>4301011655</v>
      </c>
      <c r="D365" s="407">
        <v>4680115883925</v>
      </c>
      <c r="E365" s="407"/>
      <c r="F365" s="60">
        <v>2.5</v>
      </c>
      <c r="G365" s="36">
        <v>6</v>
      </c>
      <c r="H365" s="60">
        <v>15</v>
      </c>
      <c r="I365" s="60">
        <v>15.48</v>
      </c>
      <c r="J365" s="36">
        <v>48</v>
      </c>
      <c r="K365" s="36" t="s">
        <v>114</v>
      </c>
      <c r="L365" s="37" t="s">
        <v>80</v>
      </c>
      <c r="M365" s="37"/>
      <c r="N365" s="36">
        <v>60</v>
      </c>
      <c r="O365" s="51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409"/>
      <c r="Q365" s="409"/>
      <c r="R365" s="409"/>
      <c r="S365" s="410"/>
      <c r="T365" s="38" t="s">
        <v>48</v>
      </c>
      <c r="U365" s="38" t="s">
        <v>48</v>
      </c>
      <c r="V365" s="39" t="s">
        <v>0</v>
      </c>
      <c r="W365" s="57">
        <v>0</v>
      </c>
      <c r="X365" s="54">
        <f>IFERROR(IF(W365="",0,CEILING((W365/$H365),1)*$H365),"")</f>
        <v>0</v>
      </c>
      <c r="Y365" s="40" t="str">
        <f>IFERROR(IF(X365=0,"",ROUNDUP(X365/H365,0)*0.02175),"")</f>
        <v/>
      </c>
      <c r="Z365" s="66" t="s">
        <v>48</v>
      </c>
      <c r="AA365" s="67" t="s">
        <v>48</v>
      </c>
      <c r="AE365" s="77"/>
      <c r="BB365" s="290" t="s">
        <v>67</v>
      </c>
      <c r="BL365" s="77">
        <f>IFERROR(W365*I365/H365,"0")</f>
        <v>0</v>
      </c>
      <c r="BM365" s="77">
        <f>IFERROR(X365*I365/H365,"0")</f>
        <v>0</v>
      </c>
      <c r="BN365" s="77">
        <f>IFERROR(1/J365*(W365/H365),"0")</f>
        <v>0</v>
      </c>
      <c r="BO365" s="77">
        <f>IFERROR(1/J365*(X365/H365),"0")</f>
        <v>0</v>
      </c>
    </row>
    <row r="366" spans="1:67" x14ac:dyDescent="0.2">
      <c r="A366" s="397"/>
      <c r="B366" s="397"/>
      <c r="C366" s="397"/>
      <c r="D366" s="397"/>
      <c r="E366" s="397"/>
      <c r="F366" s="397"/>
      <c r="G366" s="397"/>
      <c r="H366" s="397"/>
      <c r="I366" s="397"/>
      <c r="J366" s="397"/>
      <c r="K366" s="397"/>
      <c r="L366" s="397"/>
      <c r="M366" s="397"/>
      <c r="N366" s="398"/>
      <c r="O366" s="394" t="s">
        <v>43</v>
      </c>
      <c r="P366" s="395"/>
      <c r="Q366" s="395"/>
      <c r="R366" s="395"/>
      <c r="S366" s="395"/>
      <c r="T366" s="395"/>
      <c r="U366" s="396"/>
      <c r="V366" s="41" t="s">
        <v>42</v>
      </c>
      <c r="W366" s="42">
        <f>IFERROR(W362/H362,"0")+IFERROR(W363/H363,"0")+IFERROR(W364/H364,"0")+IFERROR(W365/H365,"0")</f>
        <v>8</v>
      </c>
      <c r="X366" s="42">
        <f>IFERROR(X362/H362,"0")+IFERROR(X363/H363,"0")+IFERROR(X364/H364,"0")+IFERROR(X365/H365,"0")</f>
        <v>8</v>
      </c>
      <c r="Y366" s="42">
        <f>IFERROR(IF(Y362="",0,Y362),"0")+IFERROR(IF(Y363="",0,Y363),"0")+IFERROR(IF(Y364="",0,Y364),"0")+IFERROR(IF(Y365="",0,Y365),"0")</f>
        <v>0.17399999999999999</v>
      </c>
      <c r="Z366" s="65"/>
      <c r="AA366" s="65"/>
    </row>
    <row r="367" spans="1:67" x14ac:dyDescent="0.2">
      <c r="A367" s="397"/>
      <c r="B367" s="397"/>
      <c r="C367" s="397"/>
      <c r="D367" s="397"/>
      <c r="E367" s="397"/>
      <c r="F367" s="397"/>
      <c r="G367" s="397"/>
      <c r="H367" s="397"/>
      <c r="I367" s="397"/>
      <c r="J367" s="397"/>
      <c r="K367" s="397"/>
      <c r="L367" s="397"/>
      <c r="M367" s="397"/>
      <c r="N367" s="398"/>
      <c r="O367" s="394" t="s">
        <v>43</v>
      </c>
      <c r="P367" s="395"/>
      <c r="Q367" s="395"/>
      <c r="R367" s="395"/>
      <c r="S367" s="395"/>
      <c r="T367" s="395"/>
      <c r="U367" s="396"/>
      <c r="V367" s="41" t="s">
        <v>0</v>
      </c>
      <c r="W367" s="42">
        <f>IFERROR(SUM(W362:W365),"0")</f>
        <v>96</v>
      </c>
      <c r="X367" s="42">
        <f>IFERROR(SUM(X362:X365),"0")</f>
        <v>96</v>
      </c>
      <c r="Y367" s="41"/>
      <c r="Z367" s="65"/>
      <c r="AA367" s="65"/>
    </row>
    <row r="368" spans="1:67" ht="14.25" customHeight="1" x14ac:dyDescent="0.25">
      <c r="A368" s="414" t="s">
        <v>77</v>
      </c>
      <c r="B368" s="414"/>
      <c r="C368" s="414"/>
      <c r="D368" s="414"/>
      <c r="E368" s="414"/>
      <c r="F368" s="414"/>
      <c r="G368" s="414"/>
      <c r="H368" s="414"/>
      <c r="I368" s="414"/>
      <c r="J368" s="414"/>
      <c r="K368" s="414"/>
      <c r="L368" s="414"/>
      <c r="M368" s="414"/>
      <c r="N368" s="414"/>
      <c r="O368" s="414"/>
      <c r="P368" s="414"/>
      <c r="Q368" s="414"/>
      <c r="R368" s="414"/>
      <c r="S368" s="414"/>
      <c r="T368" s="414"/>
      <c r="U368" s="414"/>
      <c r="V368" s="414"/>
      <c r="W368" s="414"/>
      <c r="X368" s="414"/>
      <c r="Y368" s="414"/>
      <c r="Z368" s="64"/>
      <c r="AA368" s="64"/>
    </row>
    <row r="369" spans="1:67" ht="27" customHeight="1" x14ac:dyDescent="0.25">
      <c r="A369" s="61" t="s">
        <v>556</v>
      </c>
      <c r="B369" s="61" t="s">
        <v>557</v>
      </c>
      <c r="C369" s="35">
        <v>4301031303</v>
      </c>
      <c r="D369" s="407">
        <v>4607091384802</v>
      </c>
      <c r="E369" s="407"/>
      <c r="F369" s="60">
        <v>0.73</v>
      </c>
      <c r="G369" s="36">
        <v>6</v>
      </c>
      <c r="H369" s="60">
        <v>4.38</v>
      </c>
      <c r="I369" s="60">
        <v>4.6399999999999997</v>
      </c>
      <c r="J369" s="36">
        <v>156</v>
      </c>
      <c r="K369" s="36" t="s">
        <v>81</v>
      </c>
      <c r="L369" s="37" t="s">
        <v>80</v>
      </c>
      <c r="M369" s="37"/>
      <c r="N369" s="36">
        <v>35</v>
      </c>
      <c r="O369" s="514" t="s">
        <v>558</v>
      </c>
      <c r="P369" s="409"/>
      <c r="Q369" s="409"/>
      <c r="R369" s="409"/>
      <c r="S369" s="410"/>
      <c r="T369" s="38" t="s">
        <v>555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IFERROR(IF(X369=0,"",ROUNDUP(X369/H369,0)*0.00753),"")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556</v>
      </c>
      <c r="B370" s="61" t="s">
        <v>559</v>
      </c>
      <c r="C370" s="35">
        <v>4301031139</v>
      </c>
      <c r="D370" s="407">
        <v>4607091384802</v>
      </c>
      <c r="E370" s="407"/>
      <c r="F370" s="60">
        <v>0.73</v>
      </c>
      <c r="G370" s="36">
        <v>6</v>
      </c>
      <c r="H370" s="60">
        <v>4.38</v>
      </c>
      <c r="I370" s="60">
        <v>4.58</v>
      </c>
      <c r="J370" s="36">
        <v>156</v>
      </c>
      <c r="K370" s="36" t="s">
        <v>81</v>
      </c>
      <c r="L370" s="37" t="s">
        <v>80</v>
      </c>
      <c r="M370" s="37"/>
      <c r="N370" s="36">
        <v>35</v>
      </c>
      <c r="O370" s="5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409"/>
      <c r="Q370" s="409"/>
      <c r="R370" s="409"/>
      <c r="S370" s="410"/>
      <c r="T370" s="38" t="s">
        <v>48</v>
      </c>
      <c r="U370" s="38" t="s">
        <v>48</v>
      </c>
      <c r="V370" s="39" t="s">
        <v>0</v>
      </c>
      <c r="W370" s="57">
        <v>340</v>
      </c>
      <c r="X370" s="54">
        <f>IFERROR(IF(W370="",0,CEILING((W370/$H370),1)*$H370),"")</f>
        <v>341.64</v>
      </c>
      <c r="Y370" s="40">
        <f>IFERROR(IF(X370=0,"",ROUNDUP(X370/H370,0)*0.00753),"")</f>
        <v>0.58733999999999997</v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355.52511415525117</v>
      </c>
      <c r="BM370" s="77">
        <f>IFERROR(X370*I370/H370,"0")</f>
        <v>357.24</v>
      </c>
      <c r="BN370" s="77">
        <f>IFERROR(1/J370*(W370/H370),"0")</f>
        <v>0.49759981266830583</v>
      </c>
      <c r="BO370" s="77">
        <f>IFERROR(1/J370*(X370/H370),"0")</f>
        <v>0.5</v>
      </c>
    </row>
    <row r="371" spans="1:67" ht="27" customHeight="1" x14ac:dyDescent="0.25">
      <c r="A371" s="61" t="s">
        <v>561</v>
      </c>
      <c r="B371" s="61" t="s">
        <v>562</v>
      </c>
      <c r="C371" s="35">
        <v>4301031304</v>
      </c>
      <c r="D371" s="407">
        <v>4607091384826</v>
      </c>
      <c r="E371" s="407"/>
      <c r="F371" s="60">
        <v>0.35</v>
      </c>
      <c r="G371" s="36">
        <v>8</v>
      </c>
      <c r="H371" s="60">
        <v>2.8</v>
      </c>
      <c r="I371" s="60">
        <v>2.98</v>
      </c>
      <c r="J371" s="36">
        <v>234</v>
      </c>
      <c r="K371" s="36" t="s">
        <v>84</v>
      </c>
      <c r="L371" s="37" t="s">
        <v>80</v>
      </c>
      <c r="M371" s="37"/>
      <c r="N371" s="36">
        <v>35</v>
      </c>
      <c r="O371" s="516" t="s">
        <v>563</v>
      </c>
      <c r="P371" s="409"/>
      <c r="Q371" s="409"/>
      <c r="R371" s="409"/>
      <c r="S371" s="410"/>
      <c r="T371" s="38" t="s">
        <v>560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IFERROR(IF(X371=0,"",ROUNDUP(X371/H371,0)*0.00502),"")</f>
        <v/>
      </c>
      <c r="Z371" s="66" t="s">
        <v>48</v>
      </c>
      <c r="AA371" s="67" t="s">
        <v>48</v>
      </c>
      <c r="AE371" s="77"/>
      <c r="BB371" s="293" t="s">
        <v>67</v>
      </c>
      <c r="BL371" s="77">
        <f>IFERROR(W371*I371/H371,"0")</f>
        <v>0</v>
      </c>
      <c r="BM371" s="77">
        <f>IFERROR(X371*I371/H371,"0")</f>
        <v>0</v>
      </c>
      <c r="BN371" s="77">
        <f>IFERROR(1/J371*(W371/H371),"0")</f>
        <v>0</v>
      </c>
      <c r="BO371" s="77">
        <f>IFERROR(1/J371*(X371/H371),"0")</f>
        <v>0</v>
      </c>
    </row>
    <row r="372" spans="1:67" ht="27" customHeight="1" x14ac:dyDescent="0.25">
      <c r="A372" s="61" t="s">
        <v>561</v>
      </c>
      <c r="B372" s="61" t="s">
        <v>564</v>
      </c>
      <c r="C372" s="35">
        <v>4301031140</v>
      </c>
      <c r="D372" s="407">
        <v>4607091384826</v>
      </c>
      <c r="E372" s="407"/>
      <c r="F372" s="60">
        <v>0.35</v>
      </c>
      <c r="G372" s="36">
        <v>8</v>
      </c>
      <c r="H372" s="60">
        <v>2.8</v>
      </c>
      <c r="I372" s="60">
        <v>2.9</v>
      </c>
      <c r="J372" s="36">
        <v>234</v>
      </c>
      <c r="K372" s="36" t="s">
        <v>84</v>
      </c>
      <c r="L372" s="37" t="s">
        <v>80</v>
      </c>
      <c r="M372" s="37"/>
      <c r="N372" s="36">
        <v>35</v>
      </c>
      <c r="O372" s="5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9"/>
      <c r="Q372" s="409"/>
      <c r="R372" s="409"/>
      <c r="S372" s="410"/>
      <c r="T372" s="38" t="s">
        <v>48</v>
      </c>
      <c r="U372" s="38" t="s">
        <v>48</v>
      </c>
      <c r="V372" s="39" t="s">
        <v>0</v>
      </c>
      <c r="W372" s="57">
        <v>0</v>
      </c>
      <c r="X372" s="54">
        <f>IFERROR(IF(W372="",0,CEILING((W372/$H372),1)*$H372),"")</f>
        <v>0</v>
      </c>
      <c r="Y372" s="40" t="str">
        <f>IFERROR(IF(X372=0,"",ROUNDUP(X372/H372,0)*0.00502),"")</f>
        <v/>
      </c>
      <c r="Z372" s="66" t="s">
        <v>48</v>
      </c>
      <c r="AA372" s="67" t="s">
        <v>48</v>
      </c>
      <c r="AE372" s="77"/>
      <c r="BB372" s="294" t="s">
        <v>67</v>
      </c>
      <c r="BL372" s="77">
        <f>IFERROR(W372*I372/H372,"0")</f>
        <v>0</v>
      </c>
      <c r="BM372" s="77">
        <f>IFERROR(X372*I372/H372,"0")</f>
        <v>0</v>
      </c>
      <c r="BN372" s="77">
        <f>IFERROR(1/J372*(W372/H372),"0")</f>
        <v>0</v>
      </c>
      <c r="BO372" s="77">
        <f>IFERROR(1/J372*(X372/H372),"0")</f>
        <v>0</v>
      </c>
    </row>
    <row r="373" spans="1:67" x14ac:dyDescent="0.2">
      <c r="A373" s="397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398"/>
      <c r="O373" s="394" t="s">
        <v>43</v>
      </c>
      <c r="P373" s="395"/>
      <c r="Q373" s="395"/>
      <c r="R373" s="395"/>
      <c r="S373" s="395"/>
      <c r="T373" s="395"/>
      <c r="U373" s="396"/>
      <c r="V373" s="41" t="s">
        <v>42</v>
      </c>
      <c r="W373" s="42">
        <f>IFERROR(W369/H369,"0")+IFERROR(W370/H370,"0")+IFERROR(W371/H371,"0")+IFERROR(W372/H372,"0")</f>
        <v>77.625570776255714</v>
      </c>
      <c r="X373" s="42">
        <f>IFERROR(X369/H369,"0")+IFERROR(X370/H370,"0")+IFERROR(X371/H371,"0")+IFERROR(X372/H372,"0")</f>
        <v>78</v>
      </c>
      <c r="Y373" s="42">
        <f>IFERROR(IF(Y369="",0,Y369),"0")+IFERROR(IF(Y370="",0,Y370),"0")+IFERROR(IF(Y371="",0,Y371),"0")+IFERROR(IF(Y372="",0,Y372),"0")</f>
        <v>0.58733999999999997</v>
      </c>
      <c r="Z373" s="65"/>
      <c r="AA373" s="65"/>
    </row>
    <row r="374" spans="1:67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398"/>
      <c r="O374" s="394" t="s">
        <v>43</v>
      </c>
      <c r="P374" s="395"/>
      <c r="Q374" s="395"/>
      <c r="R374" s="395"/>
      <c r="S374" s="395"/>
      <c r="T374" s="395"/>
      <c r="U374" s="396"/>
      <c r="V374" s="41" t="s">
        <v>0</v>
      </c>
      <c r="W374" s="42">
        <f>IFERROR(SUM(W369:W372),"0")</f>
        <v>340</v>
      </c>
      <c r="X374" s="42">
        <f>IFERROR(SUM(X369:X372),"0")</f>
        <v>341.64</v>
      </c>
      <c r="Y374" s="41"/>
      <c r="Z374" s="65"/>
      <c r="AA374" s="65"/>
    </row>
    <row r="375" spans="1:67" ht="14.25" customHeight="1" x14ac:dyDescent="0.25">
      <c r="A375" s="414" t="s">
        <v>85</v>
      </c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14"/>
      <c r="V375" s="414"/>
      <c r="W375" s="414"/>
      <c r="X375" s="414"/>
      <c r="Y375" s="414"/>
      <c r="Z375" s="64"/>
      <c r="AA375" s="64"/>
    </row>
    <row r="376" spans="1:67" ht="27" customHeight="1" x14ac:dyDescent="0.25">
      <c r="A376" s="61" t="s">
        <v>565</v>
      </c>
      <c r="B376" s="61" t="s">
        <v>566</v>
      </c>
      <c r="C376" s="35">
        <v>4301051635</v>
      </c>
      <c r="D376" s="407">
        <v>4607091384246</v>
      </c>
      <c r="E376" s="407"/>
      <c r="F376" s="60">
        <v>1.3</v>
      </c>
      <c r="G376" s="36">
        <v>6</v>
      </c>
      <c r="H376" s="60">
        <v>7.8</v>
      </c>
      <c r="I376" s="60">
        <v>8.3640000000000008</v>
      </c>
      <c r="J376" s="36">
        <v>56</v>
      </c>
      <c r="K376" s="36" t="s">
        <v>114</v>
      </c>
      <c r="L376" s="37" t="s">
        <v>80</v>
      </c>
      <c r="M376" s="37"/>
      <c r="N376" s="36">
        <v>40</v>
      </c>
      <c r="O376" s="506" t="s">
        <v>567</v>
      </c>
      <c r="P376" s="409"/>
      <c r="Q376" s="409"/>
      <c r="R376" s="409"/>
      <c r="S376" s="410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IFERROR(IF(X376=0,"",ROUNDUP(X376/H376,0)*0.02175),"")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ht="27" customHeight="1" x14ac:dyDescent="0.25">
      <c r="A377" s="61" t="s">
        <v>565</v>
      </c>
      <c r="B377" s="61" t="s">
        <v>568</v>
      </c>
      <c r="C377" s="35">
        <v>4301051303</v>
      </c>
      <c r="D377" s="407">
        <v>4607091384246</v>
      </c>
      <c r="E377" s="407"/>
      <c r="F377" s="60">
        <v>1.3</v>
      </c>
      <c r="G377" s="36">
        <v>6</v>
      </c>
      <c r="H377" s="60">
        <v>7.8</v>
      </c>
      <c r="I377" s="60">
        <v>8.3640000000000008</v>
      </c>
      <c r="J377" s="36">
        <v>56</v>
      </c>
      <c r="K377" s="36" t="s">
        <v>114</v>
      </c>
      <c r="L377" s="37" t="s">
        <v>80</v>
      </c>
      <c r="M377" s="37"/>
      <c r="N377" s="36">
        <v>40</v>
      </c>
      <c r="O377" s="50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409"/>
      <c r="Q377" s="409"/>
      <c r="R377" s="409"/>
      <c r="S377" s="410"/>
      <c r="T377" s="38" t="s">
        <v>48</v>
      </c>
      <c r="U377" s="38" t="s">
        <v>48</v>
      </c>
      <c r="V377" s="39" t="s">
        <v>0</v>
      </c>
      <c r="W377" s="57">
        <v>500</v>
      </c>
      <c r="X377" s="54">
        <f>IFERROR(IF(W377="",0,CEILING((W377/$H377),1)*$H377),"")</f>
        <v>507</v>
      </c>
      <c r="Y377" s="40">
        <f>IFERROR(IF(X377=0,"",ROUNDUP(X377/H377,0)*0.02175),"")</f>
        <v>1.4137499999999998</v>
      </c>
      <c r="Z377" s="66" t="s">
        <v>48</v>
      </c>
      <c r="AA377" s="67" t="s">
        <v>48</v>
      </c>
      <c r="AE377" s="77"/>
      <c r="BB377" s="296" t="s">
        <v>67</v>
      </c>
      <c r="BL377" s="77">
        <f>IFERROR(W377*I377/H377,"0")</f>
        <v>536.15384615384619</v>
      </c>
      <c r="BM377" s="77">
        <f>IFERROR(X377*I377/H377,"0")</f>
        <v>543.66000000000008</v>
      </c>
      <c r="BN377" s="77">
        <f>IFERROR(1/J377*(W377/H377),"0")</f>
        <v>1.1446886446886446</v>
      </c>
      <c r="BO377" s="77">
        <f>IFERROR(1/J377*(X377/H377),"0")</f>
        <v>1.1607142857142856</v>
      </c>
    </row>
    <row r="378" spans="1:67" ht="27" customHeight="1" x14ac:dyDescent="0.25">
      <c r="A378" s="61" t="s">
        <v>569</v>
      </c>
      <c r="B378" s="61" t="s">
        <v>570</v>
      </c>
      <c r="C378" s="35">
        <v>4301051445</v>
      </c>
      <c r="D378" s="407">
        <v>4680115881976</v>
      </c>
      <c r="E378" s="407"/>
      <c r="F378" s="60">
        <v>1.3</v>
      </c>
      <c r="G378" s="36">
        <v>6</v>
      </c>
      <c r="H378" s="60">
        <v>7.8</v>
      </c>
      <c r="I378" s="60">
        <v>8.2799999999999994</v>
      </c>
      <c r="J378" s="36">
        <v>56</v>
      </c>
      <c r="K378" s="36" t="s">
        <v>114</v>
      </c>
      <c r="L378" s="37" t="s">
        <v>80</v>
      </c>
      <c r="M378" s="37"/>
      <c r="N378" s="36">
        <v>40</v>
      </c>
      <c r="O378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09"/>
      <c r="Q378" s="409"/>
      <c r="R378" s="409"/>
      <c r="S378" s="410"/>
      <c r="T378" s="38" t="s">
        <v>48</v>
      </c>
      <c r="U378" s="38" t="s">
        <v>48</v>
      </c>
      <c r="V378" s="39" t="s">
        <v>0</v>
      </c>
      <c r="W378" s="57">
        <v>0</v>
      </c>
      <c r="X378" s="54">
        <f>IFERROR(IF(W378="",0,CEILING((W378/$H378),1)*$H378),"")</f>
        <v>0</v>
      </c>
      <c r="Y378" s="40" t="str">
        <f>IFERROR(IF(X378=0,"",ROUNDUP(X378/H378,0)*0.02175),"")</f>
        <v/>
      </c>
      <c r="Z378" s="66" t="s">
        <v>48</v>
      </c>
      <c r="AA378" s="67" t="s">
        <v>48</v>
      </c>
      <c r="AE378" s="77"/>
      <c r="BB378" s="297" t="s">
        <v>67</v>
      </c>
      <c r="BL378" s="77">
        <f>IFERROR(W378*I378/H378,"0")</f>
        <v>0</v>
      </c>
      <c r="BM378" s="77">
        <f>IFERROR(X378*I378/H378,"0")</f>
        <v>0</v>
      </c>
      <c r="BN378" s="77">
        <f>IFERROR(1/J378*(W378/H378),"0")</f>
        <v>0</v>
      </c>
      <c r="BO378" s="77">
        <f>IFERROR(1/J378*(X378/H378),"0")</f>
        <v>0</v>
      </c>
    </row>
    <row r="379" spans="1:67" ht="27" customHeight="1" x14ac:dyDescent="0.25">
      <c r="A379" s="61" t="s">
        <v>571</v>
      </c>
      <c r="B379" s="61" t="s">
        <v>572</v>
      </c>
      <c r="C379" s="35">
        <v>4301051297</v>
      </c>
      <c r="D379" s="407">
        <v>4607091384253</v>
      </c>
      <c r="E379" s="407"/>
      <c r="F379" s="60">
        <v>0.4</v>
      </c>
      <c r="G379" s="36">
        <v>6</v>
      </c>
      <c r="H379" s="60">
        <v>2.4</v>
      </c>
      <c r="I379" s="60">
        <v>2.6840000000000002</v>
      </c>
      <c r="J379" s="36">
        <v>156</v>
      </c>
      <c r="K379" s="36" t="s">
        <v>81</v>
      </c>
      <c r="L379" s="37" t="s">
        <v>80</v>
      </c>
      <c r="M379" s="37"/>
      <c r="N379" s="36">
        <v>40</v>
      </c>
      <c r="O379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09"/>
      <c r="Q379" s="409"/>
      <c r="R379" s="409"/>
      <c r="S379" s="410"/>
      <c r="T379" s="38" t="s">
        <v>48</v>
      </c>
      <c r="U379" s="38" t="s">
        <v>48</v>
      </c>
      <c r="V379" s="39" t="s">
        <v>0</v>
      </c>
      <c r="W379" s="57">
        <v>0</v>
      </c>
      <c r="X379" s="54">
        <f>IFERROR(IF(W379="",0,CEILING((W379/$H379),1)*$H379),"")</f>
        <v>0</v>
      </c>
      <c r="Y379" s="40" t="str">
        <f>IFERROR(IF(X379=0,"",ROUNDUP(X379/H379,0)*0.00753),"")</f>
        <v/>
      </c>
      <c r="Z379" s="66" t="s">
        <v>48</v>
      </c>
      <c r="AA379" s="67" t="s">
        <v>48</v>
      </c>
      <c r="AE379" s="77"/>
      <c r="BB379" s="298" t="s">
        <v>67</v>
      </c>
      <c r="BL379" s="77">
        <f>IFERROR(W379*I379/H379,"0")</f>
        <v>0</v>
      </c>
      <c r="BM379" s="77">
        <f>IFERROR(X379*I379/H379,"0")</f>
        <v>0</v>
      </c>
      <c r="BN379" s="77">
        <f>IFERROR(1/J379*(W379/H379),"0")</f>
        <v>0</v>
      </c>
      <c r="BO379" s="77">
        <f>IFERROR(1/J379*(X379/H379),"0")</f>
        <v>0</v>
      </c>
    </row>
    <row r="380" spans="1:67" ht="27" customHeight="1" x14ac:dyDescent="0.25">
      <c r="A380" s="61" t="s">
        <v>573</v>
      </c>
      <c r="B380" s="61" t="s">
        <v>574</v>
      </c>
      <c r="C380" s="35">
        <v>4301051444</v>
      </c>
      <c r="D380" s="407">
        <v>4680115881969</v>
      </c>
      <c r="E380" s="407"/>
      <c r="F380" s="60">
        <v>0.4</v>
      </c>
      <c r="G380" s="36">
        <v>6</v>
      </c>
      <c r="H380" s="60">
        <v>2.4</v>
      </c>
      <c r="I380" s="60">
        <v>2.6</v>
      </c>
      <c r="J380" s="36">
        <v>156</v>
      </c>
      <c r="K380" s="36" t="s">
        <v>81</v>
      </c>
      <c r="L380" s="37" t="s">
        <v>80</v>
      </c>
      <c r="M380" s="37"/>
      <c r="N380" s="36">
        <v>40</v>
      </c>
      <c r="O380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409"/>
      <c r="Q380" s="409"/>
      <c r="R380" s="409"/>
      <c r="S380" s="410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IFERROR(IF(X380=0,"",ROUNDUP(X380/H380,0)*0.00753),"")</f>
        <v/>
      </c>
      <c r="Z380" s="66" t="s">
        <v>48</v>
      </c>
      <c r="AA380" s="67" t="s">
        <v>48</v>
      </c>
      <c r="AE380" s="77"/>
      <c r="BB380" s="299" t="s">
        <v>67</v>
      </c>
      <c r="BL380" s="77">
        <f>IFERROR(W380*I380/H380,"0")</f>
        <v>0</v>
      </c>
      <c r="BM380" s="77">
        <f>IFERROR(X380*I380/H380,"0")</f>
        <v>0</v>
      </c>
      <c r="BN380" s="77">
        <f>IFERROR(1/J380*(W380/H380),"0")</f>
        <v>0</v>
      </c>
      <c r="BO380" s="77">
        <f>IFERROR(1/J380*(X380/H380),"0")</f>
        <v>0</v>
      </c>
    </row>
    <row r="381" spans="1:67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398"/>
      <c r="O381" s="394" t="s">
        <v>43</v>
      </c>
      <c r="P381" s="395"/>
      <c r="Q381" s="395"/>
      <c r="R381" s="395"/>
      <c r="S381" s="395"/>
      <c r="T381" s="395"/>
      <c r="U381" s="396"/>
      <c r="V381" s="41" t="s">
        <v>42</v>
      </c>
      <c r="W381" s="42">
        <f>IFERROR(W376/H376,"0")+IFERROR(W377/H377,"0")+IFERROR(W378/H378,"0")+IFERROR(W379/H379,"0")+IFERROR(W380/H380,"0")</f>
        <v>64.102564102564102</v>
      </c>
      <c r="X381" s="42">
        <f>IFERROR(X376/H376,"0")+IFERROR(X377/H377,"0")+IFERROR(X378/H378,"0")+IFERROR(X379/H379,"0")+IFERROR(X380/H380,"0")</f>
        <v>65</v>
      </c>
      <c r="Y381" s="42">
        <f>IFERROR(IF(Y376="",0,Y376),"0")+IFERROR(IF(Y377="",0,Y377),"0")+IFERROR(IF(Y378="",0,Y378),"0")+IFERROR(IF(Y379="",0,Y379),"0")+IFERROR(IF(Y380="",0,Y380),"0")</f>
        <v>1.4137499999999998</v>
      </c>
      <c r="Z381" s="65"/>
      <c r="AA381" s="65"/>
    </row>
    <row r="382" spans="1:67" x14ac:dyDescent="0.2">
      <c r="A382" s="397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8"/>
      <c r="O382" s="394" t="s">
        <v>43</v>
      </c>
      <c r="P382" s="395"/>
      <c r="Q382" s="395"/>
      <c r="R382" s="395"/>
      <c r="S382" s="395"/>
      <c r="T382" s="395"/>
      <c r="U382" s="396"/>
      <c r="V382" s="41" t="s">
        <v>0</v>
      </c>
      <c r="W382" s="42">
        <f>IFERROR(SUM(W376:W380),"0")</f>
        <v>500</v>
      </c>
      <c r="X382" s="42">
        <f>IFERROR(SUM(X376:X380),"0")</f>
        <v>507</v>
      </c>
      <c r="Y382" s="41"/>
      <c r="Z382" s="65"/>
      <c r="AA382" s="65"/>
    </row>
    <row r="383" spans="1:67" ht="14.25" customHeight="1" x14ac:dyDescent="0.25">
      <c r="A383" s="414" t="s">
        <v>219</v>
      </c>
      <c r="B383" s="414"/>
      <c r="C383" s="414"/>
      <c r="D383" s="414"/>
      <c r="E383" s="414"/>
      <c r="F383" s="414"/>
      <c r="G383" s="414"/>
      <c r="H383" s="414"/>
      <c r="I383" s="414"/>
      <c r="J383" s="414"/>
      <c r="K383" s="414"/>
      <c r="L383" s="414"/>
      <c r="M383" s="414"/>
      <c r="N383" s="414"/>
      <c r="O383" s="414"/>
      <c r="P383" s="414"/>
      <c r="Q383" s="414"/>
      <c r="R383" s="414"/>
      <c r="S383" s="414"/>
      <c r="T383" s="414"/>
      <c r="U383" s="414"/>
      <c r="V383" s="414"/>
      <c r="W383" s="414"/>
      <c r="X383" s="414"/>
      <c r="Y383" s="414"/>
      <c r="Z383" s="64"/>
      <c r="AA383" s="64"/>
    </row>
    <row r="384" spans="1:67" ht="27" customHeight="1" x14ac:dyDescent="0.25">
      <c r="A384" s="61" t="s">
        <v>575</v>
      </c>
      <c r="B384" s="61" t="s">
        <v>576</v>
      </c>
      <c r="C384" s="35">
        <v>4301060377</v>
      </c>
      <c r="D384" s="407">
        <v>4607091389357</v>
      </c>
      <c r="E384" s="407"/>
      <c r="F384" s="60">
        <v>1.3</v>
      </c>
      <c r="G384" s="36">
        <v>6</v>
      </c>
      <c r="H384" s="60">
        <v>7.8</v>
      </c>
      <c r="I384" s="60">
        <v>8.2799999999999994</v>
      </c>
      <c r="J384" s="36">
        <v>56</v>
      </c>
      <c r="K384" s="36" t="s">
        <v>114</v>
      </c>
      <c r="L384" s="37" t="s">
        <v>80</v>
      </c>
      <c r="M384" s="37"/>
      <c r="N384" s="36">
        <v>40</v>
      </c>
      <c r="O384" s="511" t="s">
        <v>577</v>
      </c>
      <c r="P384" s="409"/>
      <c r="Q384" s="409"/>
      <c r="R384" s="409"/>
      <c r="S384" s="410"/>
      <c r="T384" s="38" t="s">
        <v>48</v>
      </c>
      <c r="U384" s="38" t="s">
        <v>48</v>
      </c>
      <c r="V384" s="39" t="s">
        <v>0</v>
      </c>
      <c r="W384" s="57">
        <v>80</v>
      </c>
      <c r="X384" s="54">
        <f>IFERROR(IF(W384="",0,CEILING((W384/$H384),1)*$H384),"")</f>
        <v>85.8</v>
      </c>
      <c r="Y384" s="40">
        <f>IFERROR(IF(X384=0,"",ROUNDUP(X384/H384,0)*0.02175),"")</f>
        <v>0.23924999999999999</v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84.92307692307692</v>
      </c>
      <c r="BM384" s="77">
        <f>IFERROR(X384*I384/H384,"0")</f>
        <v>91.08</v>
      </c>
      <c r="BN384" s="77">
        <f>IFERROR(1/J384*(W384/H384),"0")</f>
        <v>0.18315018315018317</v>
      </c>
      <c r="BO384" s="77">
        <f>IFERROR(1/J384*(X384/H384),"0")</f>
        <v>0.19642857142857142</v>
      </c>
    </row>
    <row r="385" spans="1:67" ht="27" customHeight="1" x14ac:dyDescent="0.25">
      <c r="A385" s="61" t="s">
        <v>575</v>
      </c>
      <c r="B385" s="61" t="s">
        <v>578</v>
      </c>
      <c r="C385" s="35">
        <v>4301060322</v>
      </c>
      <c r="D385" s="407">
        <v>4607091389357</v>
      </c>
      <c r="E385" s="407"/>
      <c r="F385" s="60">
        <v>1.3</v>
      </c>
      <c r="G385" s="36">
        <v>6</v>
      </c>
      <c r="H385" s="60">
        <v>7.8</v>
      </c>
      <c r="I385" s="60">
        <v>8.2799999999999994</v>
      </c>
      <c r="J385" s="36">
        <v>56</v>
      </c>
      <c r="K385" s="36" t="s">
        <v>114</v>
      </c>
      <c r="L385" s="37" t="s">
        <v>80</v>
      </c>
      <c r="M385" s="37"/>
      <c r="N385" s="36">
        <v>40</v>
      </c>
      <c r="O385" s="5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09"/>
      <c r="Q385" s="409"/>
      <c r="R385" s="409"/>
      <c r="S385" s="410"/>
      <c r="T385" s="38" t="s">
        <v>48</v>
      </c>
      <c r="U385" s="38" t="s">
        <v>48</v>
      </c>
      <c r="V385" s="39" t="s">
        <v>0</v>
      </c>
      <c r="W385" s="57">
        <v>0</v>
      </c>
      <c r="X385" s="54">
        <f>IFERROR(IF(W385="",0,CEILING((W385/$H385),1)*$H385),"")</f>
        <v>0</v>
      </c>
      <c r="Y385" s="40" t="str">
        <f>IFERROR(IF(X385=0,"",ROUNDUP(X385/H385,0)*0.02175),"")</f>
        <v/>
      </c>
      <c r="Z385" s="66" t="s">
        <v>48</v>
      </c>
      <c r="AA385" s="67" t="s">
        <v>48</v>
      </c>
      <c r="AE385" s="77"/>
      <c r="BB385" s="301" t="s">
        <v>67</v>
      </c>
      <c r="BL385" s="77">
        <f>IFERROR(W385*I385/H385,"0")</f>
        <v>0</v>
      </c>
      <c r="BM385" s="77">
        <f>IFERROR(X385*I385/H385,"0")</f>
        <v>0</v>
      </c>
      <c r="BN385" s="77">
        <f>IFERROR(1/J385*(W385/H385),"0")</f>
        <v>0</v>
      </c>
      <c r="BO385" s="77">
        <f>IFERROR(1/J385*(X385/H385),"0")</f>
        <v>0</v>
      </c>
    </row>
    <row r="386" spans="1:67" x14ac:dyDescent="0.2">
      <c r="A386" s="397"/>
      <c r="B386" s="397"/>
      <c r="C386" s="397"/>
      <c r="D386" s="397"/>
      <c r="E386" s="397"/>
      <c r="F386" s="397"/>
      <c r="G386" s="397"/>
      <c r="H386" s="397"/>
      <c r="I386" s="397"/>
      <c r="J386" s="397"/>
      <c r="K386" s="397"/>
      <c r="L386" s="397"/>
      <c r="M386" s="397"/>
      <c r="N386" s="398"/>
      <c r="O386" s="394" t="s">
        <v>43</v>
      </c>
      <c r="P386" s="395"/>
      <c r="Q386" s="395"/>
      <c r="R386" s="395"/>
      <c r="S386" s="395"/>
      <c r="T386" s="395"/>
      <c r="U386" s="396"/>
      <c r="V386" s="41" t="s">
        <v>42</v>
      </c>
      <c r="W386" s="42">
        <f>IFERROR(W384/H384,"0")+IFERROR(W385/H385,"0")</f>
        <v>10.256410256410257</v>
      </c>
      <c r="X386" s="42">
        <f>IFERROR(X384/H384,"0")+IFERROR(X385/H385,"0")</f>
        <v>11</v>
      </c>
      <c r="Y386" s="42">
        <f>IFERROR(IF(Y384="",0,Y384),"0")+IFERROR(IF(Y385="",0,Y385),"0")</f>
        <v>0.23924999999999999</v>
      </c>
      <c r="Z386" s="65"/>
      <c r="AA386" s="65"/>
    </row>
    <row r="387" spans="1:67" x14ac:dyDescent="0.2">
      <c r="A387" s="397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8"/>
      <c r="O387" s="394" t="s">
        <v>43</v>
      </c>
      <c r="P387" s="395"/>
      <c r="Q387" s="395"/>
      <c r="R387" s="395"/>
      <c r="S387" s="395"/>
      <c r="T387" s="395"/>
      <c r="U387" s="396"/>
      <c r="V387" s="41" t="s">
        <v>0</v>
      </c>
      <c r="W387" s="42">
        <f>IFERROR(SUM(W384:W385),"0")</f>
        <v>80</v>
      </c>
      <c r="X387" s="42">
        <f>IFERROR(SUM(X384:X385),"0")</f>
        <v>85.8</v>
      </c>
      <c r="Y387" s="41"/>
      <c r="Z387" s="65"/>
      <c r="AA387" s="65"/>
    </row>
    <row r="388" spans="1:67" ht="27.75" customHeight="1" x14ac:dyDescent="0.2">
      <c r="A388" s="444" t="s">
        <v>579</v>
      </c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53"/>
      <c r="AA388" s="53"/>
    </row>
    <row r="389" spans="1:67" ht="16.5" customHeight="1" x14ac:dyDescent="0.25">
      <c r="A389" s="431" t="s">
        <v>580</v>
      </c>
      <c r="B389" s="431"/>
      <c r="C389" s="431"/>
      <c r="D389" s="431"/>
      <c r="E389" s="431"/>
      <c r="F389" s="431"/>
      <c r="G389" s="431"/>
      <c r="H389" s="431"/>
      <c r="I389" s="431"/>
      <c r="J389" s="431"/>
      <c r="K389" s="431"/>
      <c r="L389" s="431"/>
      <c r="M389" s="431"/>
      <c r="N389" s="431"/>
      <c r="O389" s="431"/>
      <c r="P389" s="431"/>
      <c r="Q389" s="431"/>
      <c r="R389" s="431"/>
      <c r="S389" s="431"/>
      <c r="T389" s="431"/>
      <c r="U389" s="431"/>
      <c r="V389" s="431"/>
      <c r="W389" s="431"/>
      <c r="X389" s="431"/>
      <c r="Y389" s="431"/>
      <c r="Z389" s="63"/>
      <c r="AA389" s="63"/>
    </row>
    <row r="390" spans="1:67" ht="14.25" customHeight="1" x14ac:dyDescent="0.25">
      <c r="A390" s="414" t="s">
        <v>118</v>
      </c>
      <c r="B390" s="414"/>
      <c r="C390" s="414"/>
      <c r="D390" s="414"/>
      <c r="E390" s="414"/>
      <c r="F390" s="414"/>
      <c r="G390" s="414"/>
      <c r="H390" s="414"/>
      <c r="I390" s="414"/>
      <c r="J390" s="414"/>
      <c r="K390" s="414"/>
      <c r="L390" s="414"/>
      <c r="M390" s="414"/>
      <c r="N390" s="414"/>
      <c r="O390" s="414"/>
      <c r="P390" s="414"/>
      <c r="Q390" s="414"/>
      <c r="R390" s="414"/>
      <c r="S390" s="414"/>
      <c r="T390" s="414"/>
      <c r="U390" s="414"/>
      <c r="V390" s="414"/>
      <c r="W390" s="414"/>
      <c r="X390" s="414"/>
      <c r="Y390" s="414"/>
      <c r="Z390" s="64"/>
      <c r="AA390" s="64"/>
    </row>
    <row r="391" spans="1:67" ht="27" customHeight="1" x14ac:dyDescent="0.25">
      <c r="A391" s="61" t="s">
        <v>581</v>
      </c>
      <c r="B391" s="61" t="s">
        <v>582</v>
      </c>
      <c r="C391" s="35">
        <v>4301011428</v>
      </c>
      <c r="D391" s="407">
        <v>4607091389708</v>
      </c>
      <c r="E391" s="407"/>
      <c r="F391" s="60">
        <v>0.45</v>
      </c>
      <c r="G391" s="36">
        <v>6</v>
      </c>
      <c r="H391" s="60">
        <v>2.7</v>
      </c>
      <c r="I391" s="60">
        <v>2.9</v>
      </c>
      <c r="J391" s="36">
        <v>156</v>
      </c>
      <c r="K391" s="36" t="s">
        <v>81</v>
      </c>
      <c r="L391" s="37" t="s">
        <v>113</v>
      </c>
      <c r="M391" s="37"/>
      <c r="N391" s="36">
        <v>50</v>
      </c>
      <c r="O391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409"/>
      <c r="Q391" s="409"/>
      <c r="R391" s="409"/>
      <c r="S391" s="410"/>
      <c r="T391" s="38" t="s">
        <v>48</v>
      </c>
      <c r="U391" s="38" t="s">
        <v>48</v>
      </c>
      <c r="V391" s="39" t="s">
        <v>0</v>
      </c>
      <c r="W391" s="57">
        <v>0</v>
      </c>
      <c r="X391" s="54">
        <f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77"/>
      <c r="BB391" s="302" t="s">
        <v>67</v>
      </c>
      <c r="BL391" s="77">
        <f>IFERROR(W391*I391/H391,"0")</f>
        <v>0</v>
      </c>
      <c r="BM391" s="77">
        <f>IFERROR(X391*I391/H391,"0")</f>
        <v>0</v>
      </c>
      <c r="BN391" s="77">
        <f>IFERROR(1/J391*(W391/H391),"0")</f>
        <v>0</v>
      </c>
      <c r="BO391" s="77">
        <f>IFERROR(1/J391*(X391/H391),"0")</f>
        <v>0</v>
      </c>
    </row>
    <row r="392" spans="1:67" ht="27" customHeight="1" x14ac:dyDescent="0.25">
      <c r="A392" s="61" t="s">
        <v>583</v>
      </c>
      <c r="B392" s="61" t="s">
        <v>584</v>
      </c>
      <c r="C392" s="35">
        <v>4301011427</v>
      </c>
      <c r="D392" s="407">
        <v>4607091389692</v>
      </c>
      <c r="E392" s="407"/>
      <c r="F392" s="60">
        <v>0.45</v>
      </c>
      <c r="G392" s="36">
        <v>6</v>
      </c>
      <c r="H392" s="60">
        <v>2.7</v>
      </c>
      <c r="I392" s="60">
        <v>2.9</v>
      </c>
      <c r="J392" s="36">
        <v>156</v>
      </c>
      <c r="K392" s="36" t="s">
        <v>81</v>
      </c>
      <c r="L392" s="37" t="s">
        <v>113</v>
      </c>
      <c r="M392" s="37"/>
      <c r="N392" s="36">
        <v>50</v>
      </c>
      <c r="O392" s="50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409"/>
      <c r="Q392" s="409"/>
      <c r="R392" s="409"/>
      <c r="S392" s="410"/>
      <c r="T392" s="38" t="s">
        <v>48</v>
      </c>
      <c r="U392" s="38" t="s">
        <v>48</v>
      </c>
      <c r="V392" s="39" t="s">
        <v>0</v>
      </c>
      <c r="W392" s="57">
        <v>0</v>
      </c>
      <c r="X392" s="54">
        <f>IFERROR(IF(W392="",0,CEILING((W392/$H392),1)*$H392),"")</f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77"/>
      <c r="BB392" s="303" t="s">
        <v>67</v>
      </c>
      <c r="BL392" s="77">
        <f>IFERROR(W392*I392/H392,"0")</f>
        <v>0</v>
      </c>
      <c r="BM392" s="77">
        <f>IFERROR(X392*I392/H392,"0")</f>
        <v>0</v>
      </c>
      <c r="BN392" s="77">
        <f>IFERROR(1/J392*(W392/H392),"0")</f>
        <v>0</v>
      </c>
      <c r="BO392" s="77">
        <f>IFERROR(1/J392*(X392/H392),"0")</f>
        <v>0</v>
      </c>
    </row>
    <row r="393" spans="1:67" x14ac:dyDescent="0.2">
      <c r="A393" s="397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8"/>
      <c r="O393" s="394" t="s">
        <v>43</v>
      </c>
      <c r="P393" s="395"/>
      <c r="Q393" s="395"/>
      <c r="R393" s="395"/>
      <c r="S393" s="395"/>
      <c r="T393" s="395"/>
      <c r="U393" s="396"/>
      <c r="V393" s="41" t="s">
        <v>42</v>
      </c>
      <c r="W393" s="42">
        <f>IFERROR(W391/H391,"0")+IFERROR(W392/H392,"0")</f>
        <v>0</v>
      </c>
      <c r="X393" s="42">
        <f>IFERROR(X391/H391,"0")+IFERROR(X392/H392,"0")</f>
        <v>0</v>
      </c>
      <c r="Y393" s="42">
        <f>IFERROR(IF(Y391="",0,Y391),"0")+IFERROR(IF(Y392="",0,Y392),"0")</f>
        <v>0</v>
      </c>
      <c r="Z393" s="65"/>
      <c r="AA393" s="65"/>
    </row>
    <row r="394" spans="1:67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8"/>
      <c r="O394" s="394" t="s">
        <v>43</v>
      </c>
      <c r="P394" s="395"/>
      <c r="Q394" s="395"/>
      <c r="R394" s="395"/>
      <c r="S394" s="395"/>
      <c r="T394" s="395"/>
      <c r="U394" s="396"/>
      <c r="V394" s="41" t="s">
        <v>0</v>
      </c>
      <c r="W394" s="42">
        <f>IFERROR(SUM(W391:W392),"0")</f>
        <v>0</v>
      </c>
      <c r="X394" s="42">
        <f>IFERROR(SUM(X391:X392),"0")</f>
        <v>0</v>
      </c>
      <c r="Y394" s="41"/>
      <c r="Z394" s="65"/>
      <c r="AA394" s="65"/>
    </row>
    <row r="395" spans="1:67" ht="14.25" customHeight="1" x14ac:dyDescent="0.25">
      <c r="A395" s="414" t="s">
        <v>77</v>
      </c>
      <c r="B395" s="414"/>
      <c r="C395" s="414"/>
      <c r="D395" s="414"/>
      <c r="E395" s="414"/>
      <c r="F395" s="414"/>
      <c r="G395" s="414"/>
      <c r="H395" s="414"/>
      <c r="I395" s="414"/>
      <c r="J395" s="414"/>
      <c r="K395" s="414"/>
      <c r="L395" s="414"/>
      <c r="M395" s="414"/>
      <c r="N395" s="414"/>
      <c r="O395" s="414"/>
      <c r="P395" s="414"/>
      <c r="Q395" s="414"/>
      <c r="R395" s="414"/>
      <c r="S395" s="414"/>
      <c r="T395" s="414"/>
      <c r="U395" s="414"/>
      <c r="V395" s="414"/>
      <c r="W395" s="414"/>
      <c r="X395" s="414"/>
      <c r="Y395" s="414"/>
      <c r="Z395" s="64"/>
      <c r="AA395" s="64"/>
    </row>
    <row r="396" spans="1:67" ht="27" customHeight="1" x14ac:dyDescent="0.25">
      <c r="A396" s="61" t="s">
        <v>585</v>
      </c>
      <c r="B396" s="61" t="s">
        <v>586</v>
      </c>
      <c r="C396" s="35">
        <v>4301031177</v>
      </c>
      <c r="D396" s="407">
        <v>4607091389753</v>
      </c>
      <c r="E396" s="407"/>
      <c r="F396" s="60">
        <v>0.7</v>
      </c>
      <c r="G396" s="36">
        <v>6</v>
      </c>
      <c r="H396" s="60">
        <v>4.2</v>
      </c>
      <c r="I396" s="60">
        <v>4.43</v>
      </c>
      <c r="J396" s="36">
        <v>156</v>
      </c>
      <c r="K396" s="36" t="s">
        <v>81</v>
      </c>
      <c r="L396" s="37" t="s">
        <v>80</v>
      </c>
      <c r="M396" s="37"/>
      <c r="N396" s="36">
        <v>45</v>
      </c>
      <c r="O396" s="5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409"/>
      <c r="Q396" s="409"/>
      <c r="R396" s="409"/>
      <c r="S396" s="410"/>
      <c r="T396" s="38" t="s">
        <v>48</v>
      </c>
      <c r="U396" s="38" t="s">
        <v>48</v>
      </c>
      <c r="V396" s="39" t="s">
        <v>0</v>
      </c>
      <c r="W396" s="57">
        <v>108</v>
      </c>
      <c r="X396" s="54">
        <f t="shared" ref="X396:X408" si="80">IFERROR(IF(W396="",0,CEILING((W396/$H396),1)*$H396),"")</f>
        <v>109.2</v>
      </c>
      <c r="Y396" s="40">
        <f>IFERROR(IF(X396=0,"",ROUNDUP(X396/H396,0)*0.00753),"")</f>
        <v>0.19578000000000001</v>
      </c>
      <c r="Z396" s="66" t="s">
        <v>48</v>
      </c>
      <c r="AA396" s="67" t="s">
        <v>48</v>
      </c>
      <c r="AE396" s="77"/>
      <c r="BB396" s="304" t="s">
        <v>67</v>
      </c>
      <c r="BL396" s="77">
        <f t="shared" ref="BL396:BL408" si="81">IFERROR(W396*I396/H396,"0")</f>
        <v>113.9142857142857</v>
      </c>
      <c r="BM396" s="77">
        <f t="shared" ref="BM396:BM408" si="82">IFERROR(X396*I396/H396,"0")</f>
        <v>115.17999999999999</v>
      </c>
      <c r="BN396" s="77">
        <f t="shared" ref="BN396:BN408" si="83">IFERROR(1/J396*(W396/H396),"0")</f>
        <v>0.1648351648351648</v>
      </c>
      <c r="BO396" s="77">
        <f t="shared" ref="BO396:BO408" si="84">IFERROR(1/J396*(X396/H396),"0")</f>
        <v>0.16666666666666666</v>
      </c>
    </row>
    <row r="397" spans="1:67" ht="27" customHeight="1" x14ac:dyDescent="0.25">
      <c r="A397" s="61" t="s">
        <v>587</v>
      </c>
      <c r="B397" s="61" t="s">
        <v>588</v>
      </c>
      <c r="C397" s="35">
        <v>4301031174</v>
      </c>
      <c r="D397" s="407">
        <v>4607091389760</v>
      </c>
      <c r="E397" s="407"/>
      <c r="F397" s="60">
        <v>0.7</v>
      </c>
      <c r="G397" s="36">
        <v>6</v>
      </c>
      <c r="H397" s="60">
        <v>4.2</v>
      </c>
      <c r="I397" s="60">
        <v>4.43</v>
      </c>
      <c r="J397" s="36">
        <v>156</v>
      </c>
      <c r="K397" s="36" t="s">
        <v>81</v>
      </c>
      <c r="L397" s="37" t="s">
        <v>80</v>
      </c>
      <c r="M397" s="37"/>
      <c r="N397" s="36">
        <v>45</v>
      </c>
      <c r="O397" s="49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409"/>
      <c r="Q397" s="409"/>
      <c r="R397" s="409"/>
      <c r="S397" s="41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80"/>
        <v>0</v>
      </c>
      <c r="Y397" s="40" t="str">
        <f>IFERROR(IF(X397=0,"",ROUNDUP(X397/H397,0)*0.00753),"")</f>
        <v/>
      </c>
      <c r="Z397" s="66" t="s">
        <v>48</v>
      </c>
      <c r="AA397" s="67" t="s">
        <v>48</v>
      </c>
      <c r="AE397" s="77"/>
      <c r="BB397" s="305" t="s">
        <v>67</v>
      </c>
      <c r="BL397" s="77">
        <f t="shared" si="81"/>
        <v>0</v>
      </c>
      <c r="BM397" s="77">
        <f t="shared" si="82"/>
        <v>0</v>
      </c>
      <c r="BN397" s="77">
        <f t="shared" si="83"/>
        <v>0</v>
      </c>
      <c r="BO397" s="77">
        <f t="shared" si="84"/>
        <v>0</v>
      </c>
    </row>
    <row r="398" spans="1:67" ht="27" customHeight="1" x14ac:dyDescent="0.25">
      <c r="A398" s="61" t="s">
        <v>589</v>
      </c>
      <c r="B398" s="61" t="s">
        <v>590</v>
      </c>
      <c r="C398" s="35">
        <v>4301031175</v>
      </c>
      <c r="D398" s="407">
        <v>4607091389746</v>
      </c>
      <c r="E398" s="407"/>
      <c r="F398" s="60">
        <v>0.7</v>
      </c>
      <c r="G398" s="36">
        <v>6</v>
      </c>
      <c r="H398" s="60">
        <v>4.2</v>
      </c>
      <c r="I398" s="60">
        <v>4.43</v>
      </c>
      <c r="J398" s="36">
        <v>156</v>
      </c>
      <c r="K398" s="36" t="s">
        <v>81</v>
      </c>
      <c r="L398" s="37" t="s">
        <v>80</v>
      </c>
      <c r="M398" s="37"/>
      <c r="N398" s="36">
        <v>45</v>
      </c>
      <c r="O398" s="49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409"/>
      <c r="Q398" s="409"/>
      <c r="R398" s="409"/>
      <c r="S398" s="410"/>
      <c r="T398" s="38" t="s">
        <v>48</v>
      </c>
      <c r="U398" s="38" t="s">
        <v>48</v>
      </c>
      <c r="V398" s="39" t="s">
        <v>0</v>
      </c>
      <c r="W398" s="57">
        <v>160</v>
      </c>
      <c r="X398" s="54">
        <f t="shared" si="80"/>
        <v>163.80000000000001</v>
      </c>
      <c r="Y398" s="40">
        <f>IFERROR(IF(X398=0,"",ROUNDUP(X398/H398,0)*0.00753),"")</f>
        <v>0.29366999999999999</v>
      </c>
      <c r="Z398" s="66" t="s">
        <v>48</v>
      </c>
      <c r="AA398" s="67" t="s">
        <v>48</v>
      </c>
      <c r="AE398" s="77"/>
      <c r="BB398" s="306" t="s">
        <v>67</v>
      </c>
      <c r="BL398" s="77">
        <f t="shared" si="81"/>
        <v>168.76190476190473</v>
      </c>
      <c r="BM398" s="77">
        <f t="shared" si="82"/>
        <v>172.77</v>
      </c>
      <c r="BN398" s="77">
        <f t="shared" si="83"/>
        <v>0.24420024420024419</v>
      </c>
      <c r="BO398" s="77">
        <f t="shared" si="84"/>
        <v>0.25</v>
      </c>
    </row>
    <row r="399" spans="1:67" ht="37.5" customHeight="1" x14ac:dyDescent="0.25">
      <c r="A399" s="61" t="s">
        <v>591</v>
      </c>
      <c r="B399" s="61" t="s">
        <v>592</v>
      </c>
      <c r="C399" s="35">
        <v>4301031236</v>
      </c>
      <c r="D399" s="407">
        <v>4680115882928</v>
      </c>
      <c r="E399" s="407"/>
      <c r="F399" s="60">
        <v>0.28000000000000003</v>
      </c>
      <c r="G399" s="36">
        <v>6</v>
      </c>
      <c r="H399" s="60">
        <v>1.68</v>
      </c>
      <c r="I399" s="60">
        <v>2.6</v>
      </c>
      <c r="J399" s="36">
        <v>156</v>
      </c>
      <c r="K399" s="36" t="s">
        <v>81</v>
      </c>
      <c r="L399" s="37" t="s">
        <v>80</v>
      </c>
      <c r="M399" s="37"/>
      <c r="N399" s="36">
        <v>35</v>
      </c>
      <c r="O399" s="4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409"/>
      <c r="Q399" s="409"/>
      <c r="R399" s="409"/>
      <c r="S399" s="410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80"/>
        <v>0</v>
      </c>
      <c r="Y399" s="40" t="str">
        <f>IFERROR(IF(X399=0,"",ROUNDUP(X399/H399,0)*0.00753),"")</f>
        <v/>
      </c>
      <c r="Z399" s="66" t="s">
        <v>48</v>
      </c>
      <c r="AA399" s="67" t="s">
        <v>48</v>
      </c>
      <c r="AE399" s="77"/>
      <c r="BB399" s="307" t="s">
        <v>67</v>
      </c>
      <c r="BL399" s="77">
        <f t="shared" si="81"/>
        <v>0</v>
      </c>
      <c r="BM399" s="77">
        <f t="shared" si="82"/>
        <v>0</v>
      </c>
      <c r="BN399" s="77">
        <f t="shared" si="83"/>
        <v>0</v>
      </c>
      <c r="BO399" s="77">
        <f t="shared" si="84"/>
        <v>0</v>
      </c>
    </row>
    <row r="400" spans="1:67" ht="27" customHeight="1" x14ac:dyDescent="0.25">
      <c r="A400" s="61" t="s">
        <v>593</v>
      </c>
      <c r="B400" s="61" t="s">
        <v>594</v>
      </c>
      <c r="C400" s="35">
        <v>4301031257</v>
      </c>
      <c r="D400" s="407">
        <v>4680115883147</v>
      </c>
      <c r="E400" s="407"/>
      <c r="F400" s="60">
        <v>0.28000000000000003</v>
      </c>
      <c r="G400" s="36">
        <v>6</v>
      </c>
      <c r="H400" s="60">
        <v>1.68</v>
      </c>
      <c r="I400" s="60">
        <v>1.81</v>
      </c>
      <c r="J400" s="36">
        <v>234</v>
      </c>
      <c r="K400" s="36" t="s">
        <v>84</v>
      </c>
      <c r="L400" s="37" t="s">
        <v>80</v>
      </c>
      <c r="M400" s="37"/>
      <c r="N400" s="36">
        <v>45</v>
      </c>
      <c r="O400" s="49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409"/>
      <c r="Q400" s="409"/>
      <c r="R400" s="409"/>
      <c r="S400" s="410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80"/>
        <v>0</v>
      </c>
      <c r="Y400" s="40" t="str">
        <f t="shared" ref="Y400:Y408" si="85">IFERROR(IF(X400=0,"",ROUNDUP(X400/H400,0)*0.00502),"")</f>
        <v/>
      </c>
      <c r="Z400" s="66" t="s">
        <v>48</v>
      </c>
      <c r="AA400" s="67" t="s">
        <v>48</v>
      </c>
      <c r="AE400" s="77"/>
      <c r="BB400" s="308" t="s">
        <v>67</v>
      </c>
      <c r="BL400" s="77">
        <f t="shared" si="81"/>
        <v>0</v>
      </c>
      <c r="BM400" s="77">
        <f t="shared" si="82"/>
        <v>0</v>
      </c>
      <c r="BN400" s="77">
        <f t="shared" si="83"/>
        <v>0</v>
      </c>
      <c r="BO400" s="77">
        <f t="shared" si="84"/>
        <v>0</v>
      </c>
    </row>
    <row r="401" spans="1:67" ht="27" customHeight="1" x14ac:dyDescent="0.25">
      <c r="A401" s="61" t="s">
        <v>595</v>
      </c>
      <c r="B401" s="61" t="s">
        <v>596</v>
      </c>
      <c r="C401" s="35">
        <v>4301031178</v>
      </c>
      <c r="D401" s="407">
        <v>4607091384338</v>
      </c>
      <c r="E401" s="407"/>
      <c r="F401" s="60">
        <v>0.35</v>
      </c>
      <c r="G401" s="36">
        <v>6</v>
      </c>
      <c r="H401" s="60">
        <v>2.1</v>
      </c>
      <c r="I401" s="60">
        <v>2.23</v>
      </c>
      <c r="J401" s="36">
        <v>234</v>
      </c>
      <c r="K401" s="36" t="s">
        <v>84</v>
      </c>
      <c r="L401" s="37" t="s">
        <v>80</v>
      </c>
      <c r="M401" s="37"/>
      <c r="N401" s="36">
        <v>45</v>
      </c>
      <c r="O401" s="4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409"/>
      <c r="Q401" s="409"/>
      <c r="R401" s="409"/>
      <c r="S401" s="410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80"/>
        <v>0</v>
      </c>
      <c r="Y401" s="40" t="str">
        <f t="shared" si="85"/>
        <v/>
      </c>
      <c r="Z401" s="66" t="s">
        <v>48</v>
      </c>
      <c r="AA401" s="67" t="s">
        <v>48</v>
      </c>
      <c r="AE401" s="77"/>
      <c r="BB401" s="309" t="s">
        <v>67</v>
      </c>
      <c r="BL401" s="77">
        <f t="shared" si="81"/>
        <v>0</v>
      </c>
      <c r="BM401" s="77">
        <f t="shared" si="82"/>
        <v>0</v>
      </c>
      <c r="BN401" s="77">
        <f t="shared" si="83"/>
        <v>0</v>
      </c>
      <c r="BO401" s="77">
        <f t="shared" si="84"/>
        <v>0</v>
      </c>
    </row>
    <row r="402" spans="1:67" ht="37.5" customHeight="1" x14ac:dyDescent="0.25">
      <c r="A402" s="61" t="s">
        <v>597</v>
      </c>
      <c r="B402" s="61" t="s">
        <v>598</v>
      </c>
      <c r="C402" s="35">
        <v>4301031254</v>
      </c>
      <c r="D402" s="407">
        <v>4680115883154</v>
      </c>
      <c r="E402" s="407"/>
      <c r="F402" s="60">
        <v>0.28000000000000003</v>
      </c>
      <c r="G402" s="36">
        <v>6</v>
      </c>
      <c r="H402" s="60">
        <v>1.68</v>
      </c>
      <c r="I402" s="60">
        <v>1.81</v>
      </c>
      <c r="J402" s="36">
        <v>234</v>
      </c>
      <c r="K402" s="36" t="s">
        <v>84</v>
      </c>
      <c r="L402" s="37" t="s">
        <v>80</v>
      </c>
      <c r="M402" s="37"/>
      <c r="N402" s="36">
        <v>45</v>
      </c>
      <c r="O402" s="49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409"/>
      <c r="Q402" s="409"/>
      <c r="R402" s="409"/>
      <c r="S402" s="410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80"/>
        <v>0</v>
      </c>
      <c r="Y402" s="40" t="str">
        <f t="shared" si="85"/>
        <v/>
      </c>
      <c r="Z402" s="66" t="s">
        <v>48</v>
      </c>
      <c r="AA402" s="67" t="s">
        <v>48</v>
      </c>
      <c r="AE402" s="77"/>
      <c r="BB402" s="310" t="s">
        <v>67</v>
      </c>
      <c r="BL402" s="77">
        <f t="shared" si="81"/>
        <v>0</v>
      </c>
      <c r="BM402" s="77">
        <f t="shared" si="82"/>
        <v>0</v>
      </c>
      <c r="BN402" s="77">
        <f t="shared" si="83"/>
        <v>0</v>
      </c>
      <c r="BO402" s="77">
        <f t="shared" si="84"/>
        <v>0</v>
      </c>
    </row>
    <row r="403" spans="1:67" ht="37.5" customHeight="1" x14ac:dyDescent="0.25">
      <c r="A403" s="61" t="s">
        <v>599</v>
      </c>
      <c r="B403" s="61" t="s">
        <v>600</v>
      </c>
      <c r="C403" s="35">
        <v>4301031171</v>
      </c>
      <c r="D403" s="407">
        <v>4607091389524</v>
      </c>
      <c r="E403" s="407"/>
      <c r="F403" s="60">
        <v>0.35</v>
      </c>
      <c r="G403" s="36">
        <v>6</v>
      </c>
      <c r="H403" s="60">
        <v>2.1</v>
      </c>
      <c r="I403" s="60">
        <v>2.23</v>
      </c>
      <c r="J403" s="36">
        <v>234</v>
      </c>
      <c r="K403" s="36" t="s">
        <v>84</v>
      </c>
      <c r="L403" s="37" t="s">
        <v>80</v>
      </c>
      <c r="M403" s="37"/>
      <c r="N403" s="36">
        <v>45</v>
      </c>
      <c r="O403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409"/>
      <c r="Q403" s="409"/>
      <c r="R403" s="409"/>
      <c r="S403" s="410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80"/>
        <v>0</v>
      </c>
      <c r="Y403" s="40" t="str">
        <f t="shared" si="85"/>
        <v/>
      </c>
      <c r="Z403" s="66" t="s">
        <v>48</v>
      </c>
      <c r="AA403" s="67" t="s">
        <v>48</v>
      </c>
      <c r="AE403" s="77"/>
      <c r="BB403" s="311" t="s">
        <v>67</v>
      </c>
      <c r="BL403" s="77">
        <f t="shared" si="81"/>
        <v>0</v>
      </c>
      <c r="BM403" s="77">
        <f t="shared" si="82"/>
        <v>0</v>
      </c>
      <c r="BN403" s="77">
        <f t="shared" si="83"/>
        <v>0</v>
      </c>
      <c r="BO403" s="77">
        <f t="shared" si="84"/>
        <v>0</v>
      </c>
    </row>
    <row r="404" spans="1:67" ht="27" customHeight="1" x14ac:dyDescent="0.25">
      <c r="A404" s="61" t="s">
        <v>601</v>
      </c>
      <c r="B404" s="61" t="s">
        <v>602</v>
      </c>
      <c r="C404" s="35">
        <v>4301031258</v>
      </c>
      <c r="D404" s="407">
        <v>4680115883161</v>
      </c>
      <c r="E404" s="407"/>
      <c r="F404" s="60">
        <v>0.28000000000000003</v>
      </c>
      <c r="G404" s="36">
        <v>6</v>
      </c>
      <c r="H404" s="60">
        <v>1.68</v>
      </c>
      <c r="I404" s="60">
        <v>1.81</v>
      </c>
      <c r="J404" s="36">
        <v>234</v>
      </c>
      <c r="K404" s="36" t="s">
        <v>84</v>
      </c>
      <c r="L404" s="37" t="s">
        <v>80</v>
      </c>
      <c r="M404" s="37"/>
      <c r="N404" s="36">
        <v>45</v>
      </c>
      <c r="O404" s="5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409"/>
      <c r="Q404" s="409"/>
      <c r="R404" s="409"/>
      <c r="S404" s="410"/>
      <c r="T404" s="38" t="s">
        <v>48</v>
      </c>
      <c r="U404" s="38" t="s">
        <v>48</v>
      </c>
      <c r="V404" s="39" t="s">
        <v>0</v>
      </c>
      <c r="W404" s="57">
        <v>0</v>
      </c>
      <c r="X404" s="54">
        <f t="shared" si="80"/>
        <v>0</v>
      </c>
      <c r="Y404" s="40" t="str">
        <f t="shared" si="85"/>
        <v/>
      </c>
      <c r="Z404" s="66" t="s">
        <v>48</v>
      </c>
      <c r="AA404" s="67" t="s">
        <v>48</v>
      </c>
      <c r="AE404" s="77"/>
      <c r="BB404" s="312" t="s">
        <v>67</v>
      </c>
      <c r="BL404" s="77">
        <f t="shared" si="81"/>
        <v>0</v>
      </c>
      <c r="BM404" s="77">
        <f t="shared" si="82"/>
        <v>0</v>
      </c>
      <c r="BN404" s="77">
        <f t="shared" si="83"/>
        <v>0</v>
      </c>
      <c r="BO404" s="77">
        <f t="shared" si="84"/>
        <v>0</v>
      </c>
    </row>
    <row r="405" spans="1:67" ht="27" customHeight="1" x14ac:dyDescent="0.25">
      <c r="A405" s="61" t="s">
        <v>603</v>
      </c>
      <c r="B405" s="61" t="s">
        <v>604</v>
      </c>
      <c r="C405" s="35">
        <v>4301031170</v>
      </c>
      <c r="D405" s="407">
        <v>4607091384345</v>
      </c>
      <c r="E405" s="407"/>
      <c r="F405" s="60">
        <v>0.35</v>
      </c>
      <c r="G405" s="36">
        <v>6</v>
      </c>
      <c r="H405" s="60">
        <v>2.1</v>
      </c>
      <c r="I405" s="60">
        <v>2.23</v>
      </c>
      <c r="J405" s="36">
        <v>234</v>
      </c>
      <c r="K405" s="36" t="s">
        <v>84</v>
      </c>
      <c r="L405" s="37" t="s">
        <v>80</v>
      </c>
      <c r="M405" s="37"/>
      <c r="N405" s="36">
        <v>45</v>
      </c>
      <c r="O405" s="5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409"/>
      <c r="Q405" s="409"/>
      <c r="R405" s="409"/>
      <c r="S405" s="410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80"/>
        <v>0</v>
      </c>
      <c r="Y405" s="40" t="str">
        <f t="shared" si="85"/>
        <v/>
      </c>
      <c r="Z405" s="66" t="s">
        <v>48</v>
      </c>
      <c r="AA405" s="67" t="s">
        <v>48</v>
      </c>
      <c r="AE405" s="77"/>
      <c r="BB405" s="313" t="s">
        <v>67</v>
      </c>
      <c r="BL405" s="77">
        <f t="shared" si="81"/>
        <v>0</v>
      </c>
      <c r="BM405" s="77">
        <f t="shared" si="82"/>
        <v>0</v>
      </c>
      <c r="BN405" s="77">
        <f t="shared" si="83"/>
        <v>0</v>
      </c>
      <c r="BO405" s="77">
        <f t="shared" si="84"/>
        <v>0</v>
      </c>
    </row>
    <row r="406" spans="1:67" ht="27" customHeight="1" x14ac:dyDescent="0.25">
      <c r="A406" s="61" t="s">
        <v>605</v>
      </c>
      <c r="B406" s="61" t="s">
        <v>606</v>
      </c>
      <c r="C406" s="35">
        <v>4301031256</v>
      </c>
      <c r="D406" s="407">
        <v>4680115883178</v>
      </c>
      <c r="E406" s="407"/>
      <c r="F406" s="60">
        <v>0.28000000000000003</v>
      </c>
      <c r="G406" s="36">
        <v>6</v>
      </c>
      <c r="H406" s="60">
        <v>1.68</v>
      </c>
      <c r="I406" s="60">
        <v>1.81</v>
      </c>
      <c r="J406" s="36">
        <v>234</v>
      </c>
      <c r="K406" s="36" t="s">
        <v>84</v>
      </c>
      <c r="L406" s="37" t="s">
        <v>80</v>
      </c>
      <c r="M406" s="37"/>
      <c r="N406" s="36">
        <v>45</v>
      </c>
      <c r="O406" s="48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409"/>
      <c r="Q406" s="409"/>
      <c r="R406" s="409"/>
      <c r="S406" s="410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80"/>
        <v>0</v>
      </c>
      <c r="Y406" s="40" t="str">
        <f t="shared" si="85"/>
        <v/>
      </c>
      <c r="Z406" s="66" t="s">
        <v>48</v>
      </c>
      <c r="AA406" s="67" t="s">
        <v>48</v>
      </c>
      <c r="AE406" s="77"/>
      <c r="BB406" s="314" t="s">
        <v>67</v>
      </c>
      <c r="BL406" s="77">
        <f t="shared" si="81"/>
        <v>0</v>
      </c>
      <c r="BM406" s="77">
        <f t="shared" si="82"/>
        <v>0</v>
      </c>
      <c r="BN406" s="77">
        <f t="shared" si="83"/>
        <v>0</v>
      </c>
      <c r="BO406" s="77">
        <f t="shared" si="84"/>
        <v>0</v>
      </c>
    </row>
    <row r="407" spans="1:67" ht="27" customHeight="1" x14ac:dyDescent="0.25">
      <c r="A407" s="61" t="s">
        <v>607</v>
      </c>
      <c r="B407" s="61" t="s">
        <v>608</v>
      </c>
      <c r="C407" s="35">
        <v>4301031172</v>
      </c>
      <c r="D407" s="407">
        <v>4607091389531</v>
      </c>
      <c r="E407" s="407"/>
      <c r="F407" s="60">
        <v>0.35</v>
      </c>
      <c r="G407" s="36">
        <v>6</v>
      </c>
      <c r="H407" s="60">
        <v>2.1</v>
      </c>
      <c r="I407" s="60">
        <v>2.23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409"/>
      <c r="Q407" s="409"/>
      <c r="R407" s="409"/>
      <c r="S407" s="410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80"/>
        <v>0</v>
      </c>
      <c r="Y407" s="40" t="str">
        <f t="shared" si="85"/>
        <v/>
      </c>
      <c r="Z407" s="66" t="s">
        <v>48</v>
      </c>
      <c r="AA407" s="67" t="s">
        <v>48</v>
      </c>
      <c r="AE407" s="77"/>
      <c r="BB407" s="315" t="s">
        <v>67</v>
      </c>
      <c r="BL407" s="77">
        <f t="shared" si="81"/>
        <v>0</v>
      </c>
      <c r="BM407" s="77">
        <f t="shared" si="82"/>
        <v>0</v>
      </c>
      <c r="BN407" s="77">
        <f t="shared" si="83"/>
        <v>0</v>
      </c>
      <c r="BO407" s="77">
        <f t="shared" si="84"/>
        <v>0</v>
      </c>
    </row>
    <row r="408" spans="1:67" ht="27" customHeight="1" x14ac:dyDescent="0.25">
      <c r="A408" s="61" t="s">
        <v>609</v>
      </c>
      <c r="B408" s="61" t="s">
        <v>610</v>
      </c>
      <c r="C408" s="35">
        <v>4301031255</v>
      </c>
      <c r="D408" s="407">
        <v>4680115883185</v>
      </c>
      <c r="E408" s="407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45</v>
      </c>
      <c r="O408" s="4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409"/>
      <c r="Q408" s="409"/>
      <c r="R408" s="409"/>
      <c r="S408" s="410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80"/>
        <v>0</v>
      </c>
      <c r="Y408" s="40" t="str">
        <f t="shared" si="85"/>
        <v/>
      </c>
      <c r="Z408" s="66" t="s">
        <v>48</v>
      </c>
      <c r="AA408" s="67" t="s">
        <v>48</v>
      </c>
      <c r="AE408" s="77"/>
      <c r="BB408" s="316" t="s">
        <v>67</v>
      </c>
      <c r="BL408" s="77">
        <f t="shared" si="81"/>
        <v>0</v>
      </c>
      <c r="BM408" s="77">
        <f t="shared" si="82"/>
        <v>0</v>
      </c>
      <c r="BN408" s="77">
        <f t="shared" si="83"/>
        <v>0</v>
      </c>
      <c r="BO408" s="77">
        <f t="shared" si="84"/>
        <v>0</v>
      </c>
    </row>
    <row r="409" spans="1:67" x14ac:dyDescent="0.2">
      <c r="A409" s="397"/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8"/>
      <c r="O409" s="394" t="s">
        <v>43</v>
      </c>
      <c r="P409" s="395"/>
      <c r="Q409" s="395"/>
      <c r="R409" s="395"/>
      <c r="S409" s="395"/>
      <c r="T409" s="395"/>
      <c r="U409" s="396"/>
      <c r="V409" s="41" t="s">
        <v>42</v>
      </c>
      <c r="W409" s="4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63.80952380952381</v>
      </c>
      <c r="X409" s="4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65</v>
      </c>
      <c r="Y409" s="4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0.48945</v>
      </c>
      <c r="Z409" s="65"/>
      <c r="AA409" s="65"/>
    </row>
    <row r="410" spans="1:67" x14ac:dyDescent="0.2">
      <c r="A410" s="397"/>
      <c r="B410" s="397"/>
      <c r="C410" s="397"/>
      <c r="D410" s="397"/>
      <c r="E410" s="397"/>
      <c r="F410" s="397"/>
      <c r="G410" s="397"/>
      <c r="H410" s="397"/>
      <c r="I410" s="397"/>
      <c r="J410" s="397"/>
      <c r="K410" s="397"/>
      <c r="L410" s="397"/>
      <c r="M410" s="397"/>
      <c r="N410" s="398"/>
      <c r="O410" s="394" t="s">
        <v>43</v>
      </c>
      <c r="P410" s="395"/>
      <c r="Q410" s="395"/>
      <c r="R410" s="395"/>
      <c r="S410" s="395"/>
      <c r="T410" s="395"/>
      <c r="U410" s="396"/>
      <c r="V410" s="41" t="s">
        <v>0</v>
      </c>
      <c r="W410" s="42">
        <f>IFERROR(SUM(W396:W408),"0")</f>
        <v>268</v>
      </c>
      <c r="X410" s="42">
        <f>IFERROR(SUM(X396:X408),"0")</f>
        <v>273</v>
      </c>
      <c r="Y410" s="41"/>
      <c r="Z410" s="65"/>
      <c r="AA410" s="65"/>
    </row>
    <row r="411" spans="1:67" ht="14.25" customHeight="1" x14ac:dyDescent="0.25">
      <c r="A411" s="414" t="s">
        <v>85</v>
      </c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4"/>
      <c r="N411" s="414"/>
      <c r="O411" s="414"/>
      <c r="P411" s="414"/>
      <c r="Q411" s="414"/>
      <c r="R411" s="414"/>
      <c r="S411" s="414"/>
      <c r="T411" s="414"/>
      <c r="U411" s="414"/>
      <c r="V411" s="414"/>
      <c r="W411" s="414"/>
      <c r="X411" s="414"/>
      <c r="Y411" s="414"/>
      <c r="Z411" s="64"/>
      <c r="AA411" s="64"/>
    </row>
    <row r="412" spans="1:67" ht="27" customHeight="1" x14ac:dyDescent="0.25">
      <c r="A412" s="61" t="s">
        <v>611</v>
      </c>
      <c r="B412" s="61" t="s">
        <v>612</v>
      </c>
      <c r="C412" s="35">
        <v>4301051258</v>
      </c>
      <c r="D412" s="407">
        <v>4607091389685</v>
      </c>
      <c r="E412" s="407"/>
      <c r="F412" s="60">
        <v>1.3</v>
      </c>
      <c r="G412" s="36">
        <v>6</v>
      </c>
      <c r="H412" s="60">
        <v>7.8</v>
      </c>
      <c r="I412" s="60">
        <v>8.3460000000000001</v>
      </c>
      <c r="J412" s="36">
        <v>56</v>
      </c>
      <c r="K412" s="36" t="s">
        <v>114</v>
      </c>
      <c r="L412" s="37" t="s">
        <v>133</v>
      </c>
      <c r="M412" s="37"/>
      <c r="N412" s="36">
        <v>45</v>
      </c>
      <c r="O412" s="49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409"/>
      <c r="Q412" s="409"/>
      <c r="R412" s="409"/>
      <c r="S412" s="410"/>
      <c r="T412" s="38" t="s">
        <v>48</v>
      </c>
      <c r="U412" s="38" t="s">
        <v>48</v>
      </c>
      <c r="V412" s="39" t="s">
        <v>0</v>
      </c>
      <c r="W412" s="57">
        <v>45</v>
      </c>
      <c r="X412" s="54">
        <f>IFERROR(IF(W412="",0,CEILING((W412/$H412),1)*$H412),"")</f>
        <v>46.8</v>
      </c>
      <c r="Y412" s="40">
        <f>IFERROR(IF(X412=0,"",ROUNDUP(X412/H412,0)*0.02175),"")</f>
        <v>0.1305</v>
      </c>
      <c r="Z412" s="66" t="s">
        <v>48</v>
      </c>
      <c r="AA412" s="67" t="s">
        <v>48</v>
      </c>
      <c r="AE412" s="77"/>
      <c r="BB412" s="317" t="s">
        <v>67</v>
      </c>
      <c r="BL412" s="77">
        <f>IFERROR(W412*I412/H412,"0")</f>
        <v>48.15</v>
      </c>
      <c r="BM412" s="77">
        <f>IFERROR(X412*I412/H412,"0")</f>
        <v>50.075999999999993</v>
      </c>
      <c r="BN412" s="77">
        <f>IFERROR(1/J412*(W412/H412),"0")</f>
        <v>0.10302197802197802</v>
      </c>
      <c r="BO412" s="77">
        <f>IFERROR(1/J412*(X412/H412),"0")</f>
        <v>0.10714285714285714</v>
      </c>
    </row>
    <row r="413" spans="1:67" ht="27" customHeight="1" x14ac:dyDescent="0.25">
      <c r="A413" s="61" t="s">
        <v>613</v>
      </c>
      <c r="B413" s="61" t="s">
        <v>614</v>
      </c>
      <c r="C413" s="35">
        <v>4301051431</v>
      </c>
      <c r="D413" s="407">
        <v>4607091389654</v>
      </c>
      <c r="E413" s="407"/>
      <c r="F413" s="60">
        <v>0.33</v>
      </c>
      <c r="G413" s="36">
        <v>6</v>
      </c>
      <c r="H413" s="60">
        <v>1.98</v>
      </c>
      <c r="I413" s="60">
        <v>2.258</v>
      </c>
      <c r="J413" s="36">
        <v>156</v>
      </c>
      <c r="K413" s="36" t="s">
        <v>81</v>
      </c>
      <c r="L413" s="37" t="s">
        <v>133</v>
      </c>
      <c r="M413" s="37"/>
      <c r="N413" s="36">
        <v>45</v>
      </c>
      <c r="O413" s="49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409"/>
      <c r="Q413" s="409"/>
      <c r="R413" s="409"/>
      <c r="S413" s="41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IFERROR(IF(X413=0,"",ROUNDUP(X413/H413,0)*0.00753),"")</f>
        <v/>
      </c>
      <c r="Z413" s="66" t="s">
        <v>48</v>
      </c>
      <c r="AA413" s="67" t="s">
        <v>48</v>
      </c>
      <c r="AE413" s="77"/>
      <c r="BB413" s="318" t="s">
        <v>67</v>
      </c>
      <c r="BL413" s="77">
        <f>IFERROR(W413*I413/H413,"0")</f>
        <v>0</v>
      </c>
      <c r="BM413" s="77">
        <f>IFERROR(X413*I413/H413,"0")</f>
        <v>0</v>
      </c>
      <c r="BN413" s="77">
        <f>IFERROR(1/J413*(W413/H413),"0")</f>
        <v>0</v>
      </c>
      <c r="BO413" s="77">
        <f>IFERROR(1/J413*(X413/H413),"0")</f>
        <v>0</v>
      </c>
    </row>
    <row r="414" spans="1:67" ht="27" customHeight="1" x14ac:dyDescent="0.25">
      <c r="A414" s="61" t="s">
        <v>615</v>
      </c>
      <c r="B414" s="61" t="s">
        <v>616</v>
      </c>
      <c r="C414" s="35">
        <v>4301051284</v>
      </c>
      <c r="D414" s="407">
        <v>4607091384352</v>
      </c>
      <c r="E414" s="407"/>
      <c r="F414" s="60">
        <v>0.6</v>
      </c>
      <c r="G414" s="36">
        <v>4</v>
      </c>
      <c r="H414" s="60">
        <v>2.4</v>
      </c>
      <c r="I414" s="60">
        <v>2.6459999999999999</v>
      </c>
      <c r="J414" s="36">
        <v>120</v>
      </c>
      <c r="K414" s="36" t="s">
        <v>81</v>
      </c>
      <c r="L414" s="37" t="s">
        <v>133</v>
      </c>
      <c r="M414" s="37"/>
      <c r="N414" s="36">
        <v>45</v>
      </c>
      <c r="O414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409"/>
      <c r="Q414" s="409"/>
      <c r="R414" s="409"/>
      <c r="S414" s="41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IFERROR(IF(X414=0,"",ROUNDUP(X414/H414,0)*0.00937),"")</f>
        <v/>
      </c>
      <c r="Z414" s="66" t="s">
        <v>48</v>
      </c>
      <c r="AA414" s="67" t="s">
        <v>48</v>
      </c>
      <c r="AE414" s="77"/>
      <c r="BB414" s="319" t="s">
        <v>67</v>
      </c>
      <c r="BL414" s="77">
        <f>IFERROR(W414*I414/H414,"0")</f>
        <v>0</v>
      </c>
      <c r="BM414" s="77">
        <f>IFERROR(X414*I414/H414,"0")</f>
        <v>0</v>
      </c>
      <c r="BN414" s="77">
        <f>IFERROR(1/J414*(W414/H414),"0")</f>
        <v>0</v>
      </c>
      <c r="BO414" s="77">
        <f>IFERROR(1/J414*(X414/H414),"0")</f>
        <v>0</v>
      </c>
    </row>
    <row r="415" spans="1:67" x14ac:dyDescent="0.2">
      <c r="A415" s="397"/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8"/>
      <c r="O415" s="394" t="s">
        <v>43</v>
      </c>
      <c r="P415" s="395"/>
      <c r="Q415" s="395"/>
      <c r="R415" s="395"/>
      <c r="S415" s="395"/>
      <c r="T415" s="395"/>
      <c r="U415" s="396"/>
      <c r="V415" s="41" t="s">
        <v>42</v>
      </c>
      <c r="W415" s="42">
        <f>IFERROR(W412/H412,"0")+IFERROR(W413/H413,"0")+IFERROR(W414/H414,"0")</f>
        <v>5.7692307692307692</v>
      </c>
      <c r="X415" s="42">
        <f>IFERROR(X412/H412,"0")+IFERROR(X413/H413,"0")+IFERROR(X414/H414,"0")</f>
        <v>6</v>
      </c>
      <c r="Y415" s="42">
        <f>IFERROR(IF(Y412="",0,Y412),"0")+IFERROR(IF(Y413="",0,Y413),"0")+IFERROR(IF(Y414="",0,Y414),"0")</f>
        <v>0.1305</v>
      </c>
      <c r="Z415" s="65"/>
      <c r="AA415" s="65"/>
    </row>
    <row r="416" spans="1:67" x14ac:dyDescent="0.2">
      <c r="A416" s="397"/>
      <c r="B416" s="397"/>
      <c r="C416" s="397"/>
      <c r="D416" s="397"/>
      <c r="E416" s="397"/>
      <c r="F416" s="397"/>
      <c r="G416" s="397"/>
      <c r="H416" s="397"/>
      <c r="I416" s="397"/>
      <c r="J416" s="397"/>
      <c r="K416" s="397"/>
      <c r="L416" s="397"/>
      <c r="M416" s="397"/>
      <c r="N416" s="398"/>
      <c r="O416" s="394" t="s">
        <v>43</v>
      </c>
      <c r="P416" s="395"/>
      <c r="Q416" s="395"/>
      <c r="R416" s="395"/>
      <c r="S416" s="395"/>
      <c r="T416" s="395"/>
      <c r="U416" s="396"/>
      <c r="V416" s="41" t="s">
        <v>0</v>
      </c>
      <c r="W416" s="42">
        <f>IFERROR(SUM(W412:W414),"0")</f>
        <v>45</v>
      </c>
      <c r="X416" s="42">
        <f>IFERROR(SUM(X412:X414),"0")</f>
        <v>46.8</v>
      </c>
      <c r="Y416" s="41"/>
      <c r="Z416" s="65"/>
      <c r="AA416" s="65"/>
    </row>
    <row r="417" spans="1:67" ht="14.25" customHeight="1" x14ac:dyDescent="0.25">
      <c r="A417" s="414" t="s">
        <v>219</v>
      </c>
      <c r="B417" s="414"/>
      <c r="C417" s="414"/>
      <c r="D417" s="414"/>
      <c r="E417" s="414"/>
      <c r="F417" s="414"/>
      <c r="G417" s="414"/>
      <c r="H417" s="414"/>
      <c r="I417" s="414"/>
      <c r="J417" s="414"/>
      <c r="K417" s="414"/>
      <c r="L417" s="414"/>
      <c r="M417" s="414"/>
      <c r="N417" s="414"/>
      <c r="O417" s="414"/>
      <c r="P417" s="414"/>
      <c r="Q417" s="414"/>
      <c r="R417" s="414"/>
      <c r="S417" s="414"/>
      <c r="T417" s="414"/>
      <c r="U417" s="414"/>
      <c r="V417" s="414"/>
      <c r="W417" s="414"/>
      <c r="X417" s="414"/>
      <c r="Y417" s="414"/>
      <c r="Z417" s="64"/>
      <c r="AA417" s="64"/>
    </row>
    <row r="418" spans="1:67" ht="27" customHeight="1" x14ac:dyDescent="0.25">
      <c r="A418" s="61" t="s">
        <v>617</v>
      </c>
      <c r="B418" s="61" t="s">
        <v>618</v>
      </c>
      <c r="C418" s="35">
        <v>4301060352</v>
      </c>
      <c r="D418" s="407">
        <v>4680115881648</v>
      </c>
      <c r="E418" s="407"/>
      <c r="F418" s="60">
        <v>1</v>
      </c>
      <c r="G418" s="36">
        <v>4</v>
      </c>
      <c r="H418" s="60">
        <v>4</v>
      </c>
      <c r="I418" s="60">
        <v>4.4039999999999999</v>
      </c>
      <c r="J418" s="36">
        <v>104</v>
      </c>
      <c r="K418" s="36" t="s">
        <v>114</v>
      </c>
      <c r="L418" s="37" t="s">
        <v>80</v>
      </c>
      <c r="M418" s="37"/>
      <c r="N418" s="36">
        <v>35</v>
      </c>
      <c r="O418" s="4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409"/>
      <c r="Q418" s="409"/>
      <c r="R418" s="409"/>
      <c r="S418" s="410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IFERROR(IF(X418=0,"",ROUNDUP(X418/H418,0)*0.01196),"")</f>
        <v/>
      </c>
      <c r="Z418" s="66" t="s">
        <v>48</v>
      </c>
      <c r="AA418" s="67" t="s">
        <v>48</v>
      </c>
      <c r="AE418" s="77"/>
      <c r="BB418" s="320" t="s">
        <v>67</v>
      </c>
      <c r="BL418" s="77">
        <f>IFERROR(W418*I418/H418,"0")</f>
        <v>0</v>
      </c>
      <c r="BM418" s="77">
        <f>IFERROR(X418*I418/H418,"0")</f>
        <v>0</v>
      </c>
      <c r="BN418" s="77">
        <f>IFERROR(1/J418*(W418/H418),"0")</f>
        <v>0</v>
      </c>
      <c r="BO418" s="77">
        <f>IFERROR(1/J418*(X418/H418),"0")</f>
        <v>0</v>
      </c>
    </row>
    <row r="419" spans="1:67" x14ac:dyDescent="0.2">
      <c r="A419" s="397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8"/>
      <c r="O419" s="394" t="s">
        <v>43</v>
      </c>
      <c r="P419" s="395"/>
      <c r="Q419" s="395"/>
      <c r="R419" s="395"/>
      <c r="S419" s="395"/>
      <c r="T419" s="395"/>
      <c r="U419" s="396"/>
      <c r="V419" s="41" t="s">
        <v>42</v>
      </c>
      <c r="W419" s="42">
        <f>IFERROR(W418/H418,"0")</f>
        <v>0</v>
      </c>
      <c r="X419" s="42">
        <f>IFERROR(X418/H418,"0")</f>
        <v>0</v>
      </c>
      <c r="Y419" s="42">
        <f>IFERROR(IF(Y418="",0,Y418),"0")</f>
        <v>0</v>
      </c>
      <c r="Z419" s="65"/>
      <c r="AA419" s="65"/>
    </row>
    <row r="420" spans="1:67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8"/>
      <c r="O420" s="394" t="s">
        <v>43</v>
      </c>
      <c r="P420" s="395"/>
      <c r="Q420" s="395"/>
      <c r="R420" s="395"/>
      <c r="S420" s="395"/>
      <c r="T420" s="395"/>
      <c r="U420" s="396"/>
      <c r="V420" s="41" t="s">
        <v>0</v>
      </c>
      <c r="W420" s="42">
        <f>IFERROR(SUM(W418:W418),"0")</f>
        <v>0</v>
      </c>
      <c r="X420" s="42">
        <f>IFERROR(SUM(X418:X418),"0")</f>
        <v>0</v>
      </c>
      <c r="Y420" s="41"/>
      <c r="Z420" s="65"/>
      <c r="AA420" s="65"/>
    </row>
    <row r="421" spans="1:67" ht="14.25" customHeight="1" x14ac:dyDescent="0.25">
      <c r="A421" s="414" t="s">
        <v>99</v>
      </c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4"/>
      <c r="N421" s="414"/>
      <c r="O421" s="414"/>
      <c r="P421" s="414"/>
      <c r="Q421" s="414"/>
      <c r="R421" s="414"/>
      <c r="S421" s="414"/>
      <c r="T421" s="414"/>
      <c r="U421" s="414"/>
      <c r="V421" s="414"/>
      <c r="W421" s="414"/>
      <c r="X421" s="414"/>
      <c r="Y421" s="414"/>
      <c r="Z421" s="64"/>
      <c r="AA421" s="64"/>
    </row>
    <row r="422" spans="1:67" ht="27" customHeight="1" x14ac:dyDescent="0.25">
      <c r="A422" s="61" t="s">
        <v>619</v>
      </c>
      <c r="B422" s="61" t="s">
        <v>620</v>
      </c>
      <c r="C422" s="35">
        <v>4301032045</v>
      </c>
      <c r="D422" s="407">
        <v>4680115884335</v>
      </c>
      <c r="E422" s="407"/>
      <c r="F422" s="60">
        <v>0.06</v>
      </c>
      <c r="G422" s="36">
        <v>20</v>
      </c>
      <c r="H422" s="60">
        <v>1.2</v>
      </c>
      <c r="I422" s="60">
        <v>1.8</v>
      </c>
      <c r="J422" s="36">
        <v>200</v>
      </c>
      <c r="K422" s="36" t="s">
        <v>622</v>
      </c>
      <c r="L422" s="37" t="s">
        <v>621</v>
      </c>
      <c r="M422" s="37"/>
      <c r="N422" s="36">
        <v>60</v>
      </c>
      <c r="O422" s="48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409"/>
      <c r="Q422" s="409"/>
      <c r="R422" s="409"/>
      <c r="S422" s="410"/>
      <c r="T422" s="38" t="s">
        <v>48</v>
      </c>
      <c r="U422" s="38" t="s">
        <v>48</v>
      </c>
      <c r="V422" s="39" t="s">
        <v>0</v>
      </c>
      <c r="W422" s="57">
        <v>0</v>
      </c>
      <c r="X422" s="54">
        <f>IFERROR(IF(W422="",0,CEILING((W422/$H422),1)*$H422),"")</f>
        <v>0</v>
      </c>
      <c r="Y422" s="40" t="str">
        <f>IFERROR(IF(X422=0,"",ROUNDUP(X422/H422,0)*0.00627),"")</f>
        <v/>
      </c>
      <c r="Z422" s="66" t="s">
        <v>48</v>
      </c>
      <c r="AA422" s="67" t="s">
        <v>48</v>
      </c>
      <c r="AE422" s="77"/>
      <c r="BB422" s="321" t="s">
        <v>67</v>
      </c>
      <c r="BL422" s="77">
        <f>IFERROR(W422*I422/H422,"0")</f>
        <v>0</v>
      </c>
      <c r="BM422" s="77">
        <f>IFERROR(X422*I422/H422,"0")</f>
        <v>0</v>
      </c>
      <c r="BN422" s="77">
        <f>IFERROR(1/J422*(W422/H422),"0")</f>
        <v>0</v>
      </c>
      <c r="BO422" s="77">
        <f>IFERROR(1/J422*(X422/H422),"0")</f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4301032047</v>
      </c>
      <c r="D423" s="407">
        <v>4680115884342</v>
      </c>
      <c r="E423" s="407"/>
      <c r="F423" s="60">
        <v>0.06</v>
      </c>
      <c r="G423" s="36">
        <v>20</v>
      </c>
      <c r="H423" s="60">
        <v>1.2</v>
      </c>
      <c r="I423" s="60">
        <v>1.8</v>
      </c>
      <c r="J423" s="36">
        <v>200</v>
      </c>
      <c r="K423" s="36" t="s">
        <v>622</v>
      </c>
      <c r="L423" s="37" t="s">
        <v>621</v>
      </c>
      <c r="M423" s="37"/>
      <c r="N423" s="36">
        <v>60</v>
      </c>
      <c r="O423" s="4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409"/>
      <c r="Q423" s="409"/>
      <c r="R423" s="409"/>
      <c r="S423" s="410"/>
      <c r="T423" s="38" t="s">
        <v>48</v>
      </c>
      <c r="U423" s="38" t="s">
        <v>48</v>
      </c>
      <c r="V423" s="39" t="s">
        <v>0</v>
      </c>
      <c r="W423" s="57">
        <v>0</v>
      </c>
      <c r="X423" s="54">
        <f>IFERROR(IF(W423="",0,CEILING((W423/$H423),1)*$H423),"")</f>
        <v>0</v>
      </c>
      <c r="Y423" s="40" t="str">
        <f>IFERROR(IF(X423=0,"",ROUNDUP(X423/H423,0)*0.00627),"")</f>
        <v/>
      </c>
      <c r="Z423" s="66" t="s">
        <v>48</v>
      </c>
      <c r="AA423" s="67" t="s">
        <v>48</v>
      </c>
      <c r="AE423" s="77"/>
      <c r="BB423" s="322" t="s">
        <v>67</v>
      </c>
      <c r="BL423" s="77">
        <f>IFERROR(W423*I423/H423,"0")</f>
        <v>0</v>
      </c>
      <c r="BM423" s="77">
        <f>IFERROR(X423*I423/H423,"0")</f>
        <v>0</v>
      </c>
      <c r="BN423" s="77">
        <f>IFERROR(1/J423*(W423/H423),"0")</f>
        <v>0</v>
      </c>
      <c r="BO423" s="77">
        <f>IFERROR(1/J423*(X423/H423),"0")</f>
        <v>0</v>
      </c>
    </row>
    <row r="424" spans="1:67" ht="27" customHeight="1" x14ac:dyDescent="0.25">
      <c r="A424" s="61" t="s">
        <v>625</v>
      </c>
      <c r="B424" s="61" t="s">
        <v>626</v>
      </c>
      <c r="C424" s="35">
        <v>4301170011</v>
      </c>
      <c r="D424" s="407">
        <v>4680115884113</v>
      </c>
      <c r="E424" s="407"/>
      <c r="F424" s="60">
        <v>0.11</v>
      </c>
      <c r="G424" s="36">
        <v>12</v>
      </c>
      <c r="H424" s="60">
        <v>1.32</v>
      </c>
      <c r="I424" s="60">
        <v>1.88</v>
      </c>
      <c r="J424" s="36">
        <v>200</v>
      </c>
      <c r="K424" s="36" t="s">
        <v>622</v>
      </c>
      <c r="L424" s="37" t="s">
        <v>621</v>
      </c>
      <c r="M424" s="37"/>
      <c r="N424" s="36">
        <v>150</v>
      </c>
      <c r="O424" s="4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409"/>
      <c r="Q424" s="409"/>
      <c r="R424" s="409"/>
      <c r="S424" s="410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IFERROR(IF(X424=0,"",ROUNDUP(X424/H424,0)*0.00627),"")</f>
        <v/>
      </c>
      <c r="Z424" s="66" t="s">
        <v>48</v>
      </c>
      <c r="AA424" s="67" t="s">
        <v>48</v>
      </c>
      <c r="AE424" s="77"/>
      <c r="BB424" s="323" t="s">
        <v>67</v>
      </c>
      <c r="BL424" s="77">
        <f>IFERROR(W424*I424/H424,"0")</f>
        <v>0</v>
      </c>
      <c r="BM424" s="77">
        <f>IFERROR(X424*I424/H424,"0")</f>
        <v>0</v>
      </c>
      <c r="BN424" s="77">
        <f>IFERROR(1/J424*(W424/H424),"0")</f>
        <v>0</v>
      </c>
      <c r="BO424" s="77">
        <f>IFERROR(1/J424*(X424/H424),"0")</f>
        <v>0</v>
      </c>
    </row>
    <row r="425" spans="1:67" x14ac:dyDescent="0.2">
      <c r="A425" s="397"/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8"/>
      <c r="O425" s="394" t="s">
        <v>43</v>
      </c>
      <c r="P425" s="395"/>
      <c r="Q425" s="395"/>
      <c r="R425" s="395"/>
      <c r="S425" s="395"/>
      <c r="T425" s="395"/>
      <c r="U425" s="396"/>
      <c r="V425" s="41" t="s">
        <v>42</v>
      </c>
      <c r="W425" s="42">
        <f>IFERROR(W422/H422,"0")+IFERROR(W423/H423,"0")+IFERROR(W424/H424,"0")</f>
        <v>0</v>
      </c>
      <c r="X425" s="42">
        <f>IFERROR(X422/H422,"0")+IFERROR(X423/H423,"0")+IFERROR(X424/H424,"0")</f>
        <v>0</v>
      </c>
      <c r="Y425" s="42">
        <f>IFERROR(IF(Y422="",0,Y422),"0")+IFERROR(IF(Y423="",0,Y423),"0")+IFERROR(IF(Y424="",0,Y424),"0")</f>
        <v>0</v>
      </c>
      <c r="Z425" s="65"/>
      <c r="AA425" s="65"/>
    </row>
    <row r="426" spans="1:67" x14ac:dyDescent="0.2">
      <c r="A426" s="397"/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8"/>
      <c r="O426" s="394" t="s">
        <v>43</v>
      </c>
      <c r="P426" s="395"/>
      <c r="Q426" s="395"/>
      <c r="R426" s="395"/>
      <c r="S426" s="395"/>
      <c r="T426" s="395"/>
      <c r="U426" s="396"/>
      <c r="V426" s="41" t="s">
        <v>0</v>
      </c>
      <c r="W426" s="42">
        <f>IFERROR(SUM(W422:W424),"0")</f>
        <v>0</v>
      </c>
      <c r="X426" s="42">
        <f>IFERROR(SUM(X422:X424),"0")</f>
        <v>0</v>
      </c>
      <c r="Y426" s="41"/>
      <c r="Z426" s="65"/>
      <c r="AA426" s="65"/>
    </row>
    <row r="427" spans="1:67" ht="16.5" customHeight="1" x14ac:dyDescent="0.25">
      <c r="A427" s="431" t="s">
        <v>627</v>
      </c>
      <c r="B427" s="431"/>
      <c r="C427" s="431"/>
      <c r="D427" s="431"/>
      <c r="E427" s="431"/>
      <c r="F427" s="431"/>
      <c r="G427" s="431"/>
      <c r="H427" s="431"/>
      <c r="I427" s="431"/>
      <c r="J427" s="431"/>
      <c r="K427" s="431"/>
      <c r="L427" s="431"/>
      <c r="M427" s="431"/>
      <c r="N427" s="431"/>
      <c r="O427" s="431"/>
      <c r="P427" s="431"/>
      <c r="Q427" s="431"/>
      <c r="R427" s="431"/>
      <c r="S427" s="431"/>
      <c r="T427" s="431"/>
      <c r="U427" s="431"/>
      <c r="V427" s="431"/>
      <c r="W427" s="431"/>
      <c r="X427" s="431"/>
      <c r="Y427" s="431"/>
      <c r="Z427" s="63"/>
      <c r="AA427" s="63"/>
    </row>
    <row r="428" spans="1:67" ht="14.25" customHeight="1" x14ac:dyDescent="0.25">
      <c r="A428" s="414" t="s">
        <v>110</v>
      </c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414"/>
      <c r="Z428" s="64"/>
      <c r="AA428" s="64"/>
    </row>
    <row r="429" spans="1:67" ht="27" customHeight="1" x14ac:dyDescent="0.25">
      <c r="A429" s="61" t="s">
        <v>628</v>
      </c>
      <c r="B429" s="61" t="s">
        <v>629</v>
      </c>
      <c r="C429" s="35">
        <v>4301020214</v>
      </c>
      <c r="D429" s="407">
        <v>4607091389388</v>
      </c>
      <c r="E429" s="407"/>
      <c r="F429" s="60">
        <v>1.3</v>
      </c>
      <c r="G429" s="36">
        <v>4</v>
      </c>
      <c r="H429" s="60">
        <v>5.2</v>
      </c>
      <c r="I429" s="60">
        <v>5.6079999999999997</v>
      </c>
      <c r="J429" s="36">
        <v>104</v>
      </c>
      <c r="K429" s="36" t="s">
        <v>114</v>
      </c>
      <c r="L429" s="37" t="s">
        <v>113</v>
      </c>
      <c r="M429" s="37"/>
      <c r="N429" s="36">
        <v>35</v>
      </c>
      <c r="O429" s="4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409"/>
      <c r="Q429" s="409"/>
      <c r="R429" s="409"/>
      <c r="S429" s="410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IFERROR(IF(X429=0,"",ROUNDUP(X429/H429,0)*0.01196),"")</f>
        <v/>
      </c>
      <c r="Z429" s="66" t="s">
        <v>48</v>
      </c>
      <c r="AA429" s="67" t="s">
        <v>48</v>
      </c>
      <c r="AE429" s="77"/>
      <c r="BB429" s="324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ht="27" customHeight="1" x14ac:dyDescent="0.25">
      <c r="A430" s="61" t="s">
        <v>630</v>
      </c>
      <c r="B430" s="61" t="s">
        <v>631</v>
      </c>
      <c r="C430" s="35">
        <v>4301020185</v>
      </c>
      <c r="D430" s="407">
        <v>4607091389364</v>
      </c>
      <c r="E430" s="407"/>
      <c r="F430" s="60">
        <v>0.42</v>
      </c>
      <c r="G430" s="36">
        <v>6</v>
      </c>
      <c r="H430" s="60">
        <v>2.52</v>
      </c>
      <c r="I430" s="60">
        <v>2.75</v>
      </c>
      <c r="J430" s="36">
        <v>156</v>
      </c>
      <c r="K430" s="36" t="s">
        <v>81</v>
      </c>
      <c r="L430" s="37" t="s">
        <v>133</v>
      </c>
      <c r="M430" s="37"/>
      <c r="N430" s="36">
        <v>35</v>
      </c>
      <c r="O430" s="4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409"/>
      <c r="Q430" s="409"/>
      <c r="R430" s="409"/>
      <c r="S430" s="410"/>
      <c r="T430" s="38" t="s">
        <v>48</v>
      </c>
      <c r="U430" s="38" t="s">
        <v>48</v>
      </c>
      <c r="V430" s="39" t="s">
        <v>0</v>
      </c>
      <c r="W430" s="57">
        <v>0</v>
      </c>
      <c r="X430" s="54">
        <f>IFERROR(IF(W430="",0,CEILING((W430/$H430),1)*$H430),"")</f>
        <v>0</v>
      </c>
      <c r="Y430" s="40" t="str">
        <f>IFERROR(IF(X430=0,"",ROUNDUP(X430/H430,0)*0.00753),"")</f>
        <v/>
      </c>
      <c r="Z430" s="66" t="s">
        <v>48</v>
      </c>
      <c r="AA430" s="67" t="s">
        <v>48</v>
      </c>
      <c r="AE430" s="77"/>
      <c r="BB430" s="325" t="s">
        <v>67</v>
      </c>
      <c r="BL430" s="77">
        <f>IFERROR(W430*I430/H430,"0")</f>
        <v>0</v>
      </c>
      <c r="BM430" s="77">
        <f>IFERROR(X430*I430/H430,"0")</f>
        <v>0</v>
      </c>
      <c r="BN430" s="77">
        <f>IFERROR(1/J430*(W430/H430),"0")</f>
        <v>0</v>
      </c>
      <c r="BO430" s="77">
        <f>IFERROR(1/J430*(X430/H430),"0")</f>
        <v>0</v>
      </c>
    </row>
    <row r="431" spans="1:67" x14ac:dyDescent="0.2">
      <c r="A431" s="397"/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8"/>
      <c r="O431" s="394" t="s">
        <v>43</v>
      </c>
      <c r="P431" s="395"/>
      <c r="Q431" s="395"/>
      <c r="R431" s="395"/>
      <c r="S431" s="395"/>
      <c r="T431" s="395"/>
      <c r="U431" s="396"/>
      <c r="V431" s="41" t="s">
        <v>42</v>
      </c>
      <c r="W431" s="42">
        <f>IFERROR(W429/H429,"0")+IFERROR(W430/H430,"0")</f>
        <v>0</v>
      </c>
      <c r="X431" s="42">
        <f>IFERROR(X429/H429,"0")+IFERROR(X430/H430,"0")</f>
        <v>0</v>
      </c>
      <c r="Y431" s="42">
        <f>IFERROR(IF(Y429="",0,Y429),"0")+IFERROR(IF(Y430="",0,Y430),"0")</f>
        <v>0</v>
      </c>
      <c r="Z431" s="65"/>
      <c r="AA431" s="65"/>
    </row>
    <row r="432" spans="1:67" x14ac:dyDescent="0.2">
      <c r="A432" s="397"/>
      <c r="B432" s="397"/>
      <c r="C432" s="397"/>
      <c r="D432" s="397"/>
      <c r="E432" s="397"/>
      <c r="F432" s="397"/>
      <c r="G432" s="397"/>
      <c r="H432" s="397"/>
      <c r="I432" s="397"/>
      <c r="J432" s="397"/>
      <c r="K432" s="397"/>
      <c r="L432" s="397"/>
      <c r="M432" s="397"/>
      <c r="N432" s="398"/>
      <c r="O432" s="394" t="s">
        <v>43</v>
      </c>
      <c r="P432" s="395"/>
      <c r="Q432" s="395"/>
      <c r="R432" s="395"/>
      <c r="S432" s="395"/>
      <c r="T432" s="395"/>
      <c r="U432" s="396"/>
      <c r="V432" s="41" t="s">
        <v>0</v>
      </c>
      <c r="W432" s="42">
        <f>IFERROR(SUM(W429:W430),"0")</f>
        <v>0</v>
      </c>
      <c r="X432" s="42">
        <f>IFERROR(SUM(X429:X430),"0")</f>
        <v>0</v>
      </c>
      <c r="Y432" s="41"/>
      <c r="Z432" s="65"/>
      <c r="AA432" s="65"/>
    </row>
    <row r="433" spans="1:67" ht="14.25" customHeight="1" x14ac:dyDescent="0.25">
      <c r="A433" s="414" t="s">
        <v>77</v>
      </c>
      <c r="B433" s="414"/>
      <c r="C433" s="414"/>
      <c r="D433" s="414"/>
      <c r="E433" s="414"/>
      <c r="F433" s="414"/>
      <c r="G433" s="414"/>
      <c r="H433" s="414"/>
      <c r="I433" s="414"/>
      <c r="J433" s="414"/>
      <c r="K433" s="414"/>
      <c r="L433" s="414"/>
      <c r="M433" s="414"/>
      <c r="N433" s="414"/>
      <c r="O433" s="414"/>
      <c r="P433" s="414"/>
      <c r="Q433" s="414"/>
      <c r="R433" s="414"/>
      <c r="S433" s="414"/>
      <c r="T433" s="414"/>
      <c r="U433" s="414"/>
      <c r="V433" s="414"/>
      <c r="W433" s="414"/>
      <c r="X433" s="414"/>
      <c r="Y433" s="414"/>
      <c r="Z433" s="64"/>
      <c r="AA433" s="64"/>
    </row>
    <row r="434" spans="1:67" ht="27" customHeight="1" x14ac:dyDescent="0.25">
      <c r="A434" s="61" t="s">
        <v>632</v>
      </c>
      <c r="B434" s="61" t="s">
        <v>633</v>
      </c>
      <c r="C434" s="35">
        <v>4301031212</v>
      </c>
      <c r="D434" s="407">
        <v>4607091389739</v>
      </c>
      <c r="E434" s="407"/>
      <c r="F434" s="60">
        <v>0.7</v>
      </c>
      <c r="G434" s="36">
        <v>6</v>
      </c>
      <c r="H434" s="60">
        <v>4.2</v>
      </c>
      <c r="I434" s="60">
        <v>4.43</v>
      </c>
      <c r="J434" s="36">
        <v>156</v>
      </c>
      <c r="K434" s="36" t="s">
        <v>81</v>
      </c>
      <c r="L434" s="37" t="s">
        <v>113</v>
      </c>
      <c r="M434" s="37"/>
      <c r="N434" s="36">
        <v>45</v>
      </c>
      <c r="O434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409"/>
      <c r="Q434" s="409"/>
      <c r="R434" s="409"/>
      <c r="S434" s="410"/>
      <c r="T434" s="38" t="s">
        <v>48</v>
      </c>
      <c r="U434" s="38" t="s">
        <v>48</v>
      </c>
      <c r="V434" s="39" t="s">
        <v>0</v>
      </c>
      <c r="W434" s="57">
        <v>280</v>
      </c>
      <c r="X434" s="54">
        <f t="shared" ref="X434:X439" si="86">IFERROR(IF(W434="",0,CEILING((W434/$H434),1)*$H434),"")</f>
        <v>281.40000000000003</v>
      </c>
      <c r="Y434" s="40">
        <f>IFERROR(IF(X434=0,"",ROUNDUP(X434/H434,0)*0.00753),"")</f>
        <v>0.50451000000000001</v>
      </c>
      <c r="Z434" s="66" t="s">
        <v>48</v>
      </c>
      <c r="AA434" s="67" t="s">
        <v>48</v>
      </c>
      <c r="AE434" s="77"/>
      <c r="BB434" s="326" t="s">
        <v>67</v>
      </c>
      <c r="BL434" s="77">
        <f t="shared" ref="BL434:BL439" si="87">IFERROR(W434*I434/H434,"0")</f>
        <v>295.33333333333331</v>
      </c>
      <c r="BM434" s="77">
        <f t="shared" ref="BM434:BM439" si="88">IFERROR(X434*I434/H434,"0")</f>
        <v>296.81</v>
      </c>
      <c r="BN434" s="77">
        <f t="shared" ref="BN434:BN439" si="89">IFERROR(1/J434*(W434/H434),"0")</f>
        <v>0.42735042735042728</v>
      </c>
      <c r="BO434" s="77">
        <f t="shared" ref="BO434:BO439" si="90">IFERROR(1/J434*(X434/H434),"0")</f>
        <v>0.42948717948717946</v>
      </c>
    </row>
    <row r="435" spans="1:67" ht="27" customHeight="1" x14ac:dyDescent="0.25">
      <c r="A435" s="61" t="s">
        <v>634</v>
      </c>
      <c r="B435" s="61" t="s">
        <v>635</v>
      </c>
      <c r="C435" s="35">
        <v>4301031176</v>
      </c>
      <c r="D435" s="407">
        <v>4607091389425</v>
      </c>
      <c r="E435" s="407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84</v>
      </c>
      <c r="L435" s="37" t="s">
        <v>80</v>
      </c>
      <c r="M435" s="37"/>
      <c r="N435" s="36">
        <v>45</v>
      </c>
      <c r="O435" s="48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409"/>
      <c r="Q435" s="409"/>
      <c r="R435" s="409"/>
      <c r="S435" s="410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86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77"/>
      <c r="BB435" s="327" t="s">
        <v>67</v>
      </c>
      <c r="BL435" s="77">
        <f t="shared" si="87"/>
        <v>0</v>
      </c>
      <c r="BM435" s="77">
        <f t="shared" si="88"/>
        <v>0</v>
      </c>
      <c r="BN435" s="77">
        <f t="shared" si="89"/>
        <v>0</v>
      </c>
      <c r="BO435" s="77">
        <f t="shared" si="90"/>
        <v>0</v>
      </c>
    </row>
    <row r="436" spans="1:67" ht="27" customHeight="1" x14ac:dyDescent="0.25">
      <c r="A436" s="61" t="s">
        <v>636</v>
      </c>
      <c r="B436" s="61" t="s">
        <v>637</v>
      </c>
      <c r="C436" s="35">
        <v>4301031215</v>
      </c>
      <c r="D436" s="407">
        <v>4680115882911</v>
      </c>
      <c r="E436" s="407"/>
      <c r="F436" s="60">
        <v>0.4</v>
      </c>
      <c r="G436" s="36">
        <v>6</v>
      </c>
      <c r="H436" s="60">
        <v>2.4</v>
      </c>
      <c r="I436" s="60">
        <v>2.5299999999999998</v>
      </c>
      <c r="J436" s="36">
        <v>234</v>
      </c>
      <c r="K436" s="36" t="s">
        <v>84</v>
      </c>
      <c r="L436" s="37" t="s">
        <v>80</v>
      </c>
      <c r="M436" s="37"/>
      <c r="N436" s="36">
        <v>40</v>
      </c>
      <c r="O436" s="48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409"/>
      <c r="Q436" s="409"/>
      <c r="R436" s="409"/>
      <c r="S436" s="410"/>
      <c r="T436" s="38" t="s">
        <v>48</v>
      </c>
      <c r="U436" s="38" t="s">
        <v>48</v>
      </c>
      <c r="V436" s="39" t="s">
        <v>0</v>
      </c>
      <c r="W436" s="57">
        <v>0</v>
      </c>
      <c r="X436" s="54">
        <f t="shared" si="86"/>
        <v>0</v>
      </c>
      <c r="Y436" s="40" t="str">
        <f>IFERROR(IF(X436=0,"",ROUNDUP(X436/H436,0)*0.00502),"")</f>
        <v/>
      </c>
      <c r="Z436" s="66" t="s">
        <v>48</v>
      </c>
      <c r="AA436" s="67" t="s">
        <v>48</v>
      </c>
      <c r="AE436" s="77"/>
      <c r="BB436" s="328" t="s">
        <v>67</v>
      </c>
      <c r="BL436" s="77">
        <f t="shared" si="87"/>
        <v>0</v>
      </c>
      <c r="BM436" s="77">
        <f t="shared" si="88"/>
        <v>0</v>
      </c>
      <c r="BN436" s="77">
        <f t="shared" si="89"/>
        <v>0</v>
      </c>
      <c r="BO436" s="77">
        <f t="shared" si="90"/>
        <v>0</v>
      </c>
    </row>
    <row r="437" spans="1:67" ht="27" customHeight="1" x14ac:dyDescent="0.25">
      <c r="A437" s="61" t="s">
        <v>638</v>
      </c>
      <c r="B437" s="61" t="s">
        <v>639</v>
      </c>
      <c r="C437" s="35">
        <v>4301031167</v>
      </c>
      <c r="D437" s="407">
        <v>4680115880771</v>
      </c>
      <c r="E437" s="407"/>
      <c r="F437" s="60">
        <v>0.28000000000000003</v>
      </c>
      <c r="G437" s="36">
        <v>6</v>
      </c>
      <c r="H437" s="60">
        <v>1.68</v>
      </c>
      <c r="I437" s="60">
        <v>1.81</v>
      </c>
      <c r="J437" s="36">
        <v>234</v>
      </c>
      <c r="K437" s="36" t="s">
        <v>84</v>
      </c>
      <c r="L437" s="37" t="s">
        <v>80</v>
      </c>
      <c r="M437" s="37"/>
      <c r="N437" s="36">
        <v>45</v>
      </c>
      <c r="O437" s="4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409"/>
      <c r="Q437" s="409"/>
      <c r="R437" s="409"/>
      <c r="S437" s="410"/>
      <c r="T437" s="38" t="s">
        <v>48</v>
      </c>
      <c r="U437" s="38" t="s">
        <v>48</v>
      </c>
      <c r="V437" s="39" t="s">
        <v>0</v>
      </c>
      <c r="W437" s="57">
        <v>0</v>
      </c>
      <c r="X437" s="54">
        <f t="shared" si="86"/>
        <v>0</v>
      </c>
      <c r="Y437" s="40" t="str">
        <f>IFERROR(IF(X437=0,"",ROUNDUP(X437/H437,0)*0.00502),"")</f>
        <v/>
      </c>
      <c r="Z437" s="66" t="s">
        <v>48</v>
      </c>
      <c r="AA437" s="67" t="s">
        <v>48</v>
      </c>
      <c r="AE437" s="77"/>
      <c r="BB437" s="329" t="s">
        <v>67</v>
      </c>
      <c r="BL437" s="77">
        <f t="shared" si="87"/>
        <v>0</v>
      </c>
      <c r="BM437" s="77">
        <f t="shared" si="88"/>
        <v>0</v>
      </c>
      <c r="BN437" s="77">
        <f t="shared" si="89"/>
        <v>0</v>
      </c>
      <c r="BO437" s="77">
        <f t="shared" si="90"/>
        <v>0</v>
      </c>
    </row>
    <row r="438" spans="1:67" ht="27" customHeight="1" x14ac:dyDescent="0.25">
      <c r="A438" s="61" t="s">
        <v>640</v>
      </c>
      <c r="B438" s="61" t="s">
        <v>641</v>
      </c>
      <c r="C438" s="35">
        <v>4301031173</v>
      </c>
      <c r="D438" s="407">
        <v>4607091389500</v>
      </c>
      <c r="E438" s="407"/>
      <c r="F438" s="60">
        <v>0.35</v>
      </c>
      <c r="G438" s="36">
        <v>6</v>
      </c>
      <c r="H438" s="60">
        <v>2.1</v>
      </c>
      <c r="I438" s="60">
        <v>2.23</v>
      </c>
      <c r="J438" s="36">
        <v>234</v>
      </c>
      <c r="K438" s="36" t="s">
        <v>84</v>
      </c>
      <c r="L438" s="37" t="s">
        <v>80</v>
      </c>
      <c r="M438" s="37"/>
      <c r="N438" s="36">
        <v>45</v>
      </c>
      <c r="O438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409"/>
      <c r="Q438" s="409"/>
      <c r="R438" s="409"/>
      <c r="S438" s="410"/>
      <c r="T438" s="38" t="s">
        <v>48</v>
      </c>
      <c r="U438" s="38" t="s">
        <v>48</v>
      </c>
      <c r="V438" s="39" t="s">
        <v>0</v>
      </c>
      <c r="W438" s="57">
        <v>0</v>
      </c>
      <c r="X438" s="54">
        <f t="shared" si="86"/>
        <v>0</v>
      </c>
      <c r="Y438" s="40" t="str">
        <f>IFERROR(IF(X438=0,"",ROUNDUP(X438/H438,0)*0.00502),"")</f>
        <v/>
      </c>
      <c r="Z438" s="66" t="s">
        <v>48</v>
      </c>
      <c r="AA438" s="67" t="s">
        <v>48</v>
      </c>
      <c r="AE438" s="77"/>
      <c r="BB438" s="330" t="s">
        <v>67</v>
      </c>
      <c r="BL438" s="77">
        <f t="shared" si="87"/>
        <v>0</v>
      </c>
      <c r="BM438" s="77">
        <f t="shared" si="88"/>
        <v>0</v>
      </c>
      <c r="BN438" s="77">
        <f t="shared" si="89"/>
        <v>0</v>
      </c>
      <c r="BO438" s="77">
        <f t="shared" si="90"/>
        <v>0</v>
      </c>
    </row>
    <row r="439" spans="1:67" ht="27" customHeight="1" x14ac:dyDescent="0.25">
      <c r="A439" s="61" t="s">
        <v>642</v>
      </c>
      <c r="B439" s="61" t="s">
        <v>643</v>
      </c>
      <c r="C439" s="35">
        <v>4301031103</v>
      </c>
      <c r="D439" s="407">
        <v>4680115881983</v>
      </c>
      <c r="E439" s="407"/>
      <c r="F439" s="60">
        <v>0.28000000000000003</v>
      </c>
      <c r="G439" s="36">
        <v>4</v>
      </c>
      <c r="H439" s="60">
        <v>1.1200000000000001</v>
      </c>
      <c r="I439" s="60">
        <v>1.252</v>
      </c>
      <c r="J439" s="36">
        <v>234</v>
      </c>
      <c r="K439" s="36" t="s">
        <v>84</v>
      </c>
      <c r="L439" s="37" t="s">
        <v>80</v>
      </c>
      <c r="M439" s="37"/>
      <c r="N439" s="36">
        <v>40</v>
      </c>
      <c r="O439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409"/>
      <c r="Q439" s="409"/>
      <c r="R439" s="409"/>
      <c r="S439" s="410"/>
      <c r="T439" s="38" t="s">
        <v>48</v>
      </c>
      <c r="U439" s="38" t="s">
        <v>48</v>
      </c>
      <c r="V439" s="39" t="s">
        <v>0</v>
      </c>
      <c r="W439" s="57">
        <v>0</v>
      </c>
      <c r="X439" s="54">
        <f t="shared" si="86"/>
        <v>0</v>
      </c>
      <c r="Y439" s="40" t="str">
        <f>IFERROR(IF(X439=0,"",ROUNDUP(X439/H439,0)*0.00502),"")</f>
        <v/>
      </c>
      <c r="Z439" s="66" t="s">
        <v>48</v>
      </c>
      <c r="AA439" s="67" t="s">
        <v>48</v>
      </c>
      <c r="AE439" s="77"/>
      <c r="BB439" s="331" t="s">
        <v>67</v>
      </c>
      <c r="BL439" s="77">
        <f t="shared" si="87"/>
        <v>0</v>
      </c>
      <c r="BM439" s="77">
        <f t="shared" si="88"/>
        <v>0</v>
      </c>
      <c r="BN439" s="77">
        <f t="shared" si="89"/>
        <v>0</v>
      </c>
      <c r="BO439" s="77">
        <f t="shared" si="90"/>
        <v>0</v>
      </c>
    </row>
    <row r="440" spans="1:67" x14ac:dyDescent="0.2">
      <c r="A440" s="397"/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8"/>
      <c r="O440" s="394" t="s">
        <v>43</v>
      </c>
      <c r="P440" s="395"/>
      <c r="Q440" s="395"/>
      <c r="R440" s="395"/>
      <c r="S440" s="395"/>
      <c r="T440" s="395"/>
      <c r="U440" s="396"/>
      <c r="V440" s="41" t="s">
        <v>42</v>
      </c>
      <c r="W440" s="42">
        <f>IFERROR(W434/H434,"0")+IFERROR(W435/H435,"0")+IFERROR(W436/H436,"0")+IFERROR(W437/H437,"0")+IFERROR(W438/H438,"0")+IFERROR(W439/H439,"0")</f>
        <v>66.666666666666657</v>
      </c>
      <c r="X440" s="42">
        <f>IFERROR(X434/H434,"0")+IFERROR(X435/H435,"0")+IFERROR(X436/H436,"0")+IFERROR(X437/H437,"0")+IFERROR(X438/H438,"0")+IFERROR(X439/H439,"0")</f>
        <v>67</v>
      </c>
      <c r="Y440" s="42">
        <f>IFERROR(IF(Y434="",0,Y434),"0")+IFERROR(IF(Y435="",0,Y435),"0")+IFERROR(IF(Y436="",0,Y436),"0")+IFERROR(IF(Y437="",0,Y437),"0")+IFERROR(IF(Y438="",0,Y438),"0")+IFERROR(IF(Y439="",0,Y439),"0")</f>
        <v>0.50451000000000001</v>
      </c>
      <c r="Z440" s="65"/>
      <c r="AA440" s="65"/>
    </row>
    <row r="441" spans="1:67" x14ac:dyDescent="0.2">
      <c r="A441" s="397"/>
      <c r="B441" s="397"/>
      <c r="C441" s="397"/>
      <c r="D441" s="397"/>
      <c r="E441" s="397"/>
      <c r="F441" s="397"/>
      <c r="G441" s="397"/>
      <c r="H441" s="397"/>
      <c r="I441" s="397"/>
      <c r="J441" s="397"/>
      <c r="K441" s="397"/>
      <c r="L441" s="397"/>
      <c r="M441" s="397"/>
      <c r="N441" s="398"/>
      <c r="O441" s="394" t="s">
        <v>43</v>
      </c>
      <c r="P441" s="395"/>
      <c r="Q441" s="395"/>
      <c r="R441" s="395"/>
      <c r="S441" s="395"/>
      <c r="T441" s="395"/>
      <c r="U441" s="396"/>
      <c r="V441" s="41" t="s">
        <v>0</v>
      </c>
      <c r="W441" s="42">
        <f>IFERROR(SUM(W434:W439),"0")</f>
        <v>280</v>
      </c>
      <c r="X441" s="42">
        <f>IFERROR(SUM(X434:X439),"0")</f>
        <v>281.40000000000003</v>
      </c>
      <c r="Y441" s="41"/>
      <c r="Z441" s="65"/>
      <c r="AA441" s="65"/>
    </row>
    <row r="442" spans="1:67" ht="14.25" customHeight="1" x14ac:dyDescent="0.25">
      <c r="A442" s="414" t="s">
        <v>99</v>
      </c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414"/>
      <c r="Z442" s="64"/>
      <c r="AA442" s="64"/>
    </row>
    <row r="443" spans="1:67" ht="27" customHeight="1" x14ac:dyDescent="0.25">
      <c r="A443" s="61" t="s">
        <v>644</v>
      </c>
      <c r="B443" s="61" t="s">
        <v>645</v>
      </c>
      <c r="C443" s="35">
        <v>4301032046</v>
      </c>
      <c r="D443" s="407">
        <v>4680115884359</v>
      </c>
      <c r="E443" s="407"/>
      <c r="F443" s="60">
        <v>0.06</v>
      </c>
      <c r="G443" s="36">
        <v>20</v>
      </c>
      <c r="H443" s="60">
        <v>1.2</v>
      </c>
      <c r="I443" s="60">
        <v>1.8</v>
      </c>
      <c r="J443" s="36">
        <v>200</v>
      </c>
      <c r="K443" s="36" t="s">
        <v>622</v>
      </c>
      <c r="L443" s="37" t="s">
        <v>621</v>
      </c>
      <c r="M443" s="37"/>
      <c r="N443" s="36">
        <v>60</v>
      </c>
      <c r="O443" s="47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409"/>
      <c r="Q443" s="409"/>
      <c r="R443" s="409"/>
      <c r="S443" s="41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77"/>
      <c r="BB443" s="332" t="s">
        <v>67</v>
      </c>
      <c r="BL443" s="77">
        <f>IFERROR(W443*I443/H443,"0")</f>
        <v>0</v>
      </c>
      <c r="BM443" s="77">
        <f>IFERROR(X443*I443/H443,"0")</f>
        <v>0</v>
      </c>
      <c r="BN443" s="77">
        <f>IFERROR(1/J443*(W443/H443),"0")</f>
        <v>0</v>
      </c>
      <c r="BO443" s="77">
        <f>IFERROR(1/J443*(X443/H443),"0")</f>
        <v>0</v>
      </c>
    </row>
    <row r="444" spans="1:67" ht="27" customHeight="1" x14ac:dyDescent="0.25">
      <c r="A444" s="61" t="s">
        <v>646</v>
      </c>
      <c r="B444" s="61" t="s">
        <v>647</v>
      </c>
      <c r="C444" s="35">
        <v>4301040358</v>
      </c>
      <c r="D444" s="407">
        <v>4680115884571</v>
      </c>
      <c r="E444" s="407"/>
      <c r="F444" s="60">
        <v>0.1</v>
      </c>
      <c r="G444" s="36">
        <v>20</v>
      </c>
      <c r="H444" s="60">
        <v>2</v>
      </c>
      <c r="I444" s="60">
        <v>2.6</v>
      </c>
      <c r="J444" s="36">
        <v>200</v>
      </c>
      <c r="K444" s="36" t="s">
        <v>622</v>
      </c>
      <c r="L444" s="37" t="s">
        <v>621</v>
      </c>
      <c r="M444" s="37"/>
      <c r="N444" s="36">
        <v>60</v>
      </c>
      <c r="O444" s="47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409"/>
      <c r="Q444" s="409"/>
      <c r="R444" s="409"/>
      <c r="S444" s="410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77"/>
      <c r="BB444" s="333" t="s">
        <v>67</v>
      </c>
      <c r="BL444" s="77">
        <f>IFERROR(W444*I444/H444,"0")</f>
        <v>0</v>
      </c>
      <c r="BM444" s="77">
        <f>IFERROR(X444*I444/H444,"0")</f>
        <v>0</v>
      </c>
      <c r="BN444" s="77">
        <f>IFERROR(1/J444*(W444/H444),"0")</f>
        <v>0</v>
      </c>
      <c r="BO444" s="77">
        <f>IFERROR(1/J444*(X444/H444),"0")</f>
        <v>0</v>
      </c>
    </row>
    <row r="445" spans="1:67" x14ac:dyDescent="0.2">
      <c r="A445" s="397"/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8"/>
      <c r="O445" s="394" t="s">
        <v>43</v>
      </c>
      <c r="P445" s="395"/>
      <c r="Q445" s="395"/>
      <c r="R445" s="395"/>
      <c r="S445" s="395"/>
      <c r="T445" s="395"/>
      <c r="U445" s="396"/>
      <c r="V445" s="41" t="s">
        <v>42</v>
      </c>
      <c r="W445" s="42">
        <f>IFERROR(W443/H443,"0")+IFERROR(W444/H444,"0")</f>
        <v>0</v>
      </c>
      <c r="X445" s="42">
        <f>IFERROR(X443/H443,"0")+IFERROR(X444/H444,"0")</f>
        <v>0</v>
      </c>
      <c r="Y445" s="42">
        <f>IFERROR(IF(Y443="",0,Y443),"0")+IFERROR(IF(Y444="",0,Y444),"0")</f>
        <v>0</v>
      </c>
      <c r="Z445" s="65"/>
      <c r="AA445" s="65"/>
    </row>
    <row r="446" spans="1:67" x14ac:dyDescent="0.2">
      <c r="A446" s="397"/>
      <c r="B446" s="397"/>
      <c r="C446" s="397"/>
      <c r="D446" s="397"/>
      <c r="E446" s="397"/>
      <c r="F446" s="397"/>
      <c r="G446" s="397"/>
      <c r="H446" s="397"/>
      <c r="I446" s="397"/>
      <c r="J446" s="397"/>
      <c r="K446" s="397"/>
      <c r="L446" s="397"/>
      <c r="M446" s="397"/>
      <c r="N446" s="398"/>
      <c r="O446" s="394" t="s">
        <v>43</v>
      </c>
      <c r="P446" s="395"/>
      <c r="Q446" s="395"/>
      <c r="R446" s="395"/>
      <c r="S446" s="395"/>
      <c r="T446" s="395"/>
      <c r="U446" s="396"/>
      <c r="V446" s="41" t="s">
        <v>0</v>
      </c>
      <c r="W446" s="42">
        <f>IFERROR(SUM(W443:W444),"0")</f>
        <v>0</v>
      </c>
      <c r="X446" s="42">
        <f>IFERROR(SUM(X443:X444),"0")</f>
        <v>0</v>
      </c>
      <c r="Y446" s="41"/>
      <c r="Z446" s="65"/>
      <c r="AA446" s="65"/>
    </row>
    <row r="447" spans="1:67" ht="14.25" customHeight="1" x14ac:dyDescent="0.25">
      <c r="A447" s="414" t="s">
        <v>648</v>
      </c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4"/>
      <c r="N447" s="414"/>
      <c r="O447" s="414"/>
      <c r="P447" s="414"/>
      <c r="Q447" s="414"/>
      <c r="R447" s="414"/>
      <c r="S447" s="414"/>
      <c r="T447" s="414"/>
      <c r="U447" s="414"/>
      <c r="V447" s="414"/>
      <c r="W447" s="414"/>
      <c r="X447" s="414"/>
      <c r="Y447" s="414"/>
      <c r="Z447" s="64"/>
      <c r="AA447" s="64"/>
    </row>
    <row r="448" spans="1:67" ht="27" customHeight="1" x14ac:dyDescent="0.25">
      <c r="A448" s="61" t="s">
        <v>649</v>
      </c>
      <c r="B448" s="61" t="s">
        <v>650</v>
      </c>
      <c r="C448" s="35">
        <v>4301170010</v>
      </c>
      <c r="D448" s="407">
        <v>4680115884090</v>
      </c>
      <c r="E448" s="407"/>
      <c r="F448" s="60">
        <v>0.11</v>
      </c>
      <c r="G448" s="36">
        <v>12</v>
      </c>
      <c r="H448" s="60">
        <v>1.32</v>
      </c>
      <c r="I448" s="60">
        <v>1.88</v>
      </c>
      <c r="J448" s="36">
        <v>200</v>
      </c>
      <c r="K448" s="36" t="s">
        <v>622</v>
      </c>
      <c r="L448" s="37" t="s">
        <v>621</v>
      </c>
      <c r="M448" s="37"/>
      <c r="N448" s="36">
        <v>150</v>
      </c>
      <c r="O448" s="4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409"/>
      <c r="Q448" s="409"/>
      <c r="R448" s="409"/>
      <c r="S448" s="41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77"/>
      <c r="BB448" s="334" t="s">
        <v>67</v>
      </c>
      <c r="BL448" s="77">
        <f>IFERROR(W448*I448/H448,"0")</f>
        <v>0</v>
      </c>
      <c r="BM448" s="77">
        <f>IFERROR(X448*I448/H448,"0")</f>
        <v>0</v>
      </c>
      <c r="BN448" s="77">
        <f>IFERROR(1/J448*(W448/H448),"0")</f>
        <v>0</v>
      </c>
      <c r="BO448" s="77">
        <f>IFERROR(1/J448*(X448/H448),"0")</f>
        <v>0</v>
      </c>
    </row>
    <row r="449" spans="1:67" x14ac:dyDescent="0.2">
      <c r="A449" s="397"/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8"/>
      <c r="O449" s="394" t="s">
        <v>43</v>
      </c>
      <c r="P449" s="395"/>
      <c r="Q449" s="395"/>
      <c r="R449" s="395"/>
      <c r="S449" s="395"/>
      <c r="T449" s="395"/>
      <c r="U449" s="396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67" x14ac:dyDescent="0.2">
      <c r="A450" s="397"/>
      <c r="B450" s="397"/>
      <c r="C450" s="397"/>
      <c r="D450" s="397"/>
      <c r="E450" s="397"/>
      <c r="F450" s="397"/>
      <c r="G450" s="397"/>
      <c r="H450" s="397"/>
      <c r="I450" s="397"/>
      <c r="J450" s="397"/>
      <c r="K450" s="397"/>
      <c r="L450" s="397"/>
      <c r="M450" s="397"/>
      <c r="N450" s="398"/>
      <c r="O450" s="394" t="s">
        <v>43</v>
      </c>
      <c r="P450" s="395"/>
      <c r="Q450" s="395"/>
      <c r="R450" s="395"/>
      <c r="S450" s="395"/>
      <c r="T450" s="395"/>
      <c r="U450" s="396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67" ht="14.25" customHeight="1" x14ac:dyDescent="0.25">
      <c r="A451" s="414" t="s">
        <v>651</v>
      </c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4"/>
      <c r="P451" s="414"/>
      <c r="Q451" s="414"/>
      <c r="R451" s="414"/>
      <c r="S451" s="414"/>
      <c r="T451" s="414"/>
      <c r="U451" s="414"/>
      <c r="V451" s="414"/>
      <c r="W451" s="414"/>
      <c r="X451" s="414"/>
      <c r="Y451" s="414"/>
      <c r="Z451" s="64"/>
      <c r="AA451" s="64"/>
    </row>
    <row r="452" spans="1:67" ht="27" customHeight="1" x14ac:dyDescent="0.25">
      <c r="A452" s="61" t="s">
        <v>652</v>
      </c>
      <c r="B452" s="61" t="s">
        <v>653</v>
      </c>
      <c r="C452" s="35">
        <v>4301040357</v>
      </c>
      <c r="D452" s="407">
        <v>4680115884564</v>
      </c>
      <c r="E452" s="407"/>
      <c r="F452" s="60">
        <v>0.15</v>
      </c>
      <c r="G452" s="36">
        <v>20</v>
      </c>
      <c r="H452" s="60">
        <v>3</v>
      </c>
      <c r="I452" s="60">
        <v>3.6</v>
      </c>
      <c r="J452" s="36">
        <v>200</v>
      </c>
      <c r="K452" s="36" t="s">
        <v>622</v>
      </c>
      <c r="L452" s="37" t="s">
        <v>621</v>
      </c>
      <c r="M452" s="37"/>
      <c r="N452" s="36">
        <v>60</v>
      </c>
      <c r="O452" s="46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409"/>
      <c r="Q452" s="409"/>
      <c r="R452" s="409"/>
      <c r="S452" s="410"/>
      <c r="T452" s="38" t="s">
        <v>48</v>
      </c>
      <c r="U452" s="38" t="s">
        <v>48</v>
      </c>
      <c r="V452" s="39" t="s">
        <v>0</v>
      </c>
      <c r="W452" s="57">
        <v>0</v>
      </c>
      <c r="X452" s="54">
        <f>IFERROR(IF(W452="",0,CEILING((W452/$H452),1)*$H452),"")</f>
        <v>0</v>
      </c>
      <c r="Y452" s="40" t="str">
        <f>IFERROR(IF(X452=0,"",ROUNDUP(X452/H452,0)*0.00627),"")</f>
        <v/>
      </c>
      <c r="Z452" s="66" t="s">
        <v>48</v>
      </c>
      <c r="AA452" s="67" t="s">
        <v>48</v>
      </c>
      <c r="AE452" s="77"/>
      <c r="BB452" s="335" t="s">
        <v>67</v>
      </c>
      <c r="BL452" s="77">
        <f>IFERROR(W452*I452/H452,"0")</f>
        <v>0</v>
      </c>
      <c r="BM452" s="77">
        <f>IFERROR(X452*I452/H452,"0")</f>
        <v>0</v>
      </c>
      <c r="BN452" s="77">
        <f>IFERROR(1/J452*(W452/H452),"0")</f>
        <v>0</v>
      </c>
      <c r="BO452" s="77">
        <f>IFERROR(1/J452*(X452/H452),"0")</f>
        <v>0</v>
      </c>
    </row>
    <row r="453" spans="1:67" x14ac:dyDescent="0.2">
      <c r="A453" s="397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8"/>
      <c r="O453" s="394" t="s">
        <v>43</v>
      </c>
      <c r="P453" s="395"/>
      <c r="Q453" s="395"/>
      <c r="R453" s="395"/>
      <c r="S453" s="395"/>
      <c r="T453" s="395"/>
      <c r="U453" s="396"/>
      <c r="V453" s="41" t="s">
        <v>42</v>
      </c>
      <c r="W453" s="42">
        <f>IFERROR(W452/H452,"0")</f>
        <v>0</v>
      </c>
      <c r="X453" s="42">
        <f>IFERROR(X452/H452,"0")</f>
        <v>0</v>
      </c>
      <c r="Y453" s="42">
        <f>IFERROR(IF(Y452="",0,Y452),"0")</f>
        <v>0</v>
      </c>
      <c r="Z453" s="65"/>
      <c r="AA453" s="65"/>
    </row>
    <row r="454" spans="1:67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8"/>
      <c r="O454" s="394" t="s">
        <v>43</v>
      </c>
      <c r="P454" s="395"/>
      <c r="Q454" s="395"/>
      <c r="R454" s="395"/>
      <c r="S454" s="395"/>
      <c r="T454" s="395"/>
      <c r="U454" s="396"/>
      <c r="V454" s="41" t="s">
        <v>0</v>
      </c>
      <c r="W454" s="42">
        <f>IFERROR(SUM(W452:W452),"0")</f>
        <v>0</v>
      </c>
      <c r="X454" s="42">
        <f>IFERROR(SUM(X452:X452),"0")</f>
        <v>0</v>
      </c>
      <c r="Y454" s="41"/>
      <c r="Z454" s="65"/>
      <c r="AA454" s="65"/>
    </row>
    <row r="455" spans="1:67" ht="16.5" customHeight="1" x14ac:dyDescent="0.25">
      <c r="A455" s="431" t="s">
        <v>654</v>
      </c>
      <c r="B455" s="431"/>
      <c r="C455" s="431"/>
      <c r="D455" s="431"/>
      <c r="E455" s="431"/>
      <c r="F455" s="431"/>
      <c r="G455" s="431"/>
      <c r="H455" s="431"/>
      <c r="I455" s="431"/>
      <c r="J455" s="431"/>
      <c r="K455" s="431"/>
      <c r="L455" s="431"/>
      <c r="M455" s="431"/>
      <c r="N455" s="431"/>
      <c r="O455" s="431"/>
      <c r="P455" s="431"/>
      <c r="Q455" s="431"/>
      <c r="R455" s="431"/>
      <c r="S455" s="431"/>
      <c r="T455" s="431"/>
      <c r="U455" s="431"/>
      <c r="V455" s="431"/>
      <c r="W455" s="431"/>
      <c r="X455" s="431"/>
      <c r="Y455" s="431"/>
      <c r="Z455" s="63"/>
      <c r="AA455" s="63"/>
    </row>
    <row r="456" spans="1:67" ht="14.25" customHeight="1" x14ac:dyDescent="0.25">
      <c r="A456" s="414" t="s">
        <v>77</v>
      </c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4"/>
      <c r="O456" s="414"/>
      <c r="P456" s="414"/>
      <c r="Q456" s="414"/>
      <c r="R456" s="414"/>
      <c r="S456" s="414"/>
      <c r="T456" s="414"/>
      <c r="U456" s="414"/>
      <c r="V456" s="414"/>
      <c r="W456" s="414"/>
      <c r="X456" s="414"/>
      <c r="Y456" s="414"/>
      <c r="Z456" s="64"/>
      <c r="AA456" s="64"/>
    </row>
    <row r="457" spans="1:67" ht="27" customHeight="1" x14ac:dyDescent="0.25">
      <c r="A457" s="61" t="s">
        <v>655</v>
      </c>
      <c r="B457" s="61" t="s">
        <v>656</v>
      </c>
      <c r="C457" s="35">
        <v>4301031294</v>
      </c>
      <c r="D457" s="407">
        <v>4680115885189</v>
      </c>
      <c r="E457" s="407"/>
      <c r="F457" s="60">
        <v>0.2</v>
      </c>
      <c r="G457" s="36">
        <v>6</v>
      </c>
      <c r="H457" s="60">
        <v>1.2</v>
      </c>
      <c r="I457" s="60">
        <v>1.3720000000000001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4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409"/>
      <c r="Q457" s="409"/>
      <c r="R457" s="409"/>
      <c r="S457" s="410"/>
      <c r="T457" s="38" t="s">
        <v>48</v>
      </c>
      <c r="U457" s="38" t="s">
        <v>48</v>
      </c>
      <c r="V457" s="39" t="s">
        <v>0</v>
      </c>
      <c r="W457" s="57">
        <v>0</v>
      </c>
      <c r="X457" s="54">
        <f>IFERROR(IF(W457="",0,CEILING((W457/$H457),1)*$H457),"")</f>
        <v>0</v>
      </c>
      <c r="Y457" s="40" t="str">
        <f>IFERROR(IF(X457=0,"",ROUNDUP(X457/H457,0)*0.00502),"")</f>
        <v/>
      </c>
      <c r="Z457" s="66" t="s">
        <v>48</v>
      </c>
      <c r="AA457" s="67" t="s">
        <v>48</v>
      </c>
      <c r="AE457" s="77"/>
      <c r="BB457" s="336" t="s">
        <v>67</v>
      </c>
      <c r="BL457" s="77">
        <f>IFERROR(W457*I457/H457,"0")</f>
        <v>0</v>
      </c>
      <c r="BM457" s="77">
        <f>IFERROR(X457*I457/H457,"0")</f>
        <v>0</v>
      </c>
      <c r="BN457" s="77">
        <f>IFERROR(1/J457*(W457/H457),"0")</f>
        <v>0</v>
      </c>
      <c r="BO457" s="77">
        <f>IFERROR(1/J457*(X457/H457),"0")</f>
        <v>0</v>
      </c>
    </row>
    <row r="458" spans="1:67" ht="27" customHeight="1" x14ac:dyDescent="0.25">
      <c r="A458" s="61" t="s">
        <v>657</v>
      </c>
      <c r="B458" s="61" t="s">
        <v>658</v>
      </c>
      <c r="C458" s="35">
        <v>4301031293</v>
      </c>
      <c r="D458" s="407">
        <v>4680115885172</v>
      </c>
      <c r="E458" s="407"/>
      <c r="F458" s="60">
        <v>0.2</v>
      </c>
      <c r="G458" s="36">
        <v>6</v>
      </c>
      <c r="H458" s="60">
        <v>1.2</v>
      </c>
      <c r="I458" s="60">
        <v>1.3</v>
      </c>
      <c r="J458" s="36">
        <v>234</v>
      </c>
      <c r="K458" s="36" t="s">
        <v>84</v>
      </c>
      <c r="L458" s="37" t="s">
        <v>80</v>
      </c>
      <c r="M458" s="37"/>
      <c r="N458" s="36">
        <v>40</v>
      </c>
      <c r="O458" s="4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409"/>
      <c r="Q458" s="409"/>
      <c r="R458" s="409"/>
      <c r="S458" s="410"/>
      <c r="T458" s="38" t="s">
        <v>48</v>
      </c>
      <c r="U458" s="38" t="s">
        <v>48</v>
      </c>
      <c r="V458" s="39" t="s">
        <v>0</v>
      </c>
      <c r="W458" s="57">
        <v>0</v>
      </c>
      <c r="X458" s="54">
        <f>IFERROR(IF(W458="",0,CEILING((W458/$H458),1)*$H458),"")</f>
        <v>0</v>
      </c>
      <c r="Y458" s="40" t="str">
        <f>IFERROR(IF(X458=0,"",ROUNDUP(X458/H458,0)*0.00502),"")</f>
        <v/>
      </c>
      <c r="Z458" s="66" t="s">
        <v>48</v>
      </c>
      <c r="AA458" s="67" t="s">
        <v>48</v>
      </c>
      <c r="AE458" s="77"/>
      <c r="BB458" s="337" t="s">
        <v>67</v>
      </c>
      <c r="BL458" s="77">
        <f>IFERROR(W458*I458/H458,"0")</f>
        <v>0</v>
      </c>
      <c r="BM458" s="77">
        <f>IFERROR(X458*I458/H458,"0")</f>
        <v>0</v>
      </c>
      <c r="BN458" s="77">
        <f>IFERROR(1/J458*(W458/H458),"0")</f>
        <v>0</v>
      </c>
      <c r="BO458" s="77">
        <f>IFERROR(1/J458*(X458/H458),"0")</f>
        <v>0</v>
      </c>
    </row>
    <row r="459" spans="1:67" ht="27" customHeight="1" x14ac:dyDescent="0.25">
      <c r="A459" s="61" t="s">
        <v>659</v>
      </c>
      <c r="B459" s="61" t="s">
        <v>660</v>
      </c>
      <c r="C459" s="35">
        <v>4301031291</v>
      </c>
      <c r="D459" s="407">
        <v>4680115885110</v>
      </c>
      <c r="E459" s="407"/>
      <c r="F459" s="60">
        <v>0.2</v>
      </c>
      <c r="G459" s="36">
        <v>6</v>
      </c>
      <c r="H459" s="60">
        <v>1.2</v>
      </c>
      <c r="I459" s="60">
        <v>2.02</v>
      </c>
      <c r="J459" s="36">
        <v>234</v>
      </c>
      <c r="K459" s="36" t="s">
        <v>84</v>
      </c>
      <c r="L459" s="37" t="s">
        <v>80</v>
      </c>
      <c r="M459" s="37"/>
      <c r="N459" s="36">
        <v>35</v>
      </c>
      <c r="O459" s="4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409"/>
      <c r="Q459" s="409"/>
      <c r="R459" s="409"/>
      <c r="S459" s="410"/>
      <c r="T459" s="38" t="s">
        <v>48</v>
      </c>
      <c r="U459" s="38" t="s">
        <v>48</v>
      </c>
      <c r="V459" s="39" t="s">
        <v>0</v>
      </c>
      <c r="W459" s="57">
        <v>0</v>
      </c>
      <c r="X459" s="54">
        <f>IFERROR(IF(W459="",0,CEILING((W459/$H459),1)*$H459),"")</f>
        <v>0</v>
      </c>
      <c r="Y459" s="40" t="str">
        <f>IFERROR(IF(X459=0,"",ROUNDUP(X459/H459,0)*0.00502),"")</f>
        <v/>
      </c>
      <c r="Z459" s="66" t="s">
        <v>48</v>
      </c>
      <c r="AA459" s="67" t="s">
        <v>48</v>
      </c>
      <c r="AE459" s="77"/>
      <c r="BB459" s="338" t="s">
        <v>67</v>
      </c>
      <c r="BL459" s="77">
        <f>IFERROR(W459*I459/H459,"0")</f>
        <v>0</v>
      </c>
      <c r="BM459" s="77">
        <f>IFERROR(X459*I459/H459,"0")</f>
        <v>0</v>
      </c>
      <c r="BN459" s="77">
        <f>IFERROR(1/J459*(W459/H459),"0")</f>
        <v>0</v>
      </c>
      <c r="BO459" s="77">
        <f>IFERROR(1/J459*(X459/H459),"0")</f>
        <v>0</v>
      </c>
    </row>
    <row r="460" spans="1:67" x14ac:dyDescent="0.2">
      <c r="A460" s="397"/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8"/>
      <c r="O460" s="394" t="s">
        <v>43</v>
      </c>
      <c r="P460" s="395"/>
      <c r="Q460" s="395"/>
      <c r="R460" s="395"/>
      <c r="S460" s="395"/>
      <c r="T460" s="395"/>
      <c r="U460" s="396"/>
      <c r="V460" s="41" t="s">
        <v>42</v>
      </c>
      <c r="W460" s="42">
        <f>IFERROR(W457/H457,"0")+IFERROR(W458/H458,"0")+IFERROR(W459/H459,"0")</f>
        <v>0</v>
      </c>
      <c r="X460" s="42">
        <f>IFERROR(X457/H457,"0")+IFERROR(X458/H458,"0")+IFERROR(X459/H459,"0")</f>
        <v>0</v>
      </c>
      <c r="Y460" s="42">
        <f>IFERROR(IF(Y457="",0,Y457),"0")+IFERROR(IF(Y458="",0,Y458),"0")+IFERROR(IF(Y459="",0,Y459),"0")</f>
        <v>0</v>
      </c>
      <c r="Z460" s="65"/>
      <c r="AA460" s="65"/>
    </row>
    <row r="461" spans="1:67" x14ac:dyDescent="0.2">
      <c r="A461" s="397"/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8"/>
      <c r="O461" s="394" t="s">
        <v>43</v>
      </c>
      <c r="P461" s="395"/>
      <c r="Q461" s="395"/>
      <c r="R461" s="395"/>
      <c r="S461" s="395"/>
      <c r="T461" s="395"/>
      <c r="U461" s="396"/>
      <c r="V461" s="41" t="s">
        <v>0</v>
      </c>
      <c r="W461" s="42">
        <f>IFERROR(SUM(W457:W459),"0")</f>
        <v>0</v>
      </c>
      <c r="X461" s="42">
        <f>IFERROR(SUM(X457:X459),"0")</f>
        <v>0</v>
      </c>
      <c r="Y461" s="41"/>
      <c r="Z461" s="65"/>
      <c r="AA461" s="65"/>
    </row>
    <row r="462" spans="1:67" ht="16.5" customHeight="1" x14ac:dyDescent="0.25">
      <c r="A462" s="431" t="s">
        <v>661</v>
      </c>
      <c r="B462" s="431"/>
      <c r="C462" s="431"/>
      <c r="D462" s="431"/>
      <c r="E462" s="431"/>
      <c r="F462" s="431"/>
      <c r="G462" s="431"/>
      <c r="H462" s="431"/>
      <c r="I462" s="431"/>
      <c r="J462" s="431"/>
      <c r="K462" s="431"/>
      <c r="L462" s="431"/>
      <c r="M462" s="431"/>
      <c r="N462" s="431"/>
      <c r="O462" s="431"/>
      <c r="P462" s="431"/>
      <c r="Q462" s="431"/>
      <c r="R462" s="431"/>
      <c r="S462" s="431"/>
      <c r="T462" s="431"/>
      <c r="U462" s="431"/>
      <c r="V462" s="431"/>
      <c r="W462" s="431"/>
      <c r="X462" s="431"/>
      <c r="Y462" s="431"/>
      <c r="Z462" s="63"/>
      <c r="AA462" s="63"/>
    </row>
    <row r="463" spans="1:67" ht="14.25" customHeight="1" x14ac:dyDescent="0.25">
      <c r="A463" s="414" t="s">
        <v>77</v>
      </c>
      <c r="B463" s="414"/>
      <c r="C463" s="414"/>
      <c r="D463" s="414"/>
      <c r="E463" s="414"/>
      <c r="F463" s="414"/>
      <c r="G463" s="414"/>
      <c r="H463" s="414"/>
      <c r="I463" s="414"/>
      <c r="J463" s="414"/>
      <c r="K463" s="414"/>
      <c r="L463" s="414"/>
      <c r="M463" s="414"/>
      <c r="N463" s="414"/>
      <c r="O463" s="414"/>
      <c r="P463" s="414"/>
      <c r="Q463" s="414"/>
      <c r="R463" s="414"/>
      <c r="S463" s="414"/>
      <c r="T463" s="414"/>
      <c r="U463" s="414"/>
      <c r="V463" s="414"/>
      <c r="W463" s="414"/>
      <c r="X463" s="414"/>
      <c r="Y463" s="414"/>
      <c r="Z463" s="64"/>
      <c r="AA463" s="64"/>
    </row>
    <row r="464" spans="1:67" ht="27" customHeight="1" x14ac:dyDescent="0.25">
      <c r="A464" s="61" t="s">
        <v>662</v>
      </c>
      <c r="B464" s="61" t="s">
        <v>663</v>
      </c>
      <c r="C464" s="35">
        <v>4301031365</v>
      </c>
      <c r="D464" s="407">
        <v>4680115885738</v>
      </c>
      <c r="E464" s="407"/>
      <c r="F464" s="60">
        <v>1</v>
      </c>
      <c r="G464" s="36">
        <v>4</v>
      </c>
      <c r="H464" s="60">
        <v>4</v>
      </c>
      <c r="I464" s="60">
        <v>4.3600000000000003</v>
      </c>
      <c r="J464" s="36">
        <v>104</v>
      </c>
      <c r="K464" s="36" t="s">
        <v>114</v>
      </c>
      <c r="L464" s="37" t="s">
        <v>80</v>
      </c>
      <c r="M464" s="37"/>
      <c r="N464" s="36">
        <v>40</v>
      </c>
      <c r="O464" s="465" t="s">
        <v>664</v>
      </c>
      <c r="P464" s="409"/>
      <c r="Q464" s="409"/>
      <c r="R464" s="409"/>
      <c r="S464" s="410"/>
      <c r="T464" s="38" t="s">
        <v>48</v>
      </c>
      <c r="U464" s="38" t="s">
        <v>48</v>
      </c>
      <c r="V464" s="39" t="s">
        <v>0</v>
      </c>
      <c r="W464" s="57">
        <v>0</v>
      </c>
      <c r="X464" s="54">
        <f>IFERROR(IF(W464="",0,CEILING((W464/$H464),1)*$H464),"")</f>
        <v>0</v>
      </c>
      <c r="Y464" s="40" t="str">
        <f>IFERROR(IF(X464=0,"",ROUNDUP(X464/H464,0)*0.01196),"")</f>
        <v/>
      </c>
      <c r="Z464" s="66" t="s">
        <v>48</v>
      </c>
      <c r="AA464" s="67" t="s">
        <v>389</v>
      </c>
      <c r="AE464" s="77"/>
      <c r="BB464" s="339" t="s">
        <v>67</v>
      </c>
      <c r="BL464" s="77">
        <f>IFERROR(W464*I464/H464,"0")</f>
        <v>0</v>
      </c>
      <c r="BM464" s="77">
        <f>IFERROR(X464*I464/H464,"0")</f>
        <v>0</v>
      </c>
      <c r="BN464" s="77">
        <f>IFERROR(1/J464*(W464/H464),"0")</f>
        <v>0</v>
      </c>
      <c r="BO464" s="77">
        <f>IFERROR(1/J464*(X464/H464),"0")</f>
        <v>0</v>
      </c>
    </row>
    <row r="465" spans="1:67" ht="27" customHeight="1" x14ac:dyDescent="0.25">
      <c r="A465" s="61" t="s">
        <v>665</v>
      </c>
      <c r="B465" s="61" t="s">
        <v>666</v>
      </c>
      <c r="C465" s="35">
        <v>4301031261</v>
      </c>
      <c r="D465" s="407">
        <v>4680115885103</v>
      </c>
      <c r="E465" s="407"/>
      <c r="F465" s="60">
        <v>0.27</v>
      </c>
      <c r="G465" s="36">
        <v>6</v>
      </c>
      <c r="H465" s="60">
        <v>1.62</v>
      </c>
      <c r="I465" s="60">
        <v>1.82</v>
      </c>
      <c r="J465" s="36">
        <v>156</v>
      </c>
      <c r="K465" s="36" t="s">
        <v>81</v>
      </c>
      <c r="L465" s="37" t="s">
        <v>80</v>
      </c>
      <c r="M465" s="37"/>
      <c r="N465" s="36">
        <v>40</v>
      </c>
      <c r="O465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409"/>
      <c r="Q465" s="409"/>
      <c r="R465" s="409"/>
      <c r="S465" s="410"/>
      <c r="T465" s="38" t="s">
        <v>48</v>
      </c>
      <c r="U465" s="38" t="s">
        <v>48</v>
      </c>
      <c r="V465" s="39" t="s">
        <v>0</v>
      </c>
      <c r="W465" s="57">
        <v>0</v>
      </c>
      <c r="X465" s="54">
        <f>IFERROR(IF(W465="",0,CEILING((W465/$H465),1)*$H465),"")</f>
        <v>0</v>
      </c>
      <c r="Y465" s="40" t="str">
        <f>IFERROR(IF(X465=0,"",ROUNDUP(X465/H465,0)*0.00753),"")</f>
        <v/>
      </c>
      <c r="Z465" s="66" t="s">
        <v>48</v>
      </c>
      <c r="AA465" s="67" t="s">
        <v>48</v>
      </c>
      <c r="AE465" s="77"/>
      <c r="BB465" s="340" t="s">
        <v>67</v>
      </c>
      <c r="BL465" s="77">
        <f>IFERROR(W465*I465/H465,"0")</f>
        <v>0</v>
      </c>
      <c r="BM465" s="77">
        <f>IFERROR(X465*I465/H465,"0")</f>
        <v>0</v>
      </c>
      <c r="BN465" s="77">
        <f>IFERROR(1/J465*(W465/H465),"0")</f>
        <v>0</v>
      </c>
      <c r="BO465" s="77">
        <f>IFERROR(1/J465*(X465/H465),"0")</f>
        <v>0</v>
      </c>
    </row>
    <row r="466" spans="1:67" x14ac:dyDescent="0.2">
      <c r="A466" s="397"/>
      <c r="B466" s="397"/>
      <c r="C466" s="397"/>
      <c r="D466" s="397"/>
      <c r="E466" s="397"/>
      <c r="F466" s="397"/>
      <c r="G466" s="397"/>
      <c r="H466" s="397"/>
      <c r="I466" s="397"/>
      <c r="J466" s="397"/>
      <c r="K466" s="397"/>
      <c r="L466" s="397"/>
      <c r="M466" s="397"/>
      <c r="N466" s="398"/>
      <c r="O466" s="394" t="s">
        <v>43</v>
      </c>
      <c r="P466" s="395"/>
      <c r="Q466" s="395"/>
      <c r="R466" s="395"/>
      <c r="S466" s="395"/>
      <c r="T466" s="395"/>
      <c r="U466" s="396"/>
      <c r="V466" s="41" t="s">
        <v>42</v>
      </c>
      <c r="W466" s="42">
        <f>IFERROR(W464/H464,"0")+IFERROR(W465/H465,"0")</f>
        <v>0</v>
      </c>
      <c r="X466" s="42">
        <f>IFERROR(X464/H464,"0")+IFERROR(X465/H465,"0")</f>
        <v>0</v>
      </c>
      <c r="Y466" s="42">
        <f>IFERROR(IF(Y464="",0,Y464),"0")+IFERROR(IF(Y465="",0,Y465),"0")</f>
        <v>0</v>
      </c>
      <c r="Z466" s="65"/>
      <c r="AA466" s="65"/>
    </row>
    <row r="467" spans="1:67" x14ac:dyDescent="0.2">
      <c r="A467" s="397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8"/>
      <c r="O467" s="394" t="s">
        <v>43</v>
      </c>
      <c r="P467" s="395"/>
      <c r="Q467" s="395"/>
      <c r="R467" s="395"/>
      <c r="S467" s="395"/>
      <c r="T467" s="395"/>
      <c r="U467" s="396"/>
      <c r="V467" s="41" t="s">
        <v>0</v>
      </c>
      <c r="W467" s="42">
        <f>IFERROR(SUM(W464:W465),"0")</f>
        <v>0</v>
      </c>
      <c r="X467" s="42">
        <f>IFERROR(SUM(X464:X465),"0")</f>
        <v>0</v>
      </c>
      <c r="Y467" s="41"/>
      <c r="Z467" s="65"/>
      <c r="AA467" s="65"/>
    </row>
    <row r="468" spans="1:67" ht="14.25" customHeight="1" x14ac:dyDescent="0.25">
      <c r="A468" s="414" t="s">
        <v>219</v>
      </c>
      <c r="B468" s="414"/>
      <c r="C468" s="414"/>
      <c r="D468" s="414"/>
      <c r="E468" s="414"/>
      <c r="F468" s="414"/>
      <c r="G468" s="414"/>
      <c r="H468" s="414"/>
      <c r="I468" s="414"/>
      <c r="J468" s="414"/>
      <c r="K468" s="414"/>
      <c r="L468" s="414"/>
      <c r="M468" s="414"/>
      <c r="N468" s="414"/>
      <c r="O468" s="414"/>
      <c r="P468" s="414"/>
      <c r="Q468" s="414"/>
      <c r="R468" s="414"/>
      <c r="S468" s="414"/>
      <c r="T468" s="414"/>
      <c r="U468" s="414"/>
      <c r="V468" s="414"/>
      <c r="W468" s="414"/>
      <c r="X468" s="414"/>
      <c r="Y468" s="414"/>
      <c r="Z468" s="64"/>
      <c r="AA468" s="64"/>
    </row>
    <row r="469" spans="1:67" ht="27" customHeight="1" x14ac:dyDescent="0.25">
      <c r="A469" s="61" t="s">
        <v>667</v>
      </c>
      <c r="B469" s="61" t="s">
        <v>668</v>
      </c>
      <c r="C469" s="35">
        <v>4301060412</v>
      </c>
      <c r="D469" s="407">
        <v>4680115885509</v>
      </c>
      <c r="E469" s="407"/>
      <c r="F469" s="60">
        <v>0.27</v>
      </c>
      <c r="G469" s="36">
        <v>6</v>
      </c>
      <c r="H469" s="60">
        <v>1.62</v>
      </c>
      <c r="I469" s="60">
        <v>1.8859999999999999</v>
      </c>
      <c r="J469" s="36">
        <v>156</v>
      </c>
      <c r="K469" s="36" t="s">
        <v>81</v>
      </c>
      <c r="L469" s="37" t="s">
        <v>80</v>
      </c>
      <c r="M469" s="37"/>
      <c r="N469" s="36">
        <v>35</v>
      </c>
      <c r="O469" s="467" t="s">
        <v>669</v>
      </c>
      <c r="P469" s="409"/>
      <c r="Q469" s="409"/>
      <c r="R469" s="409"/>
      <c r="S469" s="410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IFERROR(IF(X469=0,"",ROUNDUP(X469/H469,0)*0.00753),"")</f>
        <v/>
      </c>
      <c r="Z469" s="66" t="s">
        <v>48</v>
      </c>
      <c r="AA469" s="67" t="s">
        <v>389</v>
      </c>
      <c r="AE469" s="77"/>
      <c r="BB469" s="341" t="s">
        <v>67</v>
      </c>
      <c r="BL469" s="77">
        <f>IFERROR(W469*I469/H469,"0")</f>
        <v>0</v>
      </c>
      <c r="BM469" s="77">
        <f>IFERROR(X469*I469/H469,"0")</f>
        <v>0</v>
      </c>
      <c r="BN469" s="77">
        <f>IFERROR(1/J469*(W469/H469),"0")</f>
        <v>0</v>
      </c>
      <c r="BO469" s="77">
        <f>IFERROR(1/J469*(X469/H469),"0")</f>
        <v>0</v>
      </c>
    </row>
    <row r="470" spans="1:67" x14ac:dyDescent="0.2">
      <c r="A470" s="397"/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8"/>
      <c r="O470" s="394" t="s">
        <v>43</v>
      </c>
      <c r="P470" s="395"/>
      <c r="Q470" s="395"/>
      <c r="R470" s="395"/>
      <c r="S470" s="395"/>
      <c r="T470" s="395"/>
      <c r="U470" s="396"/>
      <c r="V470" s="41" t="s">
        <v>42</v>
      </c>
      <c r="W470" s="42">
        <f>IFERROR(W469/H469,"0")</f>
        <v>0</v>
      </c>
      <c r="X470" s="42">
        <f>IFERROR(X469/H469,"0")</f>
        <v>0</v>
      </c>
      <c r="Y470" s="42">
        <f>IFERROR(IF(Y469="",0,Y469),"0")</f>
        <v>0</v>
      </c>
      <c r="Z470" s="65"/>
      <c r="AA470" s="65"/>
    </row>
    <row r="471" spans="1:67" x14ac:dyDescent="0.2">
      <c r="A471" s="397"/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8"/>
      <c r="O471" s="394" t="s">
        <v>43</v>
      </c>
      <c r="P471" s="395"/>
      <c r="Q471" s="395"/>
      <c r="R471" s="395"/>
      <c r="S471" s="395"/>
      <c r="T471" s="395"/>
      <c r="U471" s="396"/>
      <c r="V471" s="41" t="s">
        <v>0</v>
      </c>
      <c r="W471" s="42">
        <f>IFERROR(SUM(W469:W469),"0")</f>
        <v>0</v>
      </c>
      <c r="X471" s="42">
        <f>IFERROR(SUM(X469:X469),"0")</f>
        <v>0</v>
      </c>
      <c r="Y471" s="41"/>
      <c r="Z471" s="65"/>
      <c r="AA471" s="65"/>
    </row>
    <row r="472" spans="1:67" ht="27.75" customHeight="1" x14ac:dyDescent="0.2">
      <c r="A472" s="444" t="s">
        <v>670</v>
      </c>
      <c r="B472" s="444"/>
      <c r="C472" s="444"/>
      <c r="D472" s="444"/>
      <c r="E472" s="444"/>
      <c r="F472" s="444"/>
      <c r="G472" s="444"/>
      <c r="H472" s="444"/>
      <c r="I472" s="444"/>
      <c r="J472" s="444"/>
      <c r="K472" s="444"/>
      <c r="L472" s="444"/>
      <c r="M472" s="444"/>
      <c r="N472" s="444"/>
      <c r="O472" s="444"/>
      <c r="P472" s="444"/>
      <c r="Q472" s="444"/>
      <c r="R472" s="444"/>
      <c r="S472" s="444"/>
      <c r="T472" s="444"/>
      <c r="U472" s="444"/>
      <c r="V472" s="444"/>
      <c r="W472" s="444"/>
      <c r="X472" s="444"/>
      <c r="Y472" s="444"/>
      <c r="Z472" s="53"/>
      <c r="AA472" s="53"/>
    </row>
    <row r="473" spans="1:67" ht="16.5" customHeight="1" x14ac:dyDescent="0.25">
      <c r="A473" s="431" t="s">
        <v>670</v>
      </c>
      <c r="B473" s="431"/>
      <c r="C473" s="431"/>
      <c r="D473" s="431"/>
      <c r="E473" s="431"/>
      <c r="F473" s="431"/>
      <c r="G473" s="431"/>
      <c r="H473" s="431"/>
      <c r="I473" s="431"/>
      <c r="J473" s="431"/>
      <c r="K473" s="431"/>
      <c r="L473" s="431"/>
      <c r="M473" s="431"/>
      <c r="N473" s="431"/>
      <c r="O473" s="431"/>
      <c r="P473" s="431"/>
      <c r="Q473" s="431"/>
      <c r="R473" s="431"/>
      <c r="S473" s="431"/>
      <c r="T473" s="431"/>
      <c r="U473" s="431"/>
      <c r="V473" s="431"/>
      <c r="W473" s="431"/>
      <c r="X473" s="431"/>
      <c r="Y473" s="431"/>
      <c r="Z473" s="63"/>
      <c r="AA473" s="63"/>
    </row>
    <row r="474" spans="1:67" ht="14.25" customHeight="1" x14ac:dyDescent="0.25">
      <c r="A474" s="414" t="s">
        <v>118</v>
      </c>
      <c r="B474" s="414"/>
      <c r="C474" s="414"/>
      <c r="D474" s="414"/>
      <c r="E474" s="414"/>
      <c r="F474" s="414"/>
      <c r="G474" s="414"/>
      <c r="H474" s="414"/>
      <c r="I474" s="414"/>
      <c r="J474" s="414"/>
      <c r="K474" s="414"/>
      <c r="L474" s="414"/>
      <c r="M474" s="414"/>
      <c r="N474" s="414"/>
      <c r="O474" s="414"/>
      <c r="P474" s="414"/>
      <c r="Q474" s="414"/>
      <c r="R474" s="414"/>
      <c r="S474" s="414"/>
      <c r="T474" s="414"/>
      <c r="U474" s="414"/>
      <c r="V474" s="414"/>
      <c r="W474" s="414"/>
      <c r="X474" s="414"/>
      <c r="Y474" s="414"/>
      <c r="Z474" s="64"/>
      <c r="AA474" s="64"/>
    </row>
    <row r="475" spans="1:67" ht="27" customHeight="1" x14ac:dyDescent="0.25">
      <c r="A475" s="61" t="s">
        <v>671</v>
      </c>
      <c r="B475" s="61" t="s">
        <v>672</v>
      </c>
      <c r="C475" s="35">
        <v>4301011795</v>
      </c>
      <c r="D475" s="407">
        <v>4607091389067</v>
      </c>
      <c r="E475" s="407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114</v>
      </c>
      <c r="L475" s="37" t="s">
        <v>113</v>
      </c>
      <c r="M475" s="37"/>
      <c r="N475" s="36">
        <v>60</v>
      </c>
      <c r="O475" s="4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409"/>
      <c r="Q475" s="409"/>
      <c r="R475" s="409"/>
      <c r="S475" s="410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ref="X475:X486" si="91">IFERROR(IF(W475="",0,CEILING((W475/$H475),1)*$H475),"")</f>
        <v>0</v>
      </c>
      <c r="Y475" s="40" t="str">
        <f t="shared" ref="Y475:Y481" si="92">IFERROR(IF(X475=0,"",ROUNDUP(X475/H475,0)*0.01196),"")</f>
        <v/>
      </c>
      <c r="Z475" s="66" t="s">
        <v>48</v>
      </c>
      <c r="AA475" s="67" t="s">
        <v>48</v>
      </c>
      <c r="AE475" s="77"/>
      <c r="BB475" s="342" t="s">
        <v>67</v>
      </c>
      <c r="BL475" s="77">
        <f t="shared" ref="BL475:BL486" si="93">IFERROR(W475*I475/H475,"0")</f>
        <v>0</v>
      </c>
      <c r="BM475" s="77">
        <f t="shared" ref="BM475:BM486" si="94">IFERROR(X475*I475/H475,"0")</f>
        <v>0</v>
      </c>
      <c r="BN475" s="77">
        <f t="shared" ref="BN475:BN486" si="95">IFERROR(1/J475*(W475/H475),"0")</f>
        <v>0</v>
      </c>
      <c r="BO475" s="77">
        <f t="shared" ref="BO475:BO486" si="96">IFERROR(1/J475*(X475/H475),"0")</f>
        <v>0</v>
      </c>
    </row>
    <row r="476" spans="1:67" ht="27" customHeight="1" x14ac:dyDescent="0.25">
      <c r="A476" s="61" t="s">
        <v>673</v>
      </c>
      <c r="B476" s="61" t="s">
        <v>674</v>
      </c>
      <c r="C476" s="35">
        <v>4301011779</v>
      </c>
      <c r="D476" s="407">
        <v>4607091383522</v>
      </c>
      <c r="E476" s="40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114</v>
      </c>
      <c r="L476" s="37" t="s">
        <v>113</v>
      </c>
      <c r="M476" s="37"/>
      <c r="N476" s="36">
        <v>60</v>
      </c>
      <c r="O476" s="45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409"/>
      <c r="Q476" s="409"/>
      <c r="R476" s="409"/>
      <c r="S476" s="410"/>
      <c r="T476" s="38" t="s">
        <v>48</v>
      </c>
      <c r="U476" s="38" t="s">
        <v>48</v>
      </c>
      <c r="V476" s="39" t="s">
        <v>0</v>
      </c>
      <c r="W476" s="57">
        <v>630</v>
      </c>
      <c r="X476" s="54">
        <f t="shared" si="91"/>
        <v>633.6</v>
      </c>
      <c r="Y476" s="40">
        <f t="shared" si="92"/>
        <v>1.4352</v>
      </c>
      <c r="Z476" s="66" t="s">
        <v>48</v>
      </c>
      <c r="AA476" s="67" t="s">
        <v>48</v>
      </c>
      <c r="AE476" s="77"/>
      <c r="BB476" s="343" t="s">
        <v>67</v>
      </c>
      <c r="BL476" s="77">
        <f t="shared" si="93"/>
        <v>672.95454545454538</v>
      </c>
      <c r="BM476" s="77">
        <f t="shared" si="94"/>
        <v>676.8</v>
      </c>
      <c r="BN476" s="77">
        <f t="shared" si="95"/>
        <v>1.1472902097902098</v>
      </c>
      <c r="BO476" s="77">
        <f t="shared" si="96"/>
        <v>1.153846153846154</v>
      </c>
    </row>
    <row r="477" spans="1:67" ht="27" customHeight="1" x14ac:dyDescent="0.25">
      <c r="A477" s="61" t="s">
        <v>675</v>
      </c>
      <c r="B477" s="61" t="s">
        <v>676</v>
      </c>
      <c r="C477" s="35">
        <v>4301011376</v>
      </c>
      <c r="D477" s="407">
        <v>4680115885226</v>
      </c>
      <c r="E477" s="407"/>
      <c r="F477" s="60">
        <v>0.85</v>
      </c>
      <c r="G477" s="36">
        <v>6</v>
      </c>
      <c r="H477" s="60">
        <v>5.0999999999999996</v>
      </c>
      <c r="I477" s="60">
        <v>5.46</v>
      </c>
      <c r="J477" s="36">
        <v>104</v>
      </c>
      <c r="K477" s="36" t="s">
        <v>114</v>
      </c>
      <c r="L477" s="37" t="s">
        <v>133</v>
      </c>
      <c r="M477" s="37"/>
      <c r="N477" s="36">
        <v>60</v>
      </c>
      <c r="O477" s="4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409"/>
      <c r="Q477" s="409"/>
      <c r="R477" s="409"/>
      <c r="S477" s="410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91"/>
        <v>0</v>
      </c>
      <c r="Y477" s="40" t="str">
        <f t="shared" si="92"/>
        <v/>
      </c>
      <c r="Z477" s="66" t="s">
        <v>48</v>
      </c>
      <c r="AA477" s="67" t="s">
        <v>48</v>
      </c>
      <c r="AE477" s="77"/>
      <c r="BB477" s="344" t="s">
        <v>67</v>
      </c>
      <c r="BL477" s="77">
        <f t="shared" si="93"/>
        <v>0</v>
      </c>
      <c r="BM477" s="77">
        <f t="shared" si="94"/>
        <v>0</v>
      </c>
      <c r="BN477" s="77">
        <f t="shared" si="95"/>
        <v>0</v>
      </c>
      <c r="BO477" s="77">
        <f t="shared" si="96"/>
        <v>0</v>
      </c>
    </row>
    <row r="478" spans="1:67" ht="27" customHeight="1" x14ac:dyDescent="0.25">
      <c r="A478" s="61" t="s">
        <v>677</v>
      </c>
      <c r="B478" s="61" t="s">
        <v>678</v>
      </c>
      <c r="C478" s="35">
        <v>4301011785</v>
      </c>
      <c r="D478" s="407">
        <v>4607091384437</v>
      </c>
      <c r="E478" s="40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114</v>
      </c>
      <c r="L478" s="37" t="s">
        <v>113</v>
      </c>
      <c r="M478" s="37"/>
      <c r="N478" s="36">
        <v>60</v>
      </c>
      <c r="O478" s="46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409"/>
      <c r="Q478" s="409"/>
      <c r="R478" s="409"/>
      <c r="S478" s="410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91"/>
        <v>0</v>
      </c>
      <c r="Y478" s="40" t="str">
        <f t="shared" si="92"/>
        <v/>
      </c>
      <c r="Z478" s="66" t="s">
        <v>48</v>
      </c>
      <c r="AA478" s="67" t="s">
        <v>48</v>
      </c>
      <c r="AE478" s="77"/>
      <c r="BB478" s="345" t="s">
        <v>67</v>
      </c>
      <c r="BL478" s="77">
        <f t="shared" si="93"/>
        <v>0</v>
      </c>
      <c r="BM478" s="77">
        <f t="shared" si="94"/>
        <v>0</v>
      </c>
      <c r="BN478" s="77">
        <f t="shared" si="95"/>
        <v>0</v>
      </c>
      <c r="BO478" s="77">
        <f t="shared" si="96"/>
        <v>0</v>
      </c>
    </row>
    <row r="479" spans="1:67" ht="16.5" customHeight="1" x14ac:dyDescent="0.25">
      <c r="A479" s="61" t="s">
        <v>679</v>
      </c>
      <c r="B479" s="61" t="s">
        <v>680</v>
      </c>
      <c r="C479" s="35">
        <v>4301011774</v>
      </c>
      <c r="D479" s="407">
        <v>4680115884502</v>
      </c>
      <c r="E479" s="407"/>
      <c r="F479" s="60">
        <v>0.88</v>
      </c>
      <c r="G479" s="36">
        <v>6</v>
      </c>
      <c r="H479" s="60">
        <v>5.28</v>
      </c>
      <c r="I479" s="60">
        <v>5.64</v>
      </c>
      <c r="J479" s="36">
        <v>104</v>
      </c>
      <c r="K479" s="36" t="s">
        <v>114</v>
      </c>
      <c r="L479" s="37" t="s">
        <v>113</v>
      </c>
      <c r="M479" s="37"/>
      <c r="N479" s="36">
        <v>60</v>
      </c>
      <c r="O479" s="4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409"/>
      <c r="Q479" s="409"/>
      <c r="R479" s="409"/>
      <c r="S479" s="41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91"/>
        <v>0</v>
      </c>
      <c r="Y479" s="40" t="str">
        <f t="shared" si="92"/>
        <v/>
      </c>
      <c r="Z479" s="66" t="s">
        <v>48</v>
      </c>
      <c r="AA479" s="67" t="s">
        <v>48</v>
      </c>
      <c r="AE479" s="77"/>
      <c r="BB479" s="346" t="s">
        <v>67</v>
      </c>
      <c r="BL479" s="77">
        <f t="shared" si="93"/>
        <v>0</v>
      </c>
      <c r="BM479" s="77">
        <f t="shared" si="94"/>
        <v>0</v>
      </c>
      <c r="BN479" s="77">
        <f t="shared" si="95"/>
        <v>0</v>
      </c>
      <c r="BO479" s="77">
        <f t="shared" si="96"/>
        <v>0</v>
      </c>
    </row>
    <row r="480" spans="1:67" ht="27" customHeight="1" x14ac:dyDescent="0.25">
      <c r="A480" s="61" t="s">
        <v>681</v>
      </c>
      <c r="B480" s="61" t="s">
        <v>682</v>
      </c>
      <c r="C480" s="35">
        <v>4301011771</v>
      </c>
      <c r="D480" s="407">
        <v>4607091389104</v>
      </c>
      <c r="E480" s="407"/>
      <c r="F480" s="60">
        <v>0.88</v>
      </c>
      <c r="G480" s="36">
        <v>6</v>
      </c>
      <c r="H480" s="60">
        <v>5.28</v>
      </c>
      <c r="I480" s="60">
        <v>5.64</v>
      </c>
      <c r="J480" s="36">
        <v>104</v>
      </c>
      <c r="K480" s="36" t="s">
        <v>114</v>
      </c>
      <c r="L480" s="37" t="s">
        <v>113</v>
      </c>
      <c r="M480" s="37"/>
      <c r="N480" s="36">
        <v>60</v>
      </c>
      <c r="O480" s="4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409"/>
      <c r="Q480" s="409"/>
      <c r="R480" s="409"/>
      <c r="S480" s="410"/>
      <c r="T480" s="38" t="s">
        <v>48</v>
      </c>
      <c r="U480" s="38" t="s">
        <v>48</v>
      </c>
      <c r="V480" s="39" t="s">
        <v>0</v>
      </c>
      <c r="W480" s="57">
        <v>320</v>
      </c>
      <c r="X480" s="54">
        <f t="shared" si="91"/>
        <v>322.08000000000004</v>
      </c>
      <c r="Y480" s="40">
        <f t="shared" si="92"/>
        <v>0.72955999999999999</v>
      </c>
      <c r="Z480" s="66" t="s">
        <v>48</v>
      </c>
      <c r="AA480" s="67" t="s">
        <v>48</v>
      </c>
      <c r="AE480" s="77"/>
      <c r="BB480" s="347" t="s">
        <v>67</v>
      </c>
      <c r="BL480" s="77">
        <f t="shared" si="93"/>
        <v>341.81818181818181</v>
      </c>
      <c r="BM480" s="77">
        <f t="shared" si="94"/>
        <v>344.04</v>
      </c>
      <c r="BN480" s="77">
        <f t="shared" si="95"/>
        <v>0.58275058275058278</v>
      </c>
      <c r="BO480" s="77">
        <f t="shared" si="96"/>
        <v>0.58653846153846168</v>
      </c>
    </row>
    <row r="481" spans="1:67" ht="16.5" customHeight="1" x14ac:dyDescent="0.25">
      <c r="A481" s="61" t="s">
        <v>683</v>
      </c>
      <c r="B481" s="61" t="s">
        <v>684</v>
      </c>
      <c r="C481" s="35">
        <v>4301011799</v>
      </c>
      <c r="D481" s="407">
        <v>4680115884519</v>
      </c>
      <c r="E481" s="407"/>
      <c r="F481" s="60">
        <v>0.88</v>
      </c>
      <c r="G481" s="36">
        <v>6</v>
      </c>
      <c r="H481" s="60">
        <v>5.28</v>
      </c>
      <c r="I481" s="60">
        <v>5.64</v>
      </c>
      <c r="J481" s="36">
        <v>104</v>
      </c>
      <c r="K481" s="36" t="s">
        <v>114</v>
      </c>
      <c r="L481" s="37" t="s">
        <v>133</v>
      </c>
      <c r="M481" s="37"/>
      <c r="N481" s="36">
        <v>60</v>
      </c>
      <c r="O481" s="4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409"/>
      <c r="Q481" s="409"/>
      <c r="R481" s="409"/>
      <c r="S481" s="41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91"/>
        <v>0</v>
      </c>
      <c r="Y481" s="40" t="str">
        <f t="shared" si="92"/>
        <v/>
      </c>
      <c r="Z481" s="66" t="s">
        <v>48</v>
      </c>
      <c r="AA481" s="67" t="s">
        <v>48</v>
      </c>
      <c r="AE481" s="77"/>
      <c r="BB481" s="348" t="s">
        <v>67</v>
      </c>
      <c r="BL481" s="77">
        <f t="shared" si="93"/>
        <v>0</v>
      </c>
      <c r="BM481" s="77">
        <f t="shared" si="94"/>
        <v>0</v>
      </c>
      <c r="BN481" s="77">
        <f t="shared" si="95"/>
        <v>0</v>
      </c>
      <c r="BO481" s="77">
        <f t="shared" si="96"/>
        <v>0</v>
      </c>
    </row>
    <row r="482" spans="1:67" ht="27" customHeight="1" x14ac:dyDescent="0.25">
      <c r="A482" s="61" t="s">
        <v>685</v>
      </c>
      <c r="B482" s="61" t="s">
        <v>686</v>
      </c>
      <c r="C482" s="35">
        <v>4301011778</v>
      </c>
      <c r="D482" s="407">
        <v>4680115880603</v>
      </c>
      <c r="E482" s="407"/>
      <c r="F482" s="60">
        <v>0.6</v>
      </c>
      <c r="G482" s="36">
        <v>6</v>
      </c>
      <c r="H482" s="60">
        <v>3.6</v>
      </c>
      <c r="I482" s="60">
        <v>3.84</v>
      </c>
      <c r="J482" s="36">
        <v>120</v>
      </c>
      <c r="K482" s="36" t="s">
        <v>81</v>
      </c>
      <c r="L482" s="37" t="s">
        <v>113</v>
      </c>
      <c r="M482" s="37"/>
      <c r="N482" s="36">
        <v>60</v>
      </c>
      <c r="O482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409"/>
      <c r="Q482" s="409"/>
      <c r="R482" s="409"/>
      <c r="S482" s="410"/>
      <c r="T482" s="38" t="s">
        <v>48</v>
      </c>
      <c r="U482" s="38" t="s">
        <v>48</v>
      </c>
      <c r="V482" s="39" t="s">
        <v>0</v>
      </c>
      <c r="W482" s="57">
        <v>0</v>
      </c>
      <c r="X482" s="54">
        <f t="shared" si="91"/>
        <v>0</v>
      </c>
      <c r="Y482" s="40" t="str">
        <f>IFERROR(IF(X482=0,"",ROUNDUP(X482/H482,0)*0.00937),"")</f>
        <v/>
      </c>
      <c r="Z482" s="66" t="s">
        <v>48</v>
      </c>
      <c r="AA482" s="67" t="s">
        <v>48</v>
      </c>
      <c r="AE482" s="77"/>
      <c r="BB482" s="349" t="s">
        <v>67</v>
      </c>
      <c r="BL482" s="77">
        <f t="shared" si="93"/>
        <v>0</v>
      </c>
      <c r="BM482" s="77">
        <f t="shared" si="94"/>
        <v>0</v>
      </c>
      <c r="BN482" s="77">
        <f t="shared" si="95"/>
        <v>0</v>
      </c>
      <c r="BO482" s="77">
        <f t="shared" si="96"/>
        <v>0</v>
      </c>
    </row>
    <row r="483" spans="1:67" ht="27" customHeight="1" x14ac:dyDescent="0.25">
      <c r="A483" s="61" t="s">
        <v>687</v>
      </c>
      <c r="B483" s="61" t="s">
        <v>688</v>
      </c>
      <c r="C483" s="35">
        <v>4301011775</v>
      </c>
      <c r="D483" s="407">
        <v>4607091389999</v>
      </c>
      <c r="E483" s="407"/>
      <c r="F483" s="60">
        <v>0.6</v>
      </c>
      <c r="G483" s="36">
        <v>6</v>
      </c>
      <c r="H483" s="60">
        <v>3.6</v>
      </c>
      <c r="I483" s="60">
        <v>3.84</v>
      </c>
      <c r="J483" s="36">
        <v>120</v>
      </c>
      <c r="K483" s="36" t="s">
        <v>81</v>
      </c>
      <c r="L483" s="37" t="s">
        <v>113</v>
      </c>
      <c r="M483" s="37"/>
      <c r="N483" s="36">
        <v>60</v>
      </c>
      <c r="O483" s="45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409"/>
      <c r="Q483" s="409"/>
      <c r="R483" s="409"/>
      <c r="S483" s="410"/>
      <c r="T483" s="38" t="s">
        <v>48</v>
      </c>
      <c r="U483" s="38" t="s">
        <v>48</v>
      </c>
      <c r="V483" s="39" t="s">
        <v>0</v>
      </c>
      <c r="W483" s="57">
        <v>0</v>
      </c>
      <c r="X483" s="54">
        <f t="shared" si="91"/>
        <v>0</v>
      </c>
      <c r="Y483" s="40" t="str">
        <f>IFERROR(IF(X483=0,"",ROUNDUP(X483/H483,0)*0.00937),"")</f>
        <v/>
      </c>
      <c r="Z483" s="66" t="s">
        <v>48</v>
      </c>
      <c r="AA483" s="67" t="s">
        <v>48</v>
      </c>
      <c r="AE483" s="77"/>
      <c r="BB483" s="350" t="s">
        <v>67</v>
      </c>
      <c r="BL483" s="77">
        <f t="shared" si="93"/>
        <v>0</v>
      </c>
      <c r="BM483" s="77">
        <f t="shared" si="94"/>
        <v>0</v>
      </c>
      <c r="BN483" s="77">
        <f t="shared" si="95"/>
        <v>0</v>
      </c>
      <c r="BO483" s="77">
        <f t="shared" si="96"/>
        <v>0</v>
      </c>
    </row>
    <row r="484" spans="1:67" ht="27" customHeight="1" x14ac:dyDescent="0.25">
      <c r="A484" s="61" t="s">
        <v>689</v>
      </c>
      <c r="B484" s="61" t="s">
        <v>690</v>
      </c>
      <c r="C484" s="35">
        <v>4301011770</v>
      </c>
      <c r="D484" s="407">
        <v>4680115882782</v>
      </c>
      <c r="E484" s="407"/>
      <c r="F484" s="60">
        <v>0.6</v>
      </c>
      <c r="G484" s="36">
        <v>6</v>
      </c>
      <c r="H484" s="60">
        <v>3.6</v>
      </c>
      <c r="I484" s="60">
        <v>3.84</v>
      </c>
      <c r="J484" s="36">
        <v>120</v>
      </c>
      <c r="K484" s="36" t="s">
        <v>81</v>
      </c>
      <c r="L484" s="37" t="s">
        <v>113</v>
      </c>
      <c r="M484" s="37"/>
      <c r="N484" s="36">
        <v>60</v>
      </c>
      <c r="O484" s="45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409"/>
      <c r="Q484" s="409"/>
      <c r="R484" s="409"/>
      <c r="S484" s="410"/>
      <c r="T484" s="38" t="s">
        <v>48</v>
      </c>
      <c r="U484" s="38" t="s">
        <v>48</v>
      </c>
      <c r="V484" s="39" t="s">
        <v>0</v>
      </c>
      <c r="W484" s="57">
        <v>0</v>
      </c>
      <c r="X484" s="54">
        <f t="shared" si="91"/>
        <v>0</v>
      </c>
      <c r="Y484" s="40" t="str">
        <f>IFERROR(IF(X484=0,"",ROUNDUP(X484/H484,0)*0.00937),"")</f>
        <v/>
      </c>
      <c r="Z484" s="66" t="s">
        <v>48</v>
      </c>
      <c r="AA484" s="67" t="s">
        <v>48</v>
      </c>
      <c r="AE484" s="77"/>
      <c r="BB484" s="351" t="s">
        <v>67</v>
      </c>
      <c r="BL484" s="77">
        <f t="shared" si="93"/>
        <v>0</v>
      </c>
      <c r="BM484" s="77">
        <f t="shared" si="94"/>
        <v>0</v>
      </c>
      <c r="BN484" s="77">
        <f t="shared" si="95"/>
        <v>0</v>
      </c>
      <c r="BO484" s="77">
        <f t="shared" si="96"/>
        <v>0</v>
      </c>
    </row>
    <row r="485" spans="1:67" ht="27" customHeight="1" x14ac:dyDescent="0.25">
      <c r="A485" s="61" t="s">
        <v>691</v>
      </c>
      <c r="B485" s="61" t="s">
        <v>692</v>
      </c>
      <c r="C485" s="35">
        <v>4301011190</v>
      </c>
      <c r="D485" s="407">
        <v>4607091389098</v>
      </c>
      <c r="E485" s="407"/>
      <c r="F485" s="60">
        <v>0.4</v>
      </c>
      <c r="G485" s="36">
        <v>6</v>
      </c>
      <c r="H485" s="60">
        <v>2.4</v>
      </c>
      <c r="I485" s="60">
        <v>2.6</v>
      </c>
      <c r="J485" s="36">
        <v>156</v>
      </c>
      <c r="K485" s="36" t="s">
        <v>81</v>
      </c>
      <c r="L485" s="37" t="s">
        <v>133</v>
      </c>
      <c r="M485" s="37"/>
      <c r="N485" s="36">
        <v>50</v>
      </c>
      <c r="O485" s="4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409"/>
      <c r="Q485" s="409"/>
      <c r="R485" s="409"/>
      <c r="S485" s="410"/>
      <c r="T485" s="38" t="s">
        <v>48</v>
      </c>
      <c r="U485" s="38" t="s">
        <v>48</v>
      </c>
      <c r="V485" s="39" t="s">
        <v>0</v>
      </c>
      <c r="W485" s="57">
        <v>9</v>
      </c>
      <c r="X485" s="54">
        <f t="shared" si="91"/>
        <v>9.6</v>
      </c>
      <c r="Y485" s="40">
        <f>IFERROR(IF(X485=0,"",ROUNDUP(X485/H485,0)*0.00753),"")</f>
        <v>3.0120000000000001E-2</v>
      </c>
      <c r="Z485" s="66" t="s">
        <v>48</v>
      </c>
      <c r="AA485" s="67" t="s">
        <v>48</v>
      </c>
      <c r="AE485" s="77"/>
      <c r="BB485" s="352" t="s">
        <v>67</v>
      </c>
      <c r="BL485" s="77">
        <f t="shared" si="93"/>
        <v>9.7500000000000018</v>
      </c>
      <c r="BM485" s="77">
        <f t="shared" si="94"/>
        <v>10.4</v>
      </c>
      <c r="BN485" s="77">
        <f t="shared" si="95"/>
        <v>2.4038461538461536E-2</v>
      </c>
      <c r="BO485" s="77">
        <f t="shared" si="96"/>
        <v>2.564102564102564E-2</v>
      </c>
    </row>
    <row r="486" spans="1:67" ht="27" customHeight="1" x14ac:dyDescent="0.25">
      <c r="A486" s="61" t="s">
        <v>693</v>
      </c>
      <c r="B486" s="61" t="s">
        <v>694</v>
      </c>
      <c r="C486" s="35">
        <v>4301011784</v>
      </c>
      <c r="D486" s="407">
        <v>4607091389982</v>
      </c>
      <c r="E486" s="407"/>
      <c r="F486" s="60">
        <v>0.6</v>
      </c>
      <c r="G486" s="36">
        <v>6</v>
      </c>
      <c r="H486" s="60">
        <v>3.6</v>
      </c>
      <c r="I486" s="60">
        <v>3.84</v>
      </c>
      <c r="J486" s="36">
        <v>120</v>
      </c>
      <c r="K486" s="36" t="s">
        <v>81</v>
      </c>
      <c r="L486" s="37" t="s">
        <v>113</v>
      </c>
      <c r="M486" s="37"/>
      <c r="N486" s="36">
        <v>60</v>
      </c>
      <c r="O486" s="4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409"/>
      <c r="Q486" s="409"/>
      <c r="R486" s="409"/>
      <c r="S486" s="410"/>
      <c r="T486" s="38" t="s">
        <v>48</v>
      </c>
      <c r="U486" s="38" t="s">
        <v>48</v>
      </c>
      <c r="V486" s="39" t="s">
        <v>0</v>
      </c>
      <c r="W486" s="57">
        <v>0</v>
      </c>
      <c r="X486" s="54">
        <f t="shared" si="91"/>
        <v>0</v>
      </c>
      <c r="Y486" s="40" t="str">
        <f>IFERROR(IF(X486=0,"",ROUNDUP(X486/H486,0)*0.00937),"")</f>
        <v/>
      </c>
      <c r="Z486" s="66" t="s">
        <v>48</v>
      </c>
      <c r="AA486" s="67" t="s">
        <v>48</v>
      </c>
      <c r="AE486" s="77"/>
      <c r="BB486" s="353" t="s">
        <v>67</v>
      </c>
      <c r="BL486" s="77">
        <f t="shared" si="93"/>
        <v>0</v>
      </c>
      <c r="BM486" s="77">
        <f t="shared" si="94"/>
        <v>0</v>
      </c>
      <c r="BN486" s="77">
        <f t="shared" si="95"/>
        <v>0</v>
      </c>
      <c r="BO486" s="77">
        <f t="shared" si="96"/>
        <v>0</v>
      </c>
    </row>
    <row r="487" spans="1:67" x14ac:dyDescent="0.2">
      <c r="A487" s="397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8"/>
      <c r="O487" s="394" t="s">
        <v>43</v>
      </c>
      <c r="P487" s="395"/>
      <c r="Q487" s="395"/>
      <c r="R487" s="395"/>
      <c r="S487" s="395"/>
      <c r="T487" s="395"/>
      <c r="U487" s="396"/>
      <c r="V487" s="41" t="s">
        <v>42</v>
      </c>
      <c r="W487" s="4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183.67424242424241</v>
      </c>
      <c r="X487" s="4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185</v>
      </c>
      <c r="Y487" s="4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2.1948800000000004</v>
      </c>
      <c r="Z487" s="65"/>
      <c r="AA487" s="65"/>
    </row>
    <row r="488" spans="1:67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8"/>
      <c r="O488" s="394" t="s">
        <v>43</v>
      </c>
      <c r="P488" s="395"/>
      <c r="Q488" s="395"/>
      <c r="R488" s="395"/>
      <c r="S488" s="395"/>
      <c r="T488" s="395"/>
      <c r="U488" s="396"/>
      <c r="V488" s="41" t="s">
        <v>0</v>
      </c>
      <c r="W488" s="42">
        <f>IFERROR(SUM(W475:W486),"0")</f>
        <v>959</v>
      </c>
      <c r="X488" s="42">
        <f>IFERROR(SUM(X475:X486),"0")</f>
        <v>965.28000000000009</v>
      </c>
      <c r="Y488" s="41"/>
      <c r="Z488" s="65"/>
      <c r="AA488" s="65"/>
    </row>
    <row r="489" spans="1:67" ht="14.25" customHeight="1" x14ac:dyDescent="0.25">
      <c r="A489" s="414" t="s">
        <v>110</v>
      </c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414"/>
      <c r="Z489" s="64"/>
      <c r="AA489" s="64"/>
    </row>
    <row r="490" spans="1:67" ht="16.5" customHeight="1" x14ac:dyDescent="0.25">
      <c r="A490" s="61" t="s">
        <v>695</v>
      </c>
      <c r="B490" s="61" t="s">
        <v>696</v>
      </c>
      <c r="C490" s="35">
        <v>4301020222</v>
      </c>
      <c r="D490" s="407">
        <v>4607091388930</v>
      </c>
      <c r="E490" s="407"/>
      <c r="F490" s="60">
        <v>0.88</v>
      </c>
      <c r="G490" s="36">
        <v>6</v>
      </c>
      <c r="H490" s="60">
        <v>5.28</v>
      </c>
      <c r="I490" s="60">
        <v>5.64</v>
      </c>
      <c r="J490" s="36">
        <v>104</v>
      </c>
      <c r="K490" s="36" t="s">
        <v>114</v>
      </c>
      <c r="L490" s="37" t="s">
        <v>113</v>
      </c>
      <c r="M490" s="37"/>
      <c r="N490" s="36">
        <v>55</v>
      </c>
      <c r="O490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409"/>
      <c r="Q490" s="409"/>
      <c r="R490" s="409"/>
      <c r="S490" s="410"/>
      <c r="T490" s="38" t="s">
        <v>48</v>
      </c>
      <c r="U490" s="38" t="s">
        <v>48</v>
      </c>
      <c r="V490" s="39" t="s">
        <v>0</v>
      </c>
      <c r="W490" s="57">
        <v>240</v>
      </c>
      <c r="X490" s="54">
        <f>IFERROR(IF(W490="",0,CEILING((W490/$H490),1)*$H490),"")</f>
        <v>242.88000000000002</v>
      </c>
      <c r="Y490" s="40">
        <f>IFERROR(IF(X490=0,"",ROUNDUP(X490/H490,0)*0.01196),"")</f>
        <v>0.55015999999999998</v>
      </c>
      <c r="Z490" s="66" t="s">
        <v>48</v>
      </c>
      <c r="AA490" s="67" t="s">
        <v>48</v>
      </c>
      <c r="AE490" s="77"/>
      <c r="BB490" s="354" t="s">
        <v>67</v>
      </c>
      <c r="BL490" s="77">
        <f>IFERROR(W490*I490/H490,"0")</f>
        <v>256.36363636363632</v>
      </c>
      <c r="BM490" s="77">
        <f>IFERROR(X490*I490/H490,"0")</f>
        <v>259.44</v>
      </c>
      <c r="BN490" s="77">
        <f>IFERROR(1/J490*(W490/H490),"0")</f>
        <v>0.43706293706293708</v>
      </c>
      <c r="BO490" s="77">
        <f>IFERROR(1/J490*(X490/H490),"0")</f>
        <v>0.44230769230769235</v>
      </c>
    </row>
    <row r="491" spans="1:67" ht="16.5" customHeight="1" x14ac:dyDescent="0.25">
      <c r="A491" s="61" t="s">
        <v>697</v>
      </c>
      <c r="B491" s="61" t="s">
        <v>698</v>
      </c>
      <c r="C491" s="35">
        <v>4301020206</v>
      </c>
      <c r="D491" s="407">
        <v>4680115880054</v>
      </c>
      <c r="E491" s="407"/>
      <c r="F491" s="60">
        <v>0.6</v>
      </c>
      <c r="G491" s="36">
        <v>6</v>
      </c>
      <c r="H491" s="60">
        <v>3.6</v>
      </c>
      <c r="I491" s="60">
        <v>3.84</v>
      </c>
      <c r="J491" s="36">
        <v>120</v>
      </c>
      <c r="K491" s="36" t="s">
        <v>81</v>
      </c>
      <c r="L491" s="37" t="s">
        <v>113</v>
      </c>
      <c r="M491" s="37"/>
      <c r="N491" s="36">
        <v>55</v>
      </c>
      <c r="O491" s="45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409"/>
      <c r="Q491" s="409"/>
      <c r="R491" s="409"/>
      <c r="S491" s="41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IFERROR(IF(X491=0,"",ROUNDUP(X491/H491,0)*0.00937),"")</f>
        <v/>
      </c>
      <c r="Z491" s="66" t="s">
        <v>48</v>
      </c>
      <c r="AA491" s="67" t="s">
        <v>48</v>
      </c>
      <c r="AE491" s="77"/>
      <c r="BB491" s="355" t="s">
        <v>67</v>
      </c>
      <c r="BL491" s="77">
        <f>IFERROR(W491*I491/H491,"0")</f>
        <v>0</v>
      </c>
      <c r="BM491" s="77">
        <f>IFERROR(X491*I491/H491,"0")</f>
        <v>0</v>
      </c>
      <c r="BN491" s="77">
        <f>IFERROR(1/J491*(W491/H491),"0")</f>
        <v>0</v>
      </c>
      <c r="BO491" s="77">
        <f>IFERROR(1/J491*(X491/H491),"0")</f>
        <v>0</v>
      </c>
    </row>
    <row r="492" spans="1:67" x14ac:dyDescent="0.2">
      <c r="A492" s="397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8"/>
      <c r="O492" s="394" t="s">
        <v>43</v>
      </c>
      <c r="P492" s="395"/>
      <c r="Q492" s="395"/>
      <c r="R492" s="395"/>
      <c r="S492" s="395"/>
      <c r="T492" s="395"/>
      <c r="U492" s="396"/>
      <c r="V492" s="41" t="s">
        <v>42</v>
      </c>
      <c r="W492" s="42">
        <f>IFERROR(W490/H490,"0")+IFERROR(W491/H491,"0")</f>
        <v>45.454545454545453</v>
      </c>
      <c r="X492" s="42">
        <f>IFERROR(X490/H490,"0")+IFERROR(X491/H491,"0")</f>
        <v>46</v>
      </c>
      <c r="Y492" s="42">
        <f>IFERROR(IF(Y490="",0,Y490),"0")+IFERROR(IF(Y491="",0,Y491),"0")</f>
        <v>0.55015999999999998</v>
      </c>
      <c r="Z492" s="65"/>
      <c r="AA492" s="65"/>
    </row>
    <row r="493" spans="1:67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8"/>
      <c r="O493" s="394" t="s">
        <v>43</v>
      </c>
      <c r="P493" s="395"/>
      <c r="Q493" s="395"/>
      <c r="R493" s="395"/>
      <c r="S493" s="395"/>
      <c r="T493" s="395"/>
      <c r="U493" s="396"/>
      <c r="V493" s="41" t="s">
        <v>0</v>
      </c>
      <c r="W493" s="42">
        <f>IFERROR(SUM(W490:W491),"0")</f>
        <v>240</v>
      </c>
      <c r="X493" s="42">
        <f>IFERROR(SUM(X490:X491),"0")</f>
        <v>242.88000000000002</v>
      </c>
      <c r="Y493" s="41"/>
      <c r="Z493" s="65"/>
      <c r="AA493" s="65"/>
    </row>
    <row r="494" spans="1:67" ht="14.25" customHeight="1" x14ac:dyDescent="0.25">
      <c r="A494" s="414" t="s">
        <v>77</v>
      </c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64"/>
      <c r="AA494" s="64"/>
    </row>
    <row r="495" spans="1:67" ht="27" customHeight="1" x14ac:dyDescent="0.25">
      <c r="A495" s="61" t="s">
        <v>699</v>
      </c>
      <c r="B495" s="61" t="s">
        <v>700</v>
      </c>
      <c r="C495" s="35">
        <v>4301031252</v>
      </c>
      <c r="D495" s="407">
        <v>4680115883116</v>
      </c>
      <c r="E495" s="407"/>
      <c r="F495" s="60">
        <v>0.88</v>
      </c>
      <c r="G495" s="36">
        <v>6</v>
      </c>
      <c r="H495" s="60">
        <v>5.28</v>
      </c>
      <c r="I495" s="60">
        <v>5.64</v>
      </c>
      <c r="J495" s="36">
        <v>104</v>
      </c>
      <c r="K495" s="36" t="s">
        <v>114</v>
      </c>
      <c r="L495" s="37" t="s">
        <v>113</v>
      </c>
      <c r="M495" s="37"/>
      <c r="N495" s="36">
        <v>60</v>
      </c>
      <c r="O495" s="4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409"/>
      <c r="Q495" s="409"/>
      <c r="R495" s="409"/>
      <c r="S495" s="410"/>
      <c r="T495" s="38" t="s">
        <v>48</v>
      </c>
      <c r="U495" s="38" t="s">
        <v>48</v>
      </c>
      <c r="V495" s="39" t="s">
        <v>0</v>
      </c>
      <c r="W495" s="57">
        <v>150</v>
      </c>
      <c r="X495" s="54">
        <f t="shared" ref="X495:X500" si="97">IFERROR(IF(W495="",0,CEILING((W495/$H495),1)*$H495),"")</f>
        <v>153.12</v>
      </c>
      <c r="Y495" s="40">
        <f>IFERROR(IF(X495=0,"",ROUNDUP(X495/H495,0)*0.01196),"")</f>
        <v>0.34683999999999998</v>
      </c>
      <c r="Z495" s="66" t="s">
        <v>48</v>
      </c>
      <c r="AA495" s="67" t="s">
        <v>48</v>
      </c>
      <c r="AE495" s="77"/>
      <c r="BB495" s="356" t="s">
        <v>67</v>
      </c>
      <c r="BL495" s="77">
        <f t="shared" ref="BL495:BL500" si="98">IFERROR(W495*I495/H495,"0")</f>
        <v>160.22727272727272</v>
      </c>
      <c r="BM495" s="77">
        <f t="shared" ref="BM495:BM500" si="99">IFERROR(X495*I495/H495,"0")</f>
        <v>163.56</v>
      </c>
      <c r="BN495" s="77">
        <f t="shared" ref="BN495:BN500" si="100">IFERROR(1/J495*(W495/H495),"0")</f>
        <v>0.27316433566433568</v>
      </c>
      <c r="BO495" s="77">
        <f t="shared" ref="BO495:BO500" si="101">IFERROR(1/J495*(X495/H495),"0")</f>
        <v>0.27884615384615385</v>
      </c>
    </row>
    <row r="496" spans="1:67" ht="27" customHeight="1" x14ac:dyDescent="0.25">
      <c r="A496" s="61" t="s">
        <v>701</v>
      </c>
      <c r="B496" s="61" t="s">
        <v>702</v>
      </c>
      <c r="C496" s="35">
        <v>4301031248</v>
      </c>
      <c r="D496" s="407">
        <v>4680115883093</v>
      </c>
      <c r="E496" s="407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114</v>
      </c>
      <c r="L496" s="37" t="s">
        <v>80</v>
      </c>
      <c r="M496" s="37"/>
      <c r="N496" s="36">
        <v>60</v>
      </c>
      <c r="O496" s="4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409"/>
      <c r="Q496" s="409"/>
      <c r="R496" s="409"/>
      <c r="S496" s="410"/>
      <c r="T496" s="38" t="s">
        <v>48</v>
      </c>
      <c r="U496" s="38" t="s">
        <v>48</v>
      </c>
      <c r="V496" s="39" t="s">
        <v>0</v>
      </c>
      <c r="W496" s="57">
        <v>20</v>
      </c>
      <c r="X496" s="54">
        <f t="shared" si="97"/>
        <v>21.12</v>
      </c>
      <c r="Y496" s="40">
        <f>IFERROR(IF(X496=0,"",ROUNDUP(X496/H496,0)*0.01196),"")</f>
        <v>4.7840000000000001E-2</v>
      </c>
      <c r="Z496" s="66" t="s">
        <v>48</v>
      </c>
      <c r="AA496" s="67" t="s">
        <v>48</v>
      </c>
      <c r="AE496" s="77"/>
      <c r="BB496" s="357" t="s">
        <v>67</v>
      </c>
      <c r="BL496" s="77">
        <f t="shared" si="98"/>
        <v>21.363636363636363</v>
      </c>
      <c r="BM496" s="77">
        <f t="shared" si="99"/>
        <v>22.56</v>
      </c>
      <c r="BN496" s="77">
        <f t="shared" si="100"/>
        <v>3.6421911421911424E-2</v>
      </c>
      <c r="BO496" s="77">
        <f t="shared" si="101"/>
        <v>3.8461538461538464E-2</v>
      </c>
    </row>
    <row r="497" spans="1:67" ht="27" customHeight="1" x14ac:dyDescent="0.25">
      <c r="A497" s="61" t="s">
        <v>703</v>
      </c>
      <c r="B497" s="61" t="s">
        <v>704</v>
      </c>
      <c r="C497" s="35">
        <v>4301031250</v>
      </c>
      <c r="D497" s="407">
        <v>4680115883109</v>
      </c>
      <c r="E497" s="407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114</v>
      </c>
      <c r="L497" s="37" t="s">
        <v>80</v>
      </c>
      <c r="M497" s="37"/>
      <c r="N497" s="36">
        <v>60</v>
      </c>
      <c r="O497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409"/>
      <c r="Q497" s="409"/>
      <c r="R497" s="409"/>
      <c r="S497" s="410"/>
      <c r="T497" s="38" t="s">
        <v>48</v>
      </c>
      <c r="U497" s="38" t="s">
        <v>48</v>
      </c>
      <c r="V497" s="39" t="s">
        <v>0</v>
      </c>
      <c r="W497" s="57">
        <v>150</v>
      </c>
      <c r="X497" s="54">
        <f t="shared" si="97"/>
        <v>153.12</v>
      </c>
      <c r="Y497" s="40">
        <f>IFERROR(IF(X497=0,"",ROUNDUP(X497/H497,0)*0.01196),"")</f>
        <v>0.34683999999999998</v>
      </c>
      <c r="Z497" s="66" t="s">
        <v>48</v>
      </c>
      <c r="AA497" s="67" t="s">
        <v>48</v>
      </c>
      <c r="AE497" s="77"/>
      <c r="BB497" s="358" t="s">
        <v>67</v>
      </c>
      <c r="BL497" s="77">
        <f t="shared" si="98"/>
        <v>160.22727272727272</v>
      </c>
      <c r="BM497" s="77">
        <f t="shared" si="99"/>
        <v>163.56</v>
      </c>
      <c r="BN497" s="77">
        <f t="shared" si="100"/>
        <v>0.27316433566433568</v>
      </c>
      <c r="BO497" s="77">
        <f t="shared" si="101"/>
        <v>0.27884615384615385</v>
      </c>
    </row>
    <row r="498" spans="1:67" ht="27" customHeight="1" x14ac:dyDescent="0.25">
      <c r="A498" s="61" t="s">
        <v>705</v>
      </c>
      <c r="B498" s="61" t="s">
        <v>706</v>
      </c>
      <c r="C498" s="35">
        <v>4301031249</v>
      </c>
      <c r="D498" s="407">
        <v>4680115882072</v>
      </c>
      <c r="E498" s="407"/>
      <c r="F498" s="60">
        <v>0.6</v>
      </c>
      <c r="G498" s="36">
        <v>6</v>
      </c>
      <c r="H498" s="60">
        <v>3.6</v>
      </c>
      <c r="I498" s="60">
        <v>3.84</v>
      </c>
      <c r="J498" s="36">
        <v>120</v>
      </c>
      <c r="K498" s="36" t="s">
        <v>81</v>
      </c>
      <c r="L498" s="37" t="s">
        <v>113</v>
      </c>
      <c r="M498" s="37"/>
      <c r="N498" s="36">
        <v>60</v>
      </c>
      <c r="O498" s="44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409"/>
      <c r="Q498" s="409"/>
      <c r="R498" s="409"/>
      <c r="S498" s="41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97"/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77"/>
      <c r="BB498" s="359" t="s">
        <v>67</v>
      </c>
      <c r="BL498" s="77">
        <f t="shared" si="98"/>
        <v>0</v>
      </c>
      <c r="BM498" s="77">
        <f t="shared" si="99"/>
        <v>0</v>
      </c>
      <c r="BN498" s="77">
        <f t="shared" si="100"/>
        <v>0</v>
      </c>
      <c r="BO498" s="77">
        <f t="shared" si="101"/>
        <v>0</v>
      </c>
    </row>
    <row r="499" spans="1:67" ht="27" customHeight="1" x14ac:dyDescent="0.25">
      <c r="A499" s="61" t="s">
        <v>707</v>
      </c>
      <c r="B499" s="61" t="s">
        <v>708</v>
      </c>
      <c r="C499" s="35">
        <v>4301031251</v>
      </c>
      <c r="D499" s="407">
        <v>4680115882102</v>
      </c>
      <c r="E499" s="407"/>
      <c r="F499" s="60">
        <v>0.6</v>
      </c>
      <c r="G499" s="36">
        <v>6</v>
      </c>
      <c r="H499" s="60">
        <v>3.6</v>
      </c>
      <c r="I499" s="60">
        <v>3.81</v>
      </c>
      <c r="J499" s="36">
        <v>120</v>
      </c>
      <c r="K499" s="36" t="s">
        <v>81</v>
      </c>
      <c r="L499" s="37" t="s">
        <v>80</v>
      </c>
      <c r="M499" s="37"/>
      <c r="N499" s="36">
        <v>60</v>
      </c>
      <c r="O499" s="44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409"/>
      <c r="Q499" s="409"/>
      <c r="R499" s="409"/>
      <c r="S499" s="41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97"/>
        <v>0</v>
      </c>
      <c r="Y499" s="40" t="str">
        <f>IFERROR(IF(X499=0,"",ROUNDUP(X499/H499,0)*0.00937),"")</f>
        <v/>
      </c>
      <c r="Z499" s="66" t="s">
        <v>48</v>
      </c>
      <c r="AA499" s="67" t="s">
        <v>48</v>
      </c>
      <c r="AE499" s="77"/>
      <c r="BB499" s="360" t="s">
        <v>67</v>
      </c>
      <c r="BL499" s="77">
        <f t="shared" si="98"/>
        <v>0</v>
      </c>
      <c r="BM499" s="77">
        <f t="shared" si="99"/>
        <v>0</v>
      </c>
      <c r="BN499" s="77">
        <f t="shared" si="100"/>
        <v>0</v>
      </c>
      <c r="BO499" s="77">
        <f t="shared" si="101"/>
        <v>0</v>
      </c>
    </row>
    <row r="500" spans="1:67" ht="27" customHeight="1" x14ac:dyDescent="0.25">
      <c r="A500" s="61" t="s">
        <v>709</v>
      </c>
      <c r="B500" s="61" t="s">
        <v>710</v>
      </c>
      <c r="C500" s="35">
        <v>4301031253</v>
      </c>
      <c r="D500" s="407">
        <v>4680115882096</v>
      </c>
      <c r="E500" s="407"/>
      <c r="F500" s="60">
        <v>0.6</v>
      </c>
      <c r="G500" s="36">
        <v>6</v>
      </c>
      <c r="H500" s="60">
        <v>3.6</v>
      </c>
      <c r="I500" s="60">
        <v>3.81</v>
      </c>
      <c r="J500" s="36">
        <v>120</v>
      </c>
      <c r="K500" s="36" t="s">
        <v>81</v>
      </c>
      <c r="L500" s="37" t="s">
        <v>80</v>
      </c>
      <c r="M500" s="37"/>
      <c r="N500" s="36">
        <v>60</v>
      </c>
      <c r="O500" s="4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409"/>
      <c r="Q500" s="409"/>
      <c r="R500" s="409"/>
      <c r="S500" s="41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97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1" t="s">
        <v>67</v>
      </c>
      <c r="BL500" s="77">
        <f t="shared" si="98"/>
        <v>0</v>
      </c>
      <c r="BM500" s="77">
        <f t="shared" si="99"/>
        <v>0</v>
      </c>
      <c r="BN500" s="77">
        <f t="shared" si="100"/>
        <v>0</v>
      </c>
      <c r="BO500" s="77">
        <f t="shared" si="101"/>
        <v>0</v>
      </c>
    </row>
    <row r="501" spans="1:67" x14ac:dyDescent="0.2">
      <c r="A501" s="397"/>
      <c r="B501" s="397"/>
      <c r="C501" s="397"/>
      <c r="D501" s="397"/>
      <c r="E501" s="397"/>
      <c r="F501" s="397"/>
      <c r="G501" s="397"/>
      <c r="H501" s="397"/>
      <c r="I501" s="397"/>
      <c r="J501" s="397"/>
      <c r="K501" s="397"/>
      <c r="L501" s="397"/>
      <c r="M501" s="397"/>
      <c r="N501" s="398"/>
      <c r="O501" s="394" t="s">
        <v>43</v>
      </c>
      <c r="P501" s="395"/>
      <c r="Q501" s="395"/>
      <c r="R501" s="395"/>
      <c r="S501" s="395"/>
      <c r="T501" s="395"/>
      <c r="U501" s="396"/>
      <c r="V501" s="41" t="s">
        <v>42</v>
      </c>
      <c r="W501" s="42">
        <f>IFERROR(W495/H495,"0")+IFERROR(W496/H496,"0")+IFERROR(W497/H497,"0")+IFERROR(W498/H498,"0")+IFERROR(W499/H499,"0")+IFERROR(W500/H500,"0")</f>
        <v>60.606060606060602</v>
      </c>
      <c r="X501" s="42">
        <f>IFERROR(X495/H495,"0")+IFERROR(X496/H496,"0")+IFERROR(X497/H497,"0")+IFERROR(X498/H498,"0")+IFERROR(X499/H499,"0")+IFERROR(X500/H500,"0")</f>
        <v>62</v>
      </c>
      <c r="Y501" s="42">
        <f>IFERROR(IF(Y495="",0,Y495),"0")+IFERROR(IF(Y496="",0,Y496),"0")+IFERROR(IF(Y497="",0,Y497),"0")+IFERROR(IF(Y498="",0,Y498),"0")+IFERROR(IF(Y499="",0,Y499),"0")+IFERROR(IF(Y500="",0,Y500),"0")</f>
        <v>0.74151999999999996</v>
      </c>
      <c r="Z501" s="65"/>
      <c r="AA501" s="65"/>
    </row>
    <row r="502" spans="1:67" x14ac:dyDescent="0.2">
      <c r="A502" s="397"/>
      <c r="B502" s="397"/>
      <c r="C502" s="397"/>
      <c r="D502" s="397"/>
      <c r="E502" s="397"/>
      <c r="F502" s="397"/>
      <c r="G502" s="397"/>
      <c r="H502" s="397"/>
      <c r="I502" s="397"/>
      <c r="J502" s="397"/>
      <c r="K502" s="397"/>
      <c r="L502" s="397"/>
      <c r="M502" s="397"/>
      <c r="N502" s="398"/>
      <c r="O502" s="394" t="s">
        <v>43</v>
      </c>
      <c r="P502" s="395"/>
      <c r="Q502" s="395"/>
      <c r="R502" s="395"/>
      <c r="S502" s="395"/>
      <c r="T502" s="395"/>
      <c r="U502" s="396"/>
      <c r="V502" s="41" t="s">
        <v>0</v>
      </c>
      <c r="W502" s="42">
        <f>IFERROR(SUM(W495:W500),"0")</f>
        <v>320</v>
      </c>
      <c r="X502" s="42">
        <f>IFERROR(SUM(X495:X500),"0")</f>
        <v>327.36</v>
      </c>
      <c r="Y502" s="41"/>
      <c r="Z502" s="65"/>
      <c r="AA502" s="65"/>
    </row>
    <row r="503" spans="1:67" ht="14.25" customHeight="1" x14ac:dyDescent="0.25">
      <c r="A503" s="414" t="s">
        <v>85</v>
      </c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4"/>
      <c r="O503" s="414"/>
      <c r="P503" s="414"/>
      <c r="Q503" s="414"/>
      <c r="R503" s="414"/>
      <c r="S503" s="414"/>
      <c r="T503" s="414"/>
      <c r="U503" s="414"/>
      <c r="V503" s="414"/>
      <c r="W503" s="414"/>
      <c r="X503" s="414"/>
      <c r="Y503" s="414"/>
      <c r="Z503" s="64"/>
      <c r="AA503" s="64"/>
    </row>
    <row r="504" spans="1:67" ht="16.5" customHeight="1" x14ac:dyDescent="0.25">
      <c r="A504" s="61" t="s">
        <v>711</v>
      </c>
      <c r="B504" s="61" t="s">
        <v>712</v>
      </c>
      <c r="C504" s="35">
        <v>4301051230</v>
      </c>
      <c r="D504" s="407">
        <v>4607091383409</v>
      </c>
      <c r="E504" s="407"/>
      <c r="F504" s="60">
        <v>1.3</v>
      </c>
      <c r="G504" s="36">
        <v>6</v>
      </c>
      <c r="H504" s="60">
        <v>7.8</v>
      </c>
      <c r="I504" s="60">
        <v>8.3460000000000001</v>
      </c>
      <c r="J504" s="36">
        <v>56</v>
      </c>
      <c r="K504" s="36" t="s">
        <v>114</v>
      </c>
      <c r="L504" s="37" t="s">
        <v>80</v>
      </c>
      <c r="M504" s="37"/>
      <c r="N504" s="36">
        <v>45</v>
      </c>
      <c r="O504" s="4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409"/>
      <c r="Q504" s="409"/>
      <c r="R504" s="409"/>
      <c r="S504" s="410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77"/>
      <c r="BB504" s="362" t="s">
        <v>67</v>
      </c>
      <c r="BL504" s="77">
        <f>IFERROR(W504*I504/H504,"0")</f>
        <v>0</v>
      </c>
      <c r="BM504" s="77">
        <f>IFERROR(X504*I504/H504,"0")</f>
        <v>0</v>
      </c>
      <c r="BN504" s="77">
        <f>IFERROR(1/J504*(W504/H504),"0")</f>
        <v>0</v>
      </c>
      <c r="BO504" s="77">
        <f>IFERROR(1/J504*(X504/H504),"0")</f>
        <v>0</v>
      </c>
    </row>
    <row r="505" spans="1:67" ht="16.5" customHeight="1" x14ac:dyDescent="0.25">
      <c r="A505" s="61" t="s">
        <v>713</v>
      </c>
      <c r="B505" s="61" t="s">
        <v>714</v>
      </c>
      <c r="C505" s="35">
        <v>4301051231</v>
      </c>
      <c r="D505" s="407">
        <v>4607091383416</v>
      </c>
      <c r="E505" s="407"/>
      <c r="F505" s="60">
        <v>1.3</v>
      </c>
      <c r="G505" s="36">
        <v>6</v>
      </c>
      <c r="H505" s="60">
        <v>7.8</v>
      </c>
      <c r="I505" s="60">
        <v>8.3460000000000001</v>
      </c>
      <c r="J505" s="36">
        <v>56</v>
      </c>
      <c r="K505" s="36" t="s">
        <v>114</v>
      </c>
      <c r="L505" s="37" t="s">
        <v>80</v>
      </c>
      <c r="M505" s="37"/>
      <c r="N505" s="36">
        <v>45</v>
      </c>
      <c r="O505" s="4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409"/>
      <c r="Q505" s="409"/>
      <c r="R505" s="409"/>
      <c r="S505" s="410"/>
      <c r="T505" s="38" t="s">
        <v>48</v>
      </c>
      <c r="U505" s="38" t="s">
        <v>48</v>
      </c>
      <c r="V505" s="39" t="s">
        <v>0</v>
      </c>
      <c r="W505" s="57">
        <v>0</v>
      </c>
      <c r="X505" s="54">
        <f>IFERROR(IF(W505="",0,CEILING((W505/$H505),1)*$H505),"")</f>
        <v>0</v>
      </c>
      <c r="Y505" s="40" t="str">
        <f>IFERROR(IF(X505=0,"",ROUNDUP(X505/H505,0)*0.02175),"")</f>
        <v/>
      </c>
      <c r="Z505" s="66" t="s">
        <v>48</v>
      </c>
      <c r="AA505" s="67" t="s">
        <v>48</v>
      </c>
      <c r="AE505" s="77"/>
      <c r="BB505" s="363" t="s">
        <v>67</v>
      </c>
      <c r="BL505" s="77">
        <f>IFERROR(W505*I505/H505,"0")</f>
        <v>0</v>
      </c>
      <c r="BM505" s="77">
        <f>IFERROR(X505*I505/H505,"0")</f>
        <v>0</v>
      </c>
      <c r="BN505" s="77">
        <f>IFERROR(1/J505*(W505/H505),"0")</f>
        <v>0</v>
      </c>
      <c r="BO505" s="77">
        <f>IFERROR(1/J505*(X505/H505),"0")</f>
        <v>0</v>
      </c>
    </row>
    <row r="506" spans="1:67" ht="27" customHeight="1" x14ac:dyDescent="0.25">
      <c r="A506" s="61" t="s">
        <v>715</v>
      </c>
      <c r="B506" s="61" t="s">
        <v>716</v>
      </c>
      <c r="C506" s="35">
        <v>4301051058</v>
      </c>
      <c r="D506" s="407">
        <v>4680115883536</v>
      </c>
      <c r="E506" s="407"/>
      <c r="F506" s="60">
        <v>0.3</v>
      </c>
      <c r="G506" s="36">
        <v>6</v>
      </c>
      <c r="H506" s="60">
        <v>1.8</v>
      </c>
      <c r="I506" s="60">
        <v>2.0659999999999998</v>
      </c>
      <c r="J506" s="36">
        <v>156</v>
      </c>
      <c r="K506" s="36" t="s">
        <v>81</v>
      </c>
      <c r="L506" s="37" t="s">
        <v>80</v>
      </c>
      <c r="M506" s="37"/>
      <c r="N506" s="36">
        <v>45</v>
      </c>
      <c r="O506" s="4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409"/>
      <c r="Q506" s="409"/>
      <c r="R506" s="409"/>
      <c r="S506" s="410"/>
      <c r="T506" s="38" t="s">
        <v>48</v>
      </c>
      <c r="U506" s="38" t="s">
        <v>48</v>
      </c>
      <c r="V506" s="39" t="s">
        <v>0</v>
      </c>
      <c r="W506" s="57">
        <v>0</v>
      </c>
      <c r="X506" s="54">
        <f>IFERROR(IF(W506="",0,CEILING((W506/$H506),1)*$H506),"")</f>
        <v>0</v>
      </c>
      <c r="Y506" s="40" t="str">
        <f>IFERROR(IF(X506=0,"",ROUNDUP(X506/H506,0)*0.00753),"")</f>
        <v/>
      </c>
      <c r="Z506" s="66" t="s">
        <v>48</v>
      </c>
      <c r="AA506" s="67" t="s">
        <v>48</v>
      </c>
      <c r="AE506" s="77"/>
      <c r="BB506" s="364" t="s">
        <v>67</v>
      </c>
      <c r="BL506" s="77">
        <f>IFERROR(W506*I506/H506,"0")</f>
        <v>0</v>
      </c>
      <c r="BM506" s="77">
        <f>IFERROR(X506*I506/H506,"0")</f>
        <v>0</v>
      </c>
      <c r="BN506" s="77">
        <f>IFERROR(1/J506*(W506/H506),"0")</f>
        <v>0</v>
      </c>
      <c r="BO506" s="77">
        <f>IFERROR(1/J506*(X506/H506),"0")</f>
        <v>0</v>
      </c>
    </row>
    <row r="507" spans="1:67" x14ac:dyDescent="0.2">
      <c r="A507" s="397"/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8"/>
      <c r="O507" s="394" t="s">
        <v>43</v>
      </c>
      <c r="P507" s="395"/>
      <c r="Q507" s="395"/>
      <c r="R507" s="395"/>
      <c r="S507" s="395"/>
      <c r="T507" s="395"/>
      <c r="U507" s="396"/>
      <c r="V507" s="41" t="s">
        <v>42</v>
      </c>
      <c r="W507" s="42">
        <f>IFERROR(W504/H504,"0")+IFERROR(W505/H505,"0")+IFERROR(W506/H506,"0")</f>
        <v>0</v>
      </c>
      <c r="X507" s="42">
        <f>IFERROR(X504/H504,"0")+IFERROR(X505/H505,"0")+IFERROR(X506/H506,"0")</f>
        <v>0</v>
      </c>
      <c r="Y507" s="42">
        <f>IFERROR(IF(Y504="",0,Y504),"0")+IFERROR(IF(Y505="",0,Y505),"0")+IFERROR(IF(Y506="",0,Y506),"0")</f>
        <v>0</v>
      </c>
      <c r="Z507" s="65"/>
      <c r="AA507" s="65"/>
    </row>
    <row r="508" spans="1:67" x14ac:dyDescent="0.2">
      <c r="A508" s="397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398"/>
      <c r="O508" s="394" t="s">
        <v>43</v>
      </c>
      <c r="P508" s="395"/>
      <c r="Q508" s="395"/>
      <c r="R508" s="395"/>
      <c r="S508" s="395"/>
      <c r="T508" s="395"/>
      <c r="U508" s="396"/>
      <c r="V508" s="41" t="s">
        <v>0</v>
      </c>
      <c r="W508" s="42">
        <f>IFERROR(SUM(W504:W506),"0")</f>
        <v>0</v>
      </c>
      <c r="X508" s="42">
        <f>IFERROR(SUM(X504:X506),"0")</f>
        <v>0</v>
      </c>
      <c r="Y508" s="41"/>
      <c r="Z508" s="65"/>
      <c r="AA508" s="65"/>
    </row>
    <row r="509" spans="1:67" ht="14.25" customHeight="1" x14ac:dyDescent="0.25">
      <c r="A509" s="414" t="s">
        <v>219</v>
      </c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64"/>
      <c r="AA509" s="64"/>
    </row>
    <row r="510" spans="1:67" ht="16.5" customHeight="1" x14ac:dyDescent="0.25">
      <c r="A510" s="61" t="s">
        <v>717</v>
      </c>
      <c r="B510" s="61" t="s">
        <v>718</v>
      </c>
      <c r="C510" s="35">
        <v>4301060363</v>
      </c>
      <c r="D510" s="407">
        <v>4680115885035</v>
      </c>
      <c r="E510" s="407"/>
      <c r="F510" s="60">
        <v>1</v>
      </c>
      <c r="G510" s="36">
        <v>4</v>
      </c>
      <c r="H510" s="60">
        <v>4</v>
      </c>
      <c r="I510" s="60">
        <v>4.4160000000000004</v>
      </c>
      <c r="J510" s="36">
        <v>104</v>
      </c>
      <c r="K510" s="36" t="s">
        <v>114</v>
      </c>
      <c r="L510" s="37" t="s">
        <v>80</v>
      </c>
      <c r="M510" s="37"/>
      <c r="N510" s="36">
        <v>35</v>
      </c>
      <c r="O510" s="44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409"/>
      <c r="Q510" s="409"/>
      <c r="R510" s="409"/>
      <c r="S510" s="41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IFERROR(IF(X510=0,"",ROUNDUP(X510/H510,0)*0.01196),"")</f>
        <v/>
      </c>
      <c r="Z510" s="66" t="s">
        <v>48</v>
      </c>
      <c r="AA510" s="67" t="s">
        <v>48</v>
      </c>
      <c r="AE510" s="77"/>
      <c r="BB510" s="365" t="s">
        <v>67</v>
      </c>
      <c r="BL510" s="77">
        <f>IFERROR(W510*I510/H510,"0")</f>
        <v>0</v>
      </c>
      <c r="BM510" s="77">
        <f>IFERROR(X510*I510/H510,"0")</f>
        <v>0</v>
      </c>
      <c r="BN510" s="77">
        <f>IFERROR(1/J510*(W510/H510),"0")</f>
        <v>0</v>
      </c>
      <c r="BO510" s="77">
        <f>IFERROR(1/J510*(X510/H510),"0")</f>
        <v>0</v>
      </c>
    </row>
    <row r="511" spans="1:67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8"/>
      <c r="O511" s="394" t="s">
        <v>43</v>
      </c>
      <c r="P511" s="395"/>
      <c r="Q511" s="395"/>
      <c r="R511" s="395"/>
      <c r="S511" s="395"/>
      <c r="T511" s="395"/>
      <c r="U511" s="396"/>
      <c r="V511" s="41" t="s">
        <v>42</v>
      </c>
      <c r="W511" s="42">
        <f>IFERROR(W510/H510,"0")</f>
        <v>0</v>
      </c>
      <c r="X511" s="42">
        <f>IFERROR(X510/H510,"0")</f>
        <v>0</v>
      </c>
      <c r="Y511" s="42">
        <f>IFERROR(IF(Y510="",0,Y510),"0")</f>
        <v>0</v>
      </c>
      <c r="Z511" s="65"/>
      <c r="AA511" s="65"/>
    </row>
    <row r="512" spans="1:67" x14ac:dyDescent="0.2">
      <c r="A512" s="397"/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8"/>
      <c r="O512" s="394" t="s">
        <v>43</v>
      </c>
      <c r="P512" s="395"/>
      <c r="Q512" s="395"/>
      <c r="R512" s="395"/>
      <c r="S512" s="395"/>
      <c r="T512" s="395"/>
      <c r="U512" s="396"/>
      <c r="V512" s="41" t="s">
        <v>0</v>
      </c>
      <c r="W512" s="42">
        <f>IFERROR(SUM(W510:W510),"0")</f>
        <v>0</v>
      </c>
      <c r="X512" s="42">
        <f>IFERROR(SUM(X510:X510),"0")</f>
        <v>0</v>
      </c>
      <c r="Y512" s="41"/>
      <c r="Z512" s="65"/>
      <c r="AA512" s="65"/>
    </row>
    <row r="513" spans="1:67" ht="27.75" customHeight="1" x14ac:dyDescent="0.2">
      <c r="A513" s="444" t="s">
        <v>719</v>
      </c>
      <c r="B513" s="444"/>
      <c r="C513" s="444"/>
      <c r="D513" s="444"/>
      <c r="E513" s="444"/>
      <c r="F513" s="444"/>
      <c r="G513" s="444"/>
      <c r="H513" s="444"/>
      <c r="I513" s="444"/>
      <c r="J513" s="444"/>
      <c r="K513" s="444"/>
      <c r="L513" s="444"/>
      <c r="M513" s="444"/>
      <c r="N513" s="444"/>
      <c r="O513" s="444"/>
      <c r="P513" s="444"/>
      <c r="Q513" s="444"/>
      <c r="R513" s="444"/>
      <c r="S513" s="444"/>
      <c r="T513" s="444"/>
      <c r="U513" s="444"/>
      <c r="V513" s="444"/>
      <c r="W513" s="444"/>
      <c r="X513" s="444"/>
      <c r="Y513" s="444"/>
      <c r="Z513" s="53"/>
      <c r="AA513" s="53"/>
    </row>
    <row r="514" spans="1:67" ht="16.5" customHeight="1" x14ac:dyDescent="0.25">
      <c r="A514" s="431" t="s">
        <v>720</v>
      </c>
      <c r="B514" s="431"/>
      <c r="C514" s="431"/>
      <c r="D514" s="431"/>
      <c r="E514" s="431"/>
      <c r="F514" s="431"/>
      <c r="G514" s="431"/>
      <c r="H514" s="431"/>
      <c r="I514" s="431"/>
      <c r="J514" s="431"/>
      <c r="K514" s="431"/>
      <c r="L514" s="431"/>
      <c r="M514" s="431"/>
      <c r="N514" s="431"/>
      <c r="O514" s="431"/>
      <c r="P514" s="431"/>
      <c r="Q514" s="431"/>
      <c r="R514" s="431"/>
      <c r="S514" s="431"/>
      <c r="T514" s="431"/>
      <c r="U514" s="431"/>
      <c r="V514" s="431"/>
      <c r="W514" s="431"/>
      <c r="X514" s="431"/>
      <c r="Y514" s="431"/>
      <c r="Z514" s="63"/>
      <c r="AA514" s="63"/>
    </row>
    <row r="515" spans="1:67" ht="14.25" customHeight="1" x14ac:dyDescent="0.25">
      <c r="A515" s="414" t="s">
        <v>118</v>
      </c>
      <c r="B515" s="414"/>
      <c r="C515" s="414"/>
      <c r="D515" s="414"/>
      <c r="E515" s="414"/>
      <c r="F515" s="414"/>
      <c r="G515" s="414"/>
      <c r="H515" s="414"/>
      <c r="I515" s="414"/>
      <c r="J515" s="414"/>
      <c r="K515" s="414"/>
      <c r="L515" s="414"/>
      <c r="M515" s="414"/>
      <c r="N515" s="414"/>
      <c r="O515" s="414"/>
      <c r="P515" s="414"/>
      <c r="Q515" s="414"/>
      <c r="R515" s="414"/>
      <c r="S515" s="414"/>
      <c r="T515" s="414"/>
      <c r="U515" s="414"/>
      <c r="V515" s="414"/>
      <c r="W515" s="414"/>
      <c r="X515" s="414"/>
      <c r="Y515" s="414"/>
      <c r="Z515" s="64"/>
      <c r="AA515" s="64"/>
    </row>
    <row r="516" spans="1:67" ht="27" customHeight="1" x14ac:dyDescent="0.25">
      <c r="A516" s="61" t="s">
        <v>721</v>
      </c>
      <c r="B516" s="61" t="s">
        <v>722</v>
      </c>
      <c r="C516" s="35">
        <v>4301011763</v>
      </c>
      <c r="D516" s="407">
        <v>4640242181011</v>
      </c>
      <c r="E516" s="407"/>
      <c r="F516" s="60">
        <v>1.35</v>
      </c>
      <c r="G516" s="36">
        <v>8</v>
      </c>
      <c r="H516" s="60">
        <v>10.8</v>
      </c>
      <c r="I516" s="60">
        <v>11.28</v>
      </c>
      <c r="J516" s="36">
        <v>56</v>
      </c>
      <c r="K516" s="36" t="s">
        <v>114</v>
      </c>
      <c r="L516" s="37" t="s">
        <v>133</v>
      </c>
      <c r="M516" s="37"/>
      <c r="N516" s="36">
        <v>55</v>
      </c>
      <c r="O516" s="432" t="s">
        <v>723</v>
      </c>
      <c r="P516" s="409"/>
      <c r="Q516" s="409"/>
      <c r="R516" s="409"/>
      <c r="S516" s="41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ref="X516:X524" si="102">IFERROR(IF(W516="",0,CEILING((W516/$H516),1)*$H516),"")</f>
        <v>0</v>
      </c>
      <c r="Y516" s="40" t="str">
        <f t="shared" ref="Y516:Y521" si="103">IFERROR(IF(X516=0,"",ROUNDUP(X516/H516,0)*0.02175),"")</f>
        <v/>
      </c>
      <c r="Z516" s="66" t="s">
        <v>48</v>
      </c>
      <c r="AA516" s="67" t="s">
        <v>48</v>
      </c>
      <c r="AE516" s="77"/>
      <c r="BB516" s="366" t="s">
        <v>67</v>
      </c>
      <c r="BL516" s="77">
        <f t="shared" ref="BL516:BL524" si="104">IFERROR(W516*I516/H516,"0")</f>
        <v>0</v>
      </c>
      <c r="BM516" s="77">
        <f t="shared" ref="BM516:BM524" si="105">IFERROR(X516*I516/H516,"0")</f>
        <v>0</v>
      </c>
      <c r="BN516" s="77">
        <f t="shared" ref="BN516:BN524" si="106">IFERROR(1/J516*(W516/H516),"0")</f>
        <v>0</v>
      </c>
      <c r="BO516" s="77">
        <f t="shared" ref="BO516:BO524" si="107">IFERROR(1/J516*(X516/H516),"0")</f>
        <v>0</v>
      </c>
    </row>
    <row r="517" spans="1:67" ht="27" customHeight="1" x14ac:dyDescent="0.25">
      <c r="A517" s="61" t="s">
        <v>724</v>
      </c>
      <c r="B517" s="61" t="s">
        <v>725</v>
      </c>
      <c r="C517" s="35">
        <v>4301011951</v>
      </c>
      <c r="D517" s="407">
        <v>4640242180045</v>
      </c>
      <c r="E517" s="407"/>
      <c r="F517" s="60">
        <v>1.35</v>
      </c>
      <c r="G517" s="36">
        <v>8</v>
      </c>
      <c r="H517" s="60">
        <v>10.8</v>
      </c>
      <c r="I517" s="60">
        <v>11.28</v>
      </c>
      <c r="J517" s="36">
        <v>56</v>
      </c>
      <c r="K517" s="36" t="s">
        <v>114</v>
      </c>
      <c r="L517" s="37" t="s">
        <v>113</v>
      </c>
      <c r="M517" s="37"/>
      <c r="N517" s="36">
        <v>55</v>
      </c>
      <c r="O517" s="433" t="s">
        <v>726</v>
      </c>
      <c r="P517" s="409"/>
      <c r="Q517" s="409"/>
      <c r="R517" s="409"/>
      <c r="S517" s="41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102"/>
        <v>0</v>
      </c>
      <c r="Y517" s="40" t="str">
        <f t="shared" si="103"/>
        <v/>
      </c>
      <c r="Z517" s="66" t="s">
        <v>48</v>
      </c>
      <c r="AA517" s="67" t="s">
        <v>48</v>
      </c>
      <c r="AE517" s="77"/>
      <c r="BB517" s="367" t="s">
        <v>67</v>
      </c>
      <c r="BL517" s="77">
        <f t="shared" si="104"/>
        <v>0</v>
      </c>
      <c r="BM517" s="77">
        <f t="shared" si="105"/>
        <v>0</v>
      </c>
      <c r="BN517" s="77">
        <f t="shared" si="106"/>
        <v>0</v>
      </c>
      <c r="BO517" s="77">
        <f t="shared" si="107"/>
        <v>0</v>
      </c>
    </row>
    <row r="518" spans="1:67" ht="27" customHeight="1" x14ac:dyDescent="0.25">
      <c r="A518" s="61" t="s">
        <v>727</v>
      </c>
      <c r="B518" s="61" t="s">
        <v>728</v>
      </c>
      <c r="C518" s="35">
        <v>4301011585</v>
      </c>
      <c r="D518" s="407">
        <v>4640242180441</v>
      </c>
      <c r="E518" s="407"/>
      <c r="F518" s="60">
        <v>1.5</v>
      </c>
      <c r="G518" s="36">
        <v>8</v>
      </c>
      <c r="H518" s="60">
        <v>12</v>
      </c>
      <c r="I518" s="60">
        <v>12.48</v>
      </c>
      <c r="J518" s="36">
        <v>56</v>
      </c>
      <c r="K518" s="36" t="s">
        <v>114</v>
      </c>
      <c r="L518" s="37" t="s">
        <v>113</v>
      </c>
      <c r="M518" s="37"/>
      <c r="N518" s="36">
        <v>50</v>
      </c>
      <c r="O518" s="434" t="s">
        <v>729</v>
      </c>
      <c r="P518" s="409"/>
      <c r="Q518" s="409"/>
      <c r="R518" s="409"/>
      <c r="S518" s="41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102"/>
        <v>0</v>
      </c>
      <c r="Y518" s="40" t="str">
        <f t="shared" si="103"/>
        <v/>
      </c>
      <c r="Z518" s="66" t="s">
        <v>48</v>
      </c>
      <c r="AA518" s="67" t="s">
        <v>48</v>
      </c>
      <c r="AE518" s="77"/>
      <c r="BB518" s="368" t="s">
        <v>67</v>
      </c>
      <c r="BL518" s="77">
        <f t="shared" si="104"/>
        <v>0</v>
      </c>
      <c r="BM518" s="77">
        <f t="shared" si="105"/>
        <v>0</v>
      </c>
      <c r="BN518" s="77">
        <f t="shared" si="106"/>
        <v>0</v>
      </c>
      <c r="BO518" s="77">
        <f t="shared" si="107"/>
        <v>0</v>
      </c>
    </row>
    <row r="519" spans="1:67" ht="27" customHeight="1" x14ac:dyDescent="0.25">
      <c r="A519" s="61" t="s">
        <v>730</v>
      </c>
      <c r="B519" s="61" t="s">
        <v>731</v>
      </c>
      <c r="C519" s="35">
        <v>4301011950</v>
      </c>
      <c r="D519" s="407">
        <v>4640242180601</v>
      </c>
      <c r="E519" s="407"/>
      <c r="F519" s="60">
        <v>1.35</v>
      </c>
      <c r="G519" s="36">
        <v>8</v>
      </c>
      <c r="H519" s="60">
        <v>10.8</v>
      </c>
      <c r="I519" s="60">
        <v>11.28</v>
      </c>
      <c r="J519" s="36">
        <v>56</v>
      </c>
      <c r="K519" s="36" t="s">
        <v>114</v>
      </c>
      <c r="L519" s="37" t="s">
        <v>113</v>
      </c>
      <c r="M519" s="37"/>
      <c r="N519" s="36">
        <v>55</v>
      </c>
      <c r="O519" s="435" t="s">
        <v>732</v>
      </c>
      <c r="P519" s="409"/>
      <c r="Q519" s="409"/>
      <c r="R519" s="409"/>
      <c r="S519" s="41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102"/>
        <v>0</v>
      </c>
      <c r="Y519" s="40" t="str">
        <f t="shared" si="103"/>
        <v/>
      </c>
      <c r="Z519" s="66" t="s">
        <v>48</v>
      </c>
      <c r="AA519" s="67" t="s">
        <v>48</v>
      </c>
      <c r="AE519" s="77"/>
      <c r="BB519" s="369" t="s">
        <v>67</v>
      </c>
      <c r="BL519" s="77">
        <f t="shared" si="104"/>
        <v>0</v>
      </c>
      <c r="BM519" s="77">
        <f t="shared" si="105"/>
        <v>0</v>
      </c>
      <c r="BN519" s="77">
        <f t="shared" si="106"/>
        <v>0</v>
      </c>
      <c r="BO519" s="77">
        <f t="shared" si="107"/>
        <v>0</v>
      </c>
    </row>
    <row r="520" spans="1:67" ht="27" customHeight="1" x14ac:dyDescent="0.25">
      <c r="A520" s="61" t="s">
        <v>733</v>
      </c>
      <c r="B520" s="61" t="s">
        <v>734</v>
      </c>
      <c r="C520" s="35">
        <v>4301011584</v>
      </c>
      <c r="D520" s="407">
        <v>4640242180564</v>
      </c>
      <c r="E520" s="407"/>
      <c r="F520" s="60">
        <v>1.5</v>
      </c>
      <c r="G520" s="36">
        <v>8</v>
      </c>
      <c r="H520" s="60">
        <v>12</v>
      </c>
      <c r="I520" s="60">
        <v>12.48</v>
      </c>
      <c r="J520" s="36">
        <v>56</v>
      </c>
      <c r="K520" s="36" t="s">
        <v>114</v>
      </c>
      <c r="L520" s="37" t="s">
        <v>113</v>
      </c>
      <c r="M520" s="37"/>
      <c r="N520" s="36">
        <v>50</v>
      </c>
      <c r="O520" s="436" t="s">
        <v>735</v>
      </c>
      <c r="P520" s="409"/>
      <c r="Q520" s="409"/>
      <c r="R520" s="409"/>
      <c r="S520" s="410"/>
      <c r="T520" s="38" t="s">
        <v>48</v>
      </c>
      <c r="U520" s="38" t="s">
        <v>48</v>
      </c>
      <c r="V520" s="39" t="s">
        <v>0</v>
      </c>
      <c r="W520" s="57">
        <v>360</v>
      </c>
      <c r="X520" s="54">
        <f t="shared" si="102"/>
        <v>360</v>
      </c>
      <c r="Y520" s="40">
        <f t="shared" si="103"/>
        <v>0.65249999999999997</v>
      </c>
      <c r="Z520" s="66" t="s">
        <v>48</v>
      </c>
      <c r="AA520" s="67" t="s">
        <v>48</v>
      </c>
      <c r="AE520" s="77"/>
      <c r="BB520" s="370" t="s">
        <v>67</v>
      </c>
      <c r="BL520" s="77">
        <f t="shared" si="104"/>
        <v>374.40000000000003</v>
      </c>
      <c r="BM520" s="77">
        <f t="shared" si="105"/>
        <v>374.40000000000003</v>
      </c>
      <c r="BN520" s="77">
        <f t="shared" si="106"/>
        <v>0.5357142857142857</v>
      </c>
      <c r="BO520" s="77">
        <f t="shared" si="107"/>
        <v>0.5357142857142857</v>
      </c>
    </row>
    <row r="521" spans="1:67" ht="27" customHeight="1" x14ac:dyDescent="0.25">
      <c r="A521" s="61" t="s">
        <v>736</v>
      </c>
      <c r="B521" s="61" t="s">
        <v>737</v>
      </c>
      <c r="C521" s="35">
        <v>4301011762</v>
      </c>
      <c r="D521" s="407">
        <v>4640242180922</v>
      </c>
      <c r="E521" s="407"/>
      <c r="F521" s="60">
        <v>1.35</v>
      </c>
      <c r="G521" s="36">
        <v>8</v>
      </c>
      <c r="H521" s="60">
        <v>10.8</v>
      </c>
      <c r="I521" s="60">
        <v>11.28</v>
      </c>
      <c r="J521" s="36">
        <v>56</v>
      </c>
      <c r="K521" s="36" t="s">
        <v>114</v>
      </c>
      <c r="L521" s="37" t="s">
        <v>113</v>
      </c>
      <c r="M521" s="37"/>
      <c r="N521" s="36">
        <v>55</v>
      </c>
      <c r="O521" s="437" t="s">
        <v>738</v>
      </c>
      <c r="P521" s="409"/>
      <c r="Q521" s="409"/>
      <c r="R521" s="409"/>
      <c r="S521" s="410"/>
      <c r="T521" s="38" t="s">
        <v>48</v>
      </c>
      <c r="U521" s="38" t="s">
        <v>48</v>
      </c>
      <c r="V521" s="39" t="s">
        <v>0</v>
      </c>
      <c r="W521" s="57">
        <v>0</v>
      </c>
      <c r="X521" s="54">
        <f t="shared" si="102"/>
        <v>0</v>
      </c>
      <c r="Y521" s="40" t="str">
        <f t="shared" si="103"/>
        <v/>
      </c>
      <c r="Z521" s="66" t="s">
        <v>48</v>
      </c>
      <c r="AA521" s="67" t="s">
        <v>48</v>
      </c>
      <c r="AE521" s="77"/>
      <c r="BB521" s="371" t="s">
        <v>67</v>
      </c>
      <c r="BL521" s="77">
        <f t="shared" si="104"/>
        <v>0</v>
      </c>
      <c r="BM521" s="77">
        <f t="shared" si="105"/>
        <v>0</v>
      </c>
      <c r="BN521" s="77">
        <f t="shared" si="106"/>
        <v>0</v>
      </c>
      <c r="BO521" s="77">
        <f t="shared" si="107"/>
        <v>0</v>
      </c>
    </row>
    <row r="522" spans="1:67" ht="27" customHeight="1" x14ac:dyDescent="0.25">
      <c r="A522" s="61" t="s">
        <v>739</v>
      </c>
      <c r="B522" s="61" t="s">
        <v>740</v>
      </c>
      <c r="C522" s="35">
        <v>4301011764</v>
      </c>
      <c r="D522" s="407">
        <v>4640242181189</v>
      </c>
      <c r="E522" s="407"/>
      <c r="F522" s="60">
        <v>0.4</v>
      </c>
      <c r="G522" s="36">
        <v>10</v>
      </c>
      <c r="H522" s="60">
        <v>4</v>
      </c>
      <c r="I522" s="60">
        <v>4.24</v>
      </c>
      <c r="J522" s="36">
        <v>120</v>
      </c>
      <c r="K522" s="36" t="s">
        <v>81</v>
      </c>
      <c r="L522" s="37" t="s">
        <v>133</v>
      </c>
      <c r="M522" s="37"/>
      <c r="N522" s="36">
        <v>55</v>
      </c>
      <c r="O522" s="438" t="s">
        <v>741</v>
      </c>
      <c r="P522" s="409"/>
      <c r="Q522" s="409"/>
      <c r="R522" s="409"/>
      <c r="S522" s="410"/>
      <c r="T522" s="38" t="s">
        <v>48</v>
      </c>
      <c r="U522" s="38" t="s">
        <v>48</v>
      </c>
      <c r="V522" s="39" t="s">
        <v>0</v>
      </c>
      <c r="W522" s="57">
        <v>0</v>
      </c>
      <c r="X522" s="54">
        <f t="shared" si="102"/>
        <v>0</v>
      </c>
      <c r="Y522" s="40" t="str">
        <f>IFERROR(IF(X522=0,"",ROUNDUP(X522/H522,0)*0.00937),"")</f>
        <v/>
      </c>
      <c r="Z522" s="66" t="s">
        <v>48</v>
      </c>
      <c r="AA522" s="67" t="s">
        <v>48</v>
      </c>
      <c r="AE522" s="77"/>
      <c r="BB522" s="372" t="s">
        <v>67</v>
      </c>
      <c r="BL522" s="77">
        <f t="shared" si="104"/>
        <v>0</v>
      </c>
      <c r="BM522" s="77">
        <f t="shared" si="105"/>
        <v>0</v>
      </c>
      <c r="BN522" s="77">
        <f t="shared" si="106"/>
        <v>0</v>
      </c>
      <c r="BO522" s="77">
        <f t="shared" si="107"/>
        <v>0</v>
      </c>
    </row>
    <row r="523" spans="1:67" ht="27" customHeight="1" x14ac:dyDescent="0.25">
      <c r="A523" s="61" t="s">
        <v>742</v>
      </c>
      <c r="B523" s="61" t="s">
        <v>743</v>
      </c>
      <c r="C523" s="35">
        <v>4301011551</v>
      </c>
      <c r="D523" s="407">
        <v>4640242180038</v>
      </c>
      <c r="E523" s="407"/>
      <c r="F523" s="60">
        <v>0.4</v>
      </c>
      <c r="G523" s="36">
        <v>10</v>
      </c>
      <c r="H523" s="60">
        <v>4</v>
      </c>
      <c r="I523" s="60">
        <v>4.24</v>
      </c>
      <c r="J523" s="36">
        <v>120</v>
      </c>
      <c r="K523" s="36" t="s">
        <v>81</v>
      </c>
      <c r="L523" s="37" t="s">
        <v>113</v>
      </c>
      <c r="M523" s="37"/>
      <c r="N523" s="36">
        <v>50</v>
      </c>
      <c r="O523" s="439" t="s">
        <v>744</v>
      </c>
      <c r="P523" s="409"/>
      <c r="Q523" s="409"/>
      <c r="R523" s="409"/>
      <c r="S523" s="410"/>
      <c r="T523" s="38" t="s">
        <v>48</v>
      </c>
      <c r="U523" s="38" t="s">
        <v>48</v>
      </c>
      <c r="V523" s="39" t="s">
        <v>0</v>
      </c>
      <c r="W523" s="57">
        <v>0</v>
      </c>
      <c r="X523" s="54">
        <f t="shared" si="102"/>
        <v>0</v>
      </c>
      <c r="Y523" s="40" t="str">
        <f>IFERROR(IF(X523=0,"",ROUNDUP(X523/H523,0)*0.00937),"")</f>
        <v/>
      </c>
      <c r="Z523" s="66" t="s">
        <v>48</v>
      </c>
      <c r="AA523" s="67" t="s">
        <v>48</v>
      </c>
      <c r="AE523" s="77"/>
      <c r="BB523" s="373" t="s">
        <v>67</v>
      </c>
      <c r="BL523" s="77">
        <f t="shared" si="104"/>
        <v>0</v>
      </c>
      <c r="BM523" s="77">
        <f t="shared" si="105"/>
        <v>0</v>
      </c>
      <c r="BN523" s="77">
        <f t="shared" si="106"/>
        <v>0</v>
      </c>
      <c r="BO523" s="77">
        <f t="shared" si="107"/>
        <v>0</v>
      </c>
    </row>
    <row r="524" spans="1:67" ht="27" customHeight="1" x14ac:dyDescent="0.25">
      <c r="A524" s="61" t="s">
        <v>745</v>
      </c>
      <c r="B524" s="61" t="s">
        <v>746</v>
      </c>
      <c r="C524" s="35">
        <v>4301011765</v>
      </c>
      <c r="D524" s="407">
        <v>4640242181172</v>
      </c>
      <c r="E524" s="407"/>
      <c r="F524" s="60">
        <v>0.4</v>
      </c>
      <c r="G524" s="36">
        <v>10</v>
      </c>
      <c r="H524" s="60">
        <v>4</v>
      </c>
      <c r="I524" s="60">
        <v>4.24</v>
      </c>
      <c r="J524" s="36">
        <v>120</v>
      </c>
      <c r="K524" s="36" t="s">
        <v>81</v>
      </c>
      <c r="L524" s="37" t="s">
        <v>113</v>
      </c>
      <c r="M524" s="37"/>
      <c r="N524" s="36">
        <v>55</v>
      </c>
      <c r="O524" s="425" t="s">
        <v>747</v>
      </c>
      <c r="P524" s="409"/>
      <c r="Q524" s="409"/>
      <c r="R524" s="409"/>
      <c r="S524" s="410"/>
      <c r="T524" s="38" t="s">
        <v>48</v>
      </c>
      <c r="U524" s="38" t="s">
        <v>48</v>
      </c>
      <c r="V524" s="39" t="s">
        <v>0</v>
      </c>
      <c r="W524" s="57">
        <v>0</v>
      </c>
      <c r="X524" s="54">
        <f t="shared" si="102"/>
        <v>0</v>
      </c>
      <c r="Y524" s="40" t="str">
        <f>IFERROR(IF(X524=0,"",ROUNDUP(X524/H524,0)*0.00937),"")</f>
        <v/>
      </c>
      <c r="Z524" s="66" t="s">
        <v>48</v>
      </c>
      <c r="AA524" s="67" t="s">
        <v>48</v>
      </c>
      <c r="AE524" s="77"/>
      <c r="BB524" s="374" t="s">
        <v>67</v>
      </c>
      <c r="BL524" s="77">
        <f t="shared" si="104"/>
        <v>0</v>
      </c>
      <c r="BM524" s="77">
        <f t="shared" si="105"/>
        <v>0</v>
      </c>
      <c r="BN524" s="77">
        <f t="shared" si="106"/>
        <v>0</v>
      </c>
      <c r="BO524" s="77">
        <f t="shared" si="107"/>
        <v>0</v>
      </c>
    </row>
    <row r="525" spans="1:67" x14ac:dyDescent="0.2">
      <c r="A525" s="397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8"/>
      <c r="O525" s="394" t="s">
        <v>43</v>
      </c>
      <c r="P525" s="395"/>
      <c r="Q525" s="395"/>
      <c r="R525" s="395"/>
      <c r="S525" s="395"/>
      <c r="T525" s="395"/>
      <c r="U525" s="396"/>
      <c r="V525" s="41" t="s">
        <v>42</v>
      </c>
      <c r="W525" s="42">
        <f>IFERROR(W516/H516,"0")+IFERROR(W517/H517,"0")+IFERROR(W518/H518,"0")+IFERROR(W519/H519,"0")+IFERROR(W520/H520,"0")+IFERROR(W521/H521,"0")+IFERROR(W522/H522,"0")+IFERROR(W523/H523,"0")+IFERROR(W524/H524,"0")</f>
        <v>30</v>
      </c>
      <c r="X525" s="42">
        <f>IFERROR(X516/H516,"0")+IFERROR(X517/H517,"0")+IFERROR(X518/H518,"0")+IFERROR(X519/H519,"0")+IFERROR(X520/H520,"0")+IFERROR(X521/H521,"0")+IFERROR(X522/H522,"0")+IFERROR(X523/H523,"0")+IFERROR(X524/H524,"0")</f>
        <v>30</v>
      </c>
      <c r="Y525" s="4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0.65249999999999997</v>
      </c>
      <c r="Z525" s="65"/>
      <c r="AA525" s="65"/>
    </row>
    <row r="526" spans="1:67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8"/>
      <c r="O526" s="394" t="s">
        <v>43</v>
      </c>
      <c r="P526" s="395"/>
      <c r="Q526" s="395"/>
      <c r="R526" s="395"/>
      <c r="S526" s="395"/>
      <c r="T526" s="395"/>
      <c r="U526" s="396"/>
      <c r="V526" s="41" t="s">
        <v>0</v>
      </c>
      <c r="W526" s="42">
        <f>IFERROR(SUM(W516:W524),"0")</f>
        <v>360</v>
      </c>
      <c r="X526" s="42">
        <f>IFERROR(SUM(X516:X524),"0")</f>
        <v>360</v>
      </c>
      <c r="Y526" s="41"/>
      <c r="Z526" s="65"/>
      <c r="AA526" s="65"/>
    </row>
    <row r="527" spans="1:67" ht="14.25" customHeight="1" x14ac:dyDescent="0.25">
      <c r="A527" s="414" t="s">
        <v>110</v>
      </c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4"/>
      <c r="O527" s="414"/>
      <c r="P527" s="414"/>
      <c r="Q527" s="414"/>
      <c r="R527" s="414"/>
      <c r="S527" s="414"/>
      <c r="T527" s="414"/>
      <c r="U527" s="414"/>
      <c r="V527" s="414"/>
      <c r="W527" s="414"/>
      <c r="X527" s="414"/>
      <c r="Y527" s="414"/>
      <c r="Z527" s="64"/>
      <c r="AA527" s="64"/>
    </row>
    <row r="528" spans="1:67" ht="27" customHeight="1" x14ac:dyDescent="0.25">
      <c r="A528" s="61" t="s">
        <v>748</v>
      </c>
      <c r="B528" s="61" t="s">
        <v>749</v>
      </c>
      <c r="C528" s="35">
        <v>4301020260</v>
      </c>
      <c r="D528" s="407">
        <v>4640242180526</v>
      </c>
      <c r="E528" s="407"/>
      <c r="F528" s="60">
        <v>1.8</v>
      </c>
      <c r="G528" s="36">
        <v>6</v>
      </c>
      <c r="H528" s="60">
        <v>10.8</v>
      </c>
      <c r="I528" s="60">
        <v>11.28</v>
      </c>
      <c r="J528" s="36">
        <v>56</v>
      </c>
      <c r="K528" s="36" t="s">
        <v>114</v>
      </c>
      <c r="L528" s="37" t="s">
        <v>113</v>
      </c>
      <c r="M528" s="37"/>
      <c r="N528" s="36">
        <v>50</v>
      </c>
      <c r="O528" s="426" t="s">
        <v>750</v>
      </c>
      <c r="P528" s="409"/>
      <c r="Q528" s="409"/>
      <c r="R528" s="409"/>
      <c r="S528" s="410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IFERROR(IF(X528=0,"",ROUNDUP(X528/H528,0)*0.02175),"")</f>
        <v/>
      </c>
      <c r="Z528" s="66" t="s">
        <v>48</v>
      </c>
      <c r="AA528" s="67" t="s">
        <v>48</v>
      </c>
      <c r="AE528" s="77"/>
      <c r="BB528" s="375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ht="16.5" customHeight="1" x14ac:dyDescent="0.25">
      <c r="A529" s="61" t="s">
        <v>751</v>
      </c>
      <c r="B529" s="61" t="s">
        <v>752</v>
      </c>
      <c r="C529" s="35">
        <v>4301020269</v>
      </c>
      <c r="D529" s="407">
        <v>4640242180519</v>
      </c>
      <c r="E529" s="407"/>
      <c r="F529" s="60">
        <v>1.35</v>
      </c>
      <c r="G529" s="36">
        <v>8</v>
      </c>
      <c r="H529" s="60">
        <v>10.8</v>
      </c>
      <c r="I529" s="60">
        <v>11.28</v>
      </c>
      <c r="J529" s="36">
        <v>56</v>
      </c>
      <c r="K529" s="36" t="s">
        <v>114</v>
      </c>
      <c r="L529" s="37" t="s">
        <v>133</v>
      </c>
      <c r="M529" s="37"/>
      <c r="N529" s="36">
        <v>50</v>
      </c>
      <c r="O529" s="427" t="s">
        <v>753</v>
      </c>
      <c r="P529" s="409"/>
      <c r="Q529" s="409"/>
      <c r="R529" s="409"/>
      <c r="S529" s="410"/>
      <c r="T529" s="38" t="s">
        <v>48</v>
      </c>
      <c r="U529" s="38" t="s">
        <v>48</v>
      </c>
      <c r="V529" s="39" t="s">
        <v>0</v>
      </c>
      <c r="W529" s="57">
        <v>0</v>
      </c>
      <c r="X529" s="54">
        <f>IFERROR(IF(W529="",0,CEILING((W529/$H529),1)*$H529),"")</f>
        <v>0</v>
      </c>
      <c r="Y529" s="40" t="str">
        <f>IFERROR(IF(X529=0,"",ROUNDUP(X529/H529,0)*0.02175),"")</f>
        <v/>
      </c>
      <c r="Z529" s="66" t="s">
        <v>48</v>
      </c>
      <c r="AA529" s="67" t="s">
        <v>48</v>
      </c>
      <c r="AE529" s="77"/>
      <c r="BB529" s="376" t="s">
        <v>67</v>
      </c>
      <c r="BL529" s="77">
        <f>IFERROR(W529*I529/H529,"0")</f>
        <v>0</v>
      </c>
      <c r="BM529" s="77">
        <f>IFERROR(X529*I529/H529,"0")</f>
        <v>0</v>
      </c>
      <c r="BN529" s="77">
        <f>IFERROR(1/J529*(W529/H529),"0")</f>
        <v>0</v>
      </c>
      <c r="BO529" s="77">
        <f>IFERROR(1/J529*(X529/H529),"0")</f>
        <v>0</v>
      </c>
    </row>
    <row r="530" spans="1:67" ht="27" customHeight="1" x14ac:dyDescent="0.25">
      <c r="A530" s="61" t="s">
        <v>754</v>
      </c>
      <c r="B530" s="61" t="s">
        <v>755</v>
      </c>
      <c r="C530" s="35">
        <v>4301020309</v>
      </c>
      <c r="D530" s="407">
        <v>4640242180090</v>
      </c>
      <c r="E530" s="407"/>
      <c r="F530" s="60">
        <v>1.35</v>
      </c>
      <c r="G530" s="36">
        <v>8</v>
      </c>
      <c r="H530" s="60">
        <v>10.8</v>
      </c>
      <c r="I530" s="60">
        <v>11.28</v>
      </c>
      <c r="J530" s="36">
        <v>56</v>
      </c>
      <c r="K530" s="36" t="s">
        <v>114</v>
      </c>
      <c r="L530" s="37" t="s">
        <v>113</v>
      </c>
      <c r="M530" s="37"/>
      <c r="N530" s="36">
        <v>50</v>
      </c>
      <c r="O530" s="428" t="s">
        <v>756</v>
      </c>
      <c r="P530" s="409"/>
      <c r="Q530" s="409"/>
      <c r="R530" s="409"/>
      <c r="S530" s="410"/>
      <c r="T530" s="38" t="s">
        <v>48</v>
      </c>
      <c r="U530" s="38" t="s">
        <v>48</v>
      </c>
      <c r="V530" s="39" t="s">
        <v>0</v>
      </c>
      <c r="W530" s="57">
        <v>0</v>
      </c>
      <c r="X530" s="54">
        <f>IFERROR(IF(W530="",0,CEILING((W530/$H530),1)*$H530),"")</f>
        <v>0</v>
      </c>
      <c r="Y530" s="40" t="str">
        <f>IFERROR(IF(X530=0,"",ROUNDUP(X530/H530,0)*0.02175),"")</f>
        <v/>
      </c>
      <c r="Z530" s="66" t="s">
        <v>48</v>
      </c>
      <c r="AA530" s="67" t="s">
        <v>48</v>
      </c>
      <c r="AE530" s="77"/>
      <c r="BB530" s="377" t="s">
        <v>67</v>
      </c>
      <c r="BL530" s="77">
        <f>IFERROR(W530*I530/H530,"0")</f>
        <v>0</v>
      </c>
      <c r="BM530" s="77">
        <f>IFERROR(X530*I530/H530,"0")</f>
        <v>0</v>
      </c>
      <c r="BN530" s="77">
        <f>IFERROR(1/J530*(W530/H530),"0")</f>
        <v>0</v>
      </c>
      <c r="BO530" s="77">
        <f>IFERROR(1/J530*(X530/H530),"0")</f>
        <v>0</v>
      </c>
    </row>
    <row r="531" spans="1:67" ht="27" customHeight="1" x14ac:dyDescent="0.25">
      <c r="A531" s="61" t="s">
        <v>757</v>
      </c>
      <c r="B531" s="61" t="s">
        <v>758</v>
      </c>
      <c r="C531" s="35">
        <v>4301020314</v>
      </c>
      <c r="D531" s="407">
        <v>4640242180090</v>
      </c>
      <c r="E531" s="407"/>
      <c r="F531" s="60">
        <v>1.35</v>
      </c>
      <c r="G531" s="36">
        <v>8</v>
      </c>
      <c r="H531" s="60">
        <v>10.8</v>
      </c>
      <c r="I531" s="60">
        <v>11.28</v>
      </c>
      <c r="J531" s="36">
        <v>56</v>
      </c>
      <c r="K531" s="36" t="s">
        <v>114</v>
      </c>
      <c r="L531" s="37" t="s">
        <v>113</v>
      </c>
      <c r="M531" s="37"/>
      <c r="N531" s="36">
        <v>50</v>
      </c>
      <c r="O531" s="429" t="s">
        <v>759</v>
      </c>
      <c r="P531" s="409"/>
      <c r="Q531" s="409"/>
      <c r="R531" s="409"/>
      <c r="S531" s="41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77"/>
      <c r="BB531" s="378" t="s">
        <v>67</v>
      </c>
      <c r="BL531" s="77">
        <f>IFERROR(W531*I531/H531,"0")</f>
        <v>0</v>
      </c>
      <c r="BM531" s="77">
        <f>IFERROR(X531*I531/H531,"0")</f>
        <v>0</v>
      </c>
      <c r="BN531" s="77">
        <f>IFERROR(1/J531*(W531/H531),"0")</f>
        <v>0</v>
      </c>
      <c r="BO531" s="77">
        <f>IFERROR(1/J531*(X531/H531),"0")</f>
        <v>0</v>
      </c>
    </row>
    <row r="532" spans="1:67" ht="27" customHeight="1" x14ac:dyDescent="0.25">
      <c r="A532" s="61" t="s">
        <v>760</v>
      </c>
      <c r="B532" s="61" t="s">
        <v>761</v>
      </c>
      <c r="C532" s="35">
        <v>4301020295</v>
      </c>
      <c r="D532" s="407">
        <v>4640242181363</v>
      </c>
      <c r="E532" s="407"/>
      <c r="F532" s="60">
        <v>0.4</v>
      </c>
      <c r="G532" s="36">
        <v>10</v>
      </c>
      <c r="H532" s="60">
        <v>4</v>
      </c>
      <c r="I532" s="60">
        <v>4.24</v>
      </c>
      <c r="J532" s="36">
        <v>120</v>
      </c>
      <c r="K532" s="36" t="s">
        <v>81</v>
      </c>
      <c r="L532" s="37" t="s">
        <v>113</v>
      </c>
      <c r="M532" s="37"/>
      <c r="N532" s="36">
        <v>50</v>
      </c>
      <c r="O532" s="430" t="s">
        <v>762</v>
      </c>
      <c r="P532" s="409"/>
      <c r="Q532" s="409"/>
      <c r="R532" s="409"/>
      <c r="S532" s="41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IFERROR(IF(X532=0,"",ROUNDUP(X532/H532,0)*0.00937),"")</f>
        <v/>
      </c>
      <c r="Z532" s="66" t="s">
        <v>48</v>
      </c>
      <c r="AA532" s="67" t="s">
        <v>48</v>
      </c>
      <c r="AE532" s="77"/>
      <c r="BB532" s="379" t="s">
        <v>67</v>
      </c>
      <c r="BL532" s="77">
        <f>IFERROR(W532*I532/H532,"0")</f>
        <v>0</v>
      </c>
      <c r="BM532" s="77">
        <f>IFERROR(X532*I532/H532,"0")</f>
        <v>0</v>
      </c>
      <c r="BN532" s="77">
        <f>IFERROR(1/J532*(W532/H532),"0")</f>
        <v>0</v>
      </c>
      <c r="BO532" s="77">
        <f>IFERROR(1/J532*(X532/H532),"0")</f>
        <v>0</v>
      </c>
    </row>
    <row r="533" spans="1:67" x14ac:dyDescent="0.2">
      <c r="A533" s="397"/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8"/>
      <c r="O533" s="394" t="s">
        <v>43</v>
      </c>
      <c r="P533" s="395"/>
      <c r="Q533" s="395"/>
      <c r="R533" s="395"/>
      <c r="S533" s="395"/>
      <c r="T533" s="395"/>
      <c r="U533" s="396"/>
      <c r="V533" s="41" t="s">
        <v>42</v>
      </c>
      <c r="W533" s="42">
        <f>IFERROR(W528/H528,"0")+IFERROR(W529/H529,"0")+IFERROR(W530/H530,"0")+IFERROR(W531/H531,"0")+IFERROR(W532/H532,"0")</f>
        <v>0</v>
      </c>
      <c r="X533" s="42">
        <f>IFERROR(X528/H528,"0")+IFERROR(X529/H529,"0")+IFERROR(X530/H530,"0")+IFERROR(X531/H531,"0")+IFERROR(X532/H532,"0")</f>
        <v>0</v>
      </c>
      <c r="Y533" s="42">
        <f>IFERROR(IF(Y528="",0,Y528),"0")+IFERROR(IF(Y529="",0,Y529),"0")+IFERROR(IF(Y530="",0,Y530),"0")+IFERROR(IF(Y531="",0,Y531),"0")+IFERROR(IF(Y532="",0,Y532),"0")</f>
        <v>0</v>
      </c>
      <c r="Z533" s="65"/>
      <c r="AA533" s="65"/>
    </row>
    <row r="534" spans="1:67" x14ac:dyDescent="0.2">
      <c r="A534" s="397"/>
      <c r="B534" s="397"/>
      <c r="C534" s="397"/>
      <c r="D534" s="397"/>
      <c r="E534" s="397"/>
      <c r="F534" s="397"/>
      <c r="G534" s="397"/>
      <c r="H534" s="397"/>
      <c r="I534" s="397"/>
      <c r="J534" s="397"/>
      <c r="K534" s="397"/>
      <c r="L534" s="397"/>
      <c r="M534" s="397"/>
      <c r="N534" s="398"/>
      <c r="O534" s="394" t="s">
        <v>43</v>
      </c>
      <c r="P534" s="395"/>
      <c r="Q534" s="395"/>
      <c r="R534" s="395"/>
      <c r="S534" s="395"/>
      <c r="T534" s="395"/>
      <c r="U534" s="396"/>
      <c r="V534" s="41" t="s">
        <v>0</v>
      </c>
      <c r="W534" s="42">
        <f>IFERROR(SUM(W528:W532),"0")</f>
        <v>0</v>
      </c>
      <c r="X534" s="42">
        <f>IFERROR(SUM(X528:X532),"0")</f>
        <v>0</v>
      </c>
      <c r="Y534" s="41"/>
      <c r="Z534" s="65"/>
      <c r="AA534" s="65"/>
    </row>
    <row r="535" spans="1:67" ht="14.25" customHeight="1" x14ac:dyDescent="0.25">
      <c r="A535" s="414" t="s">
        <v>77</v>
      </c>
      <c r="B535" s="414"/>
      <c r="C535" s="414"/>
      <c r="D535" s="414"/>
      <c r="E535" s="414"/>
      <c r="F535" s="414"/>
      <c r="G535" s="414"/>
      <c r="H535" s="414"/>
      <c r="I535" s="414"/>
      <c r="J535" s="414"/>
      <c r="K535" s="414"/>
      <c r="L535" s="414"/>
      <c r="M535" s="414"/>
      <c r="N535" s="414"/>
      <c r="O535" s="414"/>
      <c r="P535" s="414"/>
      <c r="Q535" s="414"/>
      <c r="R535" s="414"/>
      <c r="S535" s="414"/>
      <c r="T535" s="414"/>
      <c r="U535" s="414"/>
      <c r="V535" s="414"/>
      <c r="W535" s="414"/>
      <c r="X535" s="414"/>
      <c r="Y535" s="414"/>
      <c r="Z535" s="64"/>
      <c r="AA535" s="64"/>
    </row>
    <row r="536" spans="1:67" ht="27" customHeight="1" x14ac:dyDescent="0.25">
      <c r="A536" s="61" t="s">
        <v>763</v>
      </c>
      <c r="B536" s="61" t="s">
        <v>764</v>
      </c>
      <c r="C536" s="35">
        <v>4301031280</v>
      </c>
      <c r="D536" s="407">
        <v>4640242180816</v>
      </c>
      <c r="E536" s="407"/>
      <c r="F536" s="60">
        <v>0.7</v>
      </c>
      <c r="G536" s="36">
        <v>6</v>
      </c>
      <c r="H536" s="60">
        <v>4.2</v>
      </c>
      <c r="I536" s="60">
        <v>4.46</v>
      </c>
      <c r="J536" s="36">
        <v>156</v>
      </c>
      <c r="K536" s="36" t="s">
        <v>81</v>
      </c>
      <c r="L536" s="37" t="s">
        <v>80</v>
      </c>
      <c r="M536" s="37"/>
      <c r="N536" s="36">
        <v>40</v>
      </c>
      <c r="O536" s="419" t="s">
        <v>765</v>
      </c>
      <c r="P536" s="409"/>
      <c r="Q536" s="409"/>
      <c r="R536" s="409"/>
      <c r="S536" s="410"/>
      <c r="T536" s="38" t="s">
        <v>48</v>
      </c>
      <c r="U536" s="38" t="s">
        <v>48</v>
      </c>
      <c r="V536" s="39" t="s">
        <v>0</v>
      </c>
      <c r="W536" s="57">
        <v>190</v>
      </c>
      <c r="X536" s="54">
        <f>IFERROR(IF(W536="",0,CEILING((W536/$H536),1)*$H536),"")</f>
        <v>193.20000000000002</v>
      </c>
      <c r="Y536" s="40">
        <f>IFERROR(IF(X536=0,"",ROUNDUP(X536/H536,0)*0.00753),"")</f>
        <v>0.34638000000000002</v>
      </c>
      <c r="Z536" s="66" t="s">
        <v>48</v>
      </c>
      <c r="AA536" s="67" t="s">
        <v>48</v>
      </c>
      <c r="AE536" s="77"/>
      <c r="BB536" s="380" t="s">
        <v>67</v>
      </c>
      <c r="BL536" s="77">
        <f>IFERROR(W536*I536/H536,"0")</f>
        <v>201.76190476190476</v>
      </c>
      <c r="BM536" s="77">
        <f>IFERROR(X536*I536/H536,"0")</f>
        <v>205.16</v>
      </c>
      <c r="BN536" s="77">
        <f>IFERROR(1/J536*(W536/H536),"0")</f>
        <v>0.28998778998778996</v>
      </c>
      <c r="BO536" s="77">
        <f>IFERROR(1/J536*(X536/H536),"0")</f>
        <v>0.29487179487179488</v>
      </c>
    </row>
    <row r="537" spans="1:67" ht="27" customHeight="1" x14ac:dyDescent="0.25">
      <c r="A537" s="61" t="s">
        <v>766</v>
      </c>
      <c r="B537" s="61" t="s">
        <v>767</v>
      </c>
      <c r="C537" s="35">
        <v>4301031244</v>
      </c>
      <c r="D537" s="407">
        <v>4640242180595</v>
      </c>
      <c r="E537" s="407"/>
      <c r="F537" s="60">
        <v>0.7</v>
      </c>
      <c r="G537" s="36">
        <v>6</v>
      </c>
      <c r="H537" s="60">
        <v>4.2</v>
      </c>
      <c r="I537" s="60">
        <v>4.46</v>
      </c>
      <c r="J537" s="36">
        <v>156</v>
      </c>
      <c r="K537" s="36" t="s">
        <v>81</v>
      </c>
      <c r="L537" s="37" t="s">
        <v>80</v>
      </c>
      <c r="M537" s="37"/>
      <c r="N537" s="36">
        <v>40</v>
      </c>
      <c r="O537" s="420" t="s">
        <v>768</v>
      </c>
      <c r="P537" s="409"/>
      <c r="Q537" s="409"/>
      <c r="R537" s="409"/>
      <c r="S537" s="410"/>
      <c r="T537" s="38" t="s">
        <v>48</v>
      </c>
      <c r="U537" s="38" t="s">
        <v>48</v>
      </c>
      <c r="V537" s="39" t="s">
        <v>0</v>
      </c>
      <c r="W537" s="57">
        <v>180</v>
      </c>
      <c r="X537" s="54">
        <f>IFERROR(IF(W537="",0,CEILING((W537/$H537),1)*$H537),"")</f>
        <v>180.6</v>
      </c>
      <c r="Y537" s="40">
        <f>IFERROR(IF(X537=0,"",ROUNDUP(X537/H537,0)*0.00753),"")</f>
        <v>0.32379000000000002</v>
      </c>
      <c r="Z537" s="66" t="s">
        <v>48</v>
      </c>
      <c r="AA537" s="67" t="s">
        <v>48</v>
      </c>
      <c r="AE537" s="77"/>
      <c r="BB537" s="381" t="s">
        <v>67</v>
      </c>
      <c r="BL537" s="77">
        <f>IFERROR(W537*I537/H537,"0")</f>
        <v>191.14285714285711</v>
      </c>
      <c r="BM537" s="77">
        <f>IFERROR(X537*I537/H537,"0")</f>
        <v>191.78</v>
      </c>
      <c r="BN537" s="77">
        <f>IFERROR(1/J537*(W537/H537),"0")</f>
        <v>0.27472527472527469</v>
      </c>
      <c r="BO537" s="77">
        <f>IFERROR(1/J537*(X537/H537),"0")</f>
        <v>0.27564102564102561</v>
      </c>
    </row>
    <row r="538" spans="1:67" ht="27" customHeight="1" x14ac:dyDescent="0.25">
      <c r="A538" s="61" t="s">
        <v>769</v>
      </c>
      <c r="B538" s="61" t="s">
        <v>770</v>
      </c>
      <c r="C538" s="35">
        <v>4301031321</v>
      </c>
      <c r="D538" s="407">
        <v>4640242180076</v>
      </c>
      <c r="E538" s="407"/>
      <c r="F538" s="60">
        <v>0.7</v>
      </c>
      <c r="G538" s="36">
        <v>6</v>
      </c>
      <c r="H538" s="60">
        <v>4.2</v>
      </c>
      <c r="I538" s="60">
        <v>4.4000000000000004</v>
      </c>
      <c r="J538" s="36">
        <v>156</v>
      </c>
      <c r="K538" s="36" t="s">
        <v>81</v>
      </c>
      <c r="L538" s="37" t="s">
        <v>80</v>
      </c>
      <c r="M538" s="37"/>
      <c r="N538" s="36">
        <v>40</v>
      </c>
      <c r="O538" s="421" t="s">
        <v>771</v>
      </c>
      <c r="P538" s="409"/>
      <c r="Q538" s="409"/>
      <c r="R538" s="409"/>
      <c r="S538" s="410"/>
      <c r="T538" s="38" t="s">
        <v>48</v>
      </c>
      <c r="U538" s="38" t="s">
        <v>48</v>
      </c>
      <c r="V538" s="39" t="s">
        <v>0</v>
      </c>
      <c r="W538" s="57">
        <v>0</v>
      </c>
      <c r="X538" s="54">
        <f>IFERROR(IF(W538="",0,CEILING((W538/$H538),1)*$H538),"")</f>
        <v>0</v>
      </c>
      <c r="Y538" s="40" t="str">
        <f>IFERROR(IF(X538=0,"",ROUNDUP(X538/H538,0)*0.00753),"")</f>
        <v/>
      </c>
      <c r="Z538" s="66" t="s">
        <v>48</v>
      </c>
      <c r="AA538" s="67" t="s">
        <v>48</v>
      </c>
      <c r="AE538" s="77"/>
      <c r="BB538" s="382" t="s">
        <v>67</v>
      </c>
      <c r="BL538" s="77">
        <f>IFERROR(W538*I538/H538,"0")</f>
        <v>0</v>
      </c>
      <c r="BM538" s="77">
        <f>IFERROR(X538*I538/H538,"0")</f>
        <v>0</v>
      </c>
      <c r="BN538" s="77">
        <f>IFERROR(1/J538*(W538/H538),"0")</f>
        <v>0</v>
      </c>
      <c r="BO538" s="77">
        <f>IFERROR(1/J538*(X538/H538),"0")</f>
        <v>0</v>
      </c>
    </row>
    <row r="539" spans="1:67" ht="27" customHeight="1" x14ac:dyDescent="0.25">
      <c r="A539" s="61" t="s">
        <v>772</v>
      </c>
      <c r="B539" s="61" t="s">
        <v>773</v>
      </c>
      <c r="C539" s="35">
        <v>4301031203</v>
      </c>
      <c r="D539" s="407">
        <v>4640242180908</v>
      </c>
      <c r="E539" s="407"/>
      <c r="F539" s="60">
        <v>0.28000000000000003</v>
      </c>
      <c r="G539" s="36">
        <v>6</v>
      </c>
      <c r="H539" s="60">
        <v>1.68</v>
      </c>
      <c r="I539" s="60">
        <v>1.81</v>
      </c>
      <c r="J539" s="36">
        <v>234</v>
      </c>
      <c r="K539" s="36" t="s">
        <v>84</v>
      </c>
      <c r="L539" s="37" t="s">
        <v>80</v>
      </c>
      <c r="M539" s="37"/>
      <c r="N539" s="36">
        <v>40</v>
      </c>
      <c r="O539" s="422" t="s">
        <v>774</v>
      </c>
      <c r="P539" s="409"/>
      <c r="Q539" s="409"/>
      <c r="R539" s="409"/>
      <c r="S539" s="410"/>
      <c r="T539" s="38" t="s">
        <v>48</v>
      </c>
      <c r="U539" s="38" t="s">
        <v>48</v>
      </c>
      <c r="V539" s="39" t="s">
        <v>0</v>
      </c>
      <c r="W539" s="57">
        <v>0</v>
      </c>
      <c r="X539" s="54">
        <f>IFERROR(IF(W539="",0,CEILING((W539/$H539),1)*$H539),"")</f>
        <v>0</v>
      </c>
      <c r="Y539" s="40" t="str">
        <f>IFERROR(IF(X539=0,"",ROUNDUP(X539/H539,0)*0.00502),"")</f>
        <v/>
      </c>
      <c r="Z539" s="66" t="s">
        <v>48</v>
      </c>
      <c r="AA539" s="67" t="s">
        <v>48</v>
      </c>
      <c r="AE539" s="77"/>
      <c r="BB539" s="383" t="s">
        <v>67</v>
      </c>
      <c r="BL539" s="77">
        <f>IFERROR(W539*I539/H539,"0")</f>
        <v>0</v>
      </c>
      <c r="BM539" s="77">
        <f>IFERROR(X539*I539/H539,"0")</f>
        <v>0</v>
      </c>
      <c r="BN539" s="77">
        <f>IFERROR(1/J539*(W539/H539),"0")</f>
        <v>0</v>
      </c>
      <c r="BO539" s="77">
        <f>IFERROR(1/J539*(X539/H539),"0")</f>
        <v>0</v>
      </c>
    </row>
    <row r="540" spans="1:67" ht="27" customHeight="1" x14ac:dyDescent="0.25">
      <c r="A540" s="61" t="s">
        <v>775</v>
      </c>
      <c r="B540" s="61" t="s">
        <v>776</v>
      </c>
      <c r="C540" s="35">
        <v>4301031200</v>
      </c>
      <c r="D540" s="407">
        <v>4640242180489</v>
      </c>
      <c r="E540" s="407"/>
      <c r="F540" s="60">
        <v>0.28000000000000003</v>
      </c>
      <c r="G540" s="36">
        <v>6</v>
      </c>
      <c r="H540" s="60">
        <v>1.68</v>
      </c>
      <c r="I540" s="60">
        <v>1.84</v>
      </c>
      <c r="J540" s="36">
        <v>234</v>
      </c>
      <c r="K540" s="36" t="s">
        <v>84</v>
      </c>
      <c r="L540" s="37" t="s">
        <v>80</v>
      </c>
      <c r="M540" s="37"/>
      <c r="N540" s="36">
        <v>40</v>
      </c>
      <c r="O540" s="423" t="s">
        <v>777</v>
      </c>
      <c r="P540" s="409"/>
      <c r="Q540" s="409"/>
      <c r="R540" s="409"/>
      <c r="S540" s="410"/>
      <c r="T540" s="38" t="s">
        <v>48</v>
      </c>
      <c r="U540" s="38" t="s">
        <v>48</v>
      </c>
      <c r="V540" s="39" t="s">
        <v>0</v>
      </c>
      <c r="W540" s="57">
        <v>0</v>
      </c>
      <c r="X540" s="54">
        <f>IFERROR(IF(W540="",0,CEILING((W540/$H540),1)*$H540),"")</f>
        <v>0</v>
      </c>
      <c r="Y540" s="40" t="str">
        <f>IFERROR(IF(X540=0,"",ROUNDUP(X540/H540,0)*0.00502),"")</f>
        <v/>
      </c>
      <c r="Z540" s="66" t="s">
        <v>48</v>
      </c>
      <c r="AA540" s="67" t="s">
        <v>48</v>
      </c>
      <c r="AE540" s="77"/>
      <c r="BB540" s="384" t="s">
        <v>67</v>
      </c>
      <c r="BL540" s="77">
        <f>IFERROR(W540*I540/H540,"0")</f>
        <v>0</v>
      </c>
      <c r="BM540" s="77">
        <f>IFERROR(X540*I540/H540,"0")</f>
        <v>0</v>
      </c>
      <c r="BN540" s="77">
        <f>IFERROR(1/J540*(W540/H540),"0")</f>
        <v>0</v>
      </c>
      <c r="BO540" s="77">
        <f>IFERROR(1/J540*(X540/H540),"0")</f>
        <v>0</v>
      </c>
    </row>
    <row r="541" spans="1:67" x14ac:dyDescent="0.2">
      <c r="A541" s="397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8"/>
      <c r="O541" s="394" t="s">
        <v>43</v>
      </c>
      <c r="P541" s="395"/>
      <c r="Q541" s="395"/>
      <c r="R541" s="395"/>
      <c r="S541" s="395"/>
      <c r="T541" s="395"/>
      <c r="U541" s="396"/>
      <c r="V541" s="41" t="s">
        <v>42</v>
      </c>
      <c r="W541" s="42">
        <f>IFERROR(W536/H536,"0")+IFERROR(W537/H537,"0")+IFERROR(W538/H538,"0")+IFERROR(W539/H539,"0")+IFERROR(W540/H540,"0")</f>
        <v>88.095238095238088</v>
      </c>
      <c r="X541" s="42">
        <f>IFERROR(X536/H536,"0")+IFERROR(X537/H537,"0")+IFERROR(X538/H538,"0")+IFERROR(X539/H539,"0")+IFERROR(X540/H540,"0")</f>
        <v>89</v>
      </c>
      <c r="Y541" s="42">
        <f>IFERROR(IF(Y536="",0,Y536),"0")+IFERROR(IF(Y537="",0,Y537),"0")+IFERROR(IF(Y538="",0,Y538),"0")+IFERROR(IF(Y539="",0,Y539),"0")+IFERROR(IF(Y540="",0,Y540),"0")</f>
        <v>0.67017000000000004</v>
      </c>
      <c r="Z541" s="65"/>
      <c r="AA541" s="65"/>
    </row>
    <row r="542" spans="1:67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8"/>
      <c r="O542" s="394" t="s">
        <v>43</v>
      </c>
      <c r="P542" s="395"/>
      <c r="Q542" s="395"/>
      <c r="R542" s="395"/>
      <c r="S542" s="395"/>
      <c r="T542" s="395"/>
      <c r="U542" s="396"/>
      <c r="V542" s="41" t="s">
        <v>0</v>
      </c>
      <c r="W542" s="42">
        <f>IFERROR(SUM(W536:W540),"0")</f>
        <v>370</v>
      </c>
      <c r="X542" s="42">
        <f>IFERROR(SUM(X536:X540),"0")</f>
        <v>373.8</v>
      </c>
      <c r="Y542" s="41"/>
      <c r="Z542" s="65"/>
      <c r="AA542" s="65"/>
    </row>
    <row r="543" spans="1:67" ht="14.25" customHeight="1" x14ac:dyDescent="0.25">
      <c r="A543" s="414" t="s">
        <v>85</v>
      </c>
      <c r="B543" s="414"/>
      <c r="C543" s="414"/>
      <c r="D543" s="414"/>
      <c r="E543" s="414"/>
      <c r="F543" s="414"/>
      <c r="G543" s="414"/>
      <c r="H543" s="414"/>
      <c r="I543" s="414"/>
      <c r="J543" s="414"/>
      <c r="K543" s="414"/>
      <c r="L543" s="414"/>
      <c r="M543" s="414"/>
      <c r="N543" s="414"/>
      <c r="O543" s="414"/>
      <c r="P543" s="414"/>
      <c r="Q543" s="414"/>
      <c r="R543" s="414"/>
      <c r="S543" s="414"/>
      <c r="T543" s="414"/>
      <c r="U543" s="414"/>
      <c r="V543" s="414"/>
      <c r="W543" s="414"/>
      <c r="X543" s="414"/>
      <c r="Y543" s="414"/>
      <c r="Z543" s="64"/>
      <c r="AA543" s="64"/>
    </row>
    <row r="544" spans="1:67" ht="27" customHeight="1" x14ac:dyDescent="0.25">
      <c r="A544" s="61" t="s">
        <v>778</v>
      </c>
      <c r="B544" s="61" t="s">
        <v>779</v>
      </c>
      <c r="C544" s="35">
        <v>4301051746</v>
      </c>
      <c r="D544" s="407">
        <v>4640242180533</v>
      </c>
      <c r="E544" s="407"/>
      <c r="F544" s="60">
        <v>1.3</v>
      </c>
      <c r="G544" s="36">
        <v>6</v>
      </c>
      <c r="H544" s="60">
        <v>7.8</v>
      </c>
      <c r="I544" s="60">
        <v>8.3640000000000008</v>
      </c>
      <c r="J544" s="36">
        <v>56</v>
      </c>
      <c r="K544" s="36" t="s">
        <v>114</v>
      </c>
      <c r="L544" s="37" t="s">
        <v>133</v>
      </c>
      <c r="M544" s="37"/>
      <c r="N544" s="36">
        <v>40</v>
      </c>
      <c r="O544" s="424" t="s">
        <v>780</v>
      </c>
      <c r="P544" s="409"/>
      <c r="Q544" s="409"/>
      <c r="R544" s="409"/>
      <c r="S544" s="410"/>
      <c r="T544" s="38" t="s">
        <v>48</v>
      </c>
      <c r="U544" s="38" t="s">
        <v>48</v>
      </c>
      <c r="V544" s="39" t="s">
        <v>0</v>
      </c>
      <c r="W544" s="57">
        <v>0</v>
      </c>
      <c r="X544" s="54">
        <f>IFERROR(IF(W544="",0,CEILING((W544/$H544),1)*$H544),"")</f>
        <v>0</v>
      </c>
      <c r="Y544" s="40" t="str">
        <f>IFERROR(IF(X544=0,"",ROUNDUP(X544/H544,0)*0.02175),"")</f>
        <v/>
      </c>
      <c r="Z544" s="66" t="s">
        <v>48</v>
      </c>
      <c r="AA544" s="67" t="s">
        <v>48</v>
      </c>
      <c r="AE544" s="77"/>
      <c r="BB544" s="385" t="s">
        <v>67</v>
      </c>
      <c r="BL544" s="77">
        <f>IFERROR(W544*I544/H544,"0")</f>
        <v>0</v>
      </c>
      <c r="BM544" s="77">
        <f>IFERROR(X544*I544/H544,"0")</f>
        <v>0</v>
      </c>
      <c r="BN544" s="77">
        <f>IFERROR(1/J544*(W544/H544),"0")</f>
        <v>0</v>
      </c>
      <c r="BO544" s="77">
        <f>IFERROR(1/J544*(X544/H544),"0")</f>
        <v>0</v>
      </c>
    </row>
    <row r="545" spans="1:67" ht="27" customHeight="1" x14ac:dyDescent="0.25">
      <c r="A545" s="61" t="s">
        <v>781</v>
      </c>
      <c r="B545" s="61" t="s">
        <v>782</v>
      </c>
      <c r="C545" s="35">
        <v>4301051780</v>
      </c>
      <c r="D545" s="407">
        <v>4640242180106</v>
      </c>
      <c r="E545" s="407"/>
      <c r="F545" s="60">
        <v>1.3</v>
      </c>
      <c r="G545" s="36">
        <v>6</v>
      </c>
      <c r="H545" s="60">
        <v>7.8</v>
      </c>
      <c r="I545" s="60">
        <v>8.2799999999999994</v>
      </c>
      <c r="J545" s="36">
        <v>56</v>
      </c>
      <c r="K545" s="36" t="s">
        <v>114</v>
      </c>
      <c r="L545" s="37" t="s">
        <v>80</v>
      </c>
      <c r="M545" s="37"/>
      <c r="N545" s="36">
        <v>45</v>
      </c>
      <c r="O545" s="408" t="s">
        <v>783</v>
      </c>
      <c r="P545" s="409"/>
      <c r="Q545" s="409"/>
      <c r="R545" s="409"/>
      <c r="S545" s="410"/>
      <c r="T545" s="38" t="s">
        <v>48</v>
      </c>
      <c r="U545" s="38" t="s">
        <v>48</v>
      </c>
      <c r="V545" s="39" t="s">
        <v>0</v>
      </c>
      <c r="W545" s="57">
        <v>0</v>
      </c>
      <c r="X545" s="54">
        <f>IFERROR(IF(W545="",0,CEILING((W545/$H545),1)*$H545),"")</f>
        <v>0</v>
      </c>
      <c r="Y545" s="40" t="str">
        <f>IFERROR(IF(X545=0,"",ROUNDUP(X545/H545,0)*0.02175),"")</f>
        <v/>
      </c>
      <c r="Z545" s="66" t="s">
        <v>48</v>
      </c>
      <c r="AA545" s="67" t="s">
        <v>48</v>
      </c>
      <c r="AE545" s="77"/>
      <c r="BB545" s="386" t="s">
        <v>67</v>
      </c>
      <c r="BL545" s="77">
        <f>IFERROR(W545*I545/H545,"0")</f>
        <v>0</v>
      </c>
      <c r="BM545" s="77">
        <f>IFERROR(X545*I545/H545,"0")</f>
        <v>0</v>
      </c>
      <c r="BN545" s="77">
        <f>IFERROR(1/J545*(W545/H545),"0")</f>
        <v>0</v>
      </c>
      <c r="BO545" s="77">
        <f>IFERROR(1/J545*(X545/H545),"0")</f>
        <v>0</v>
      </c>
    </row>
    <row r="546" spans="1:67" ht="27" customHeight="1" x14ac:dyDescent="0.25">
      <c r="A546" s="61" t="s">
        <v>784</v>
      </c>
      <c r="B546" s="61" t="s">
        <v>785</v>
      </c>
      <c r="C546" s="35">
        <v>4301051510</v>
      </c>
      <c r="D546" s="407">
        <v>4640242180540</v>
      </c>
      <c r="E546" s="407"/>
      <c r="F546" s="60">
        <v>1.3</v>
      </c>
      <c r="G546" s="36">
        <v>6</v>
      </c>
      <c r="H546" s="60">
        <v>7.8</v>
      </c>
      <c r="I546" s="60">
        <v>8.3640000000000008</v>
      </c>
      <c r="J546" s="36">
        <v>56</v>
      </c>
      <c r="K546" s="36" t="s">
        <v>114</v>
      </c>
      <c r="L546" s="37" t="s">
        <v>80</v>
      </c>
      <c r="M546" s="37"/>
      <c r="N546" s="36">
        <v>30</v>
      </c>
      <c r="O546" s="411" t="s">
        <v>786</v>
      </c>
      <c r="P546" s="409"/>
      <c r="Q546" s="409"/>
      <c r="R546" s="409"/>
      <c r="S546" s="410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87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27" customHeight="1" x14ac:dyDescent="0.25">
      <c r="A547" s="61" t="s">
        <v>787</v>
      </c>
      <c r="B547" s="61" t="s">
        <v>788</v>
      </c>
      <c r="C547" s="35">
        <v>4301051390</v>
      </c>
      <c r="D547" s="407">
        <v>4640242181233</v>
      </c>
      <c r="E547" s="407"/>
      <c r="F547" s="60">
        <v>0.3</v>
      </c>
      <c r="G547" s="36">
        <v>6</v>
      </c>
      <c r="H547" s="60">
        <v>1.8</v>
      </c>
      <c r="I547" s="60">
        <v>1.984</v>
      </c>
      <c r="J547" s="36">
        <v>234</v>
      </c>
      <c r="K547" s="36" t="s">
        <v>84</v>
      </c>
      <c r="L547" s="37" t="s">
        <v>80</v>
      </c>
      <c r="M547" s="37"/>
      <c r="N547" s="36">
        <v>40</v>
      </c>
      <c r="O547" s="412" t="s">
        <v>789</v>
      </c>
      <c r="P547" s="409"/>
      <c r="Q547" s="409"/>
      <c r="R547" s="409"/>
      <c r="S547" s="410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IFERROR(IF(X547=0,"",ROUNDUP(X547/H547,0)*0.00502),"")</f>
        <v/>
      </c>
      <c r="Z547" s="66" t="s">
        <v>48</v>
      </c>
      <c r="AA547" s="67" t="s">
        <v>48</v>
      </c>
      <c r="AE547" s="77"/>
      <c r="BB547" s="388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790</v>
      </c>
      <c r="B548" s="61" t="s">
        <v>791</v>
      </c>
      <c r="C548" s="35">
        <v>4301051448</v>
      </c>
      <c r="D548" s="407">
        <v>4640242181226</v>
      </c>
      <c r="E548" s="407"/>
      <c r="F548" s="60">
        <v>0.3</v>
      </c>
      <c r="G548" s="36">
        <v>6</v>
      </c>
      <c r="H548" s="60">
        <v>1.8</v>
      </c>
      <c r="I548" s="60">
        <v>1.972</v>
      </c>
      <c r="J548" s="36">
        <v>234</v>
      </c>
      <c r="K548" s="36" t="s">
        <v>84</v>
      </c>
      <c r="L548" s="37" t="s">
        <v>80</v>
      </c>
      <c r="M548" s="37"/>
      <c r="N548" s="36">
        <v>30</v>
      </c>
      <c r="O548" s="413" t="s">
        <v>792</v>
      </c>
      <c r="P548" s="409"/>
      <c r="Q548" s="409"/>
      <c r="R548" s="409"/>
      <c r="S548" s="410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IFERROR(IF(X548=0,"",ROUNDUP(X548/H548,0)*0.00502),"")</f>
        <v/>
      </c>
      <c r="Z548" s="66" t="s">
        <v>48</v>
      </c>
      <c r="AA548" s="67" t="s">
        <v>48</v>
      </c>
      <c r="AE548" s="77"/>
      <c r="BB548" s="389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8"/>
      <c r="O549" s="394" t="s">
        <v>43</v>
      </c>
      <c r="P549" s="395"/>
      <c r="Q549" s="395"/>
      <c r="R549" s="395"/>
      <c r="S549" s="395"/>
      <c r="T549" s="395"/>
      <c r="U549" s="396"/>
      <c r="V549" s="41" t="s">
        <v>42</v>
      </c>
      <c r="W549" s="42">
        <f>IFERROR(W544/H544,"0")+IFERROR(W545/H545,"0")+IFERROR(W546/H546,"0")+IFERROR(W547/H547,"0")+IFERROR(W548/H548,"0")</f>
        <v>0</v>
      </c>
      <c r="X549" s="42">
        <f>IFERROR(X544/H544,"0")+IFERROR(X545/H545,"0")+IFERROR(X546/H546,"0")+IFERROR(X547/H547,"0")+IFERROR(X548/H548,"0")</f>
        <v>0</v>
      </c>
      <c r="Y549" s="42">
        <f>IFERROR(IF(Y544="",0,Y544),"0")+IFERROR(IF(Y545="",0,Y545),"0")+IFERROR(IF(Y546="",0,Y546),"0")+IFERROR(IF(Y547="",0,Y547),"0")+IFERROR(IF(Y548="",0,Y548),"0")</f>
        <v>0</v>
      </c>
      <c r="Z549" s="65"/>
      <c r="AA549" s="65"/>
    </row>
    <row r="550" spans="1:67" x14ac:dyDescent="0.2">
      <c r="A550" s="397"/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8"/>
      <c r="O550" s="394" t="s">
        <v>43</v>
      </c>
      <c r="P550" s="395"/>
      <c r="Q550" s="395"/>
      <c r="R550" s="395"/>
      <c r="S550" s="395"/>
      <c r="T550" s="395"/>
      <c r="U550" s="396"/>
      <c r="V550" s="41" t="s">
        <v>0</v>
      </c>
      <c r="W550" s="42">
        <f>IFERROR(SUM(W544:W548),"0")</f>
        <v>0</v>
      </c>
      <c r="X550" s="42">
        <f>IFERROR(SUM(X544:X548),"0")</f>
        <v>0</v>
      </c>
      <c r="Y550" s="41"/>
      <c r="Z550" s="65"/>
      <c r="AA550" s="65"/>
    </row>
    <row r="551" spans="1:67" ht="14.25" customHeight="1" x14ac:dyDescent="0.25">
      <c r="A551" s="414" t="s">
        <v>219</v>
      </c>
      <c r="B551" s="414"/>
      <c r="C551" s="414"/>
      <c r="D551" s="414"/>
      <c r="E551" s="414"/>
      <c r="F551" s="414"/>
      <c r="G551" s="414"/>
      <c r="H551" s="414"/>
      <c r="I551" s="414"/>
      <c r="J551" s="414"/>
      <c r="K551" s="414"/>
      <c r="L551" s="414"/>
      <c r="M551" s="414"/>
      <c r="N551" s="414"/>
      <c r="O551" s="414"/>
      <c r="P551" s="414"/>
      <c r="Q551" s="414"/>
      <c r="R551" s="414"/>
      <c r="S551" s="414"/>
      <c r="T551" s="414"/>
      <c r="U551" s="414"/>
      <c r="V551" s="414"/>
      <c r="W551" s="414"/>
      <c r="X551" s="414"/>
      <c r="Y551" s="414"/>
      <c r="Z551" s="64"/>
      <c r="AA551" s="64"/>
    </row>
    <row r="552" spans="1:67" ht="27" customHeight="1" x14ac:dyDescent="0.25">
      <c r="A552" s="61" t="s">
        <v>793</v>
      </c>
      <c r="B552" s="61" t="s">
        <v>794</v>
      </c>
      <c r="C552" s="35">
        <v>4301060408</v>
      </c>
      <c r="D552" s="407">
        <v>4640242180120</v>
      </c>
      <c r="E552" s="407"/>
      <c r="F552" s="60">
        <v>1.3</v>
      </c>
      <c r="G552" s="36">
        <v>6</v>
      </c>
      <c r="H552" s="60">
        <v>7.8</v>
      </c>
      <c r="I552" s="60">
        <v>8.2799999999999994</v>
      </c>
      <c r="J552" s="36">
        <v>56</v>
      </c>
      <c r="K552" s="36" t="s">
        <v>114</v>
      </c>
      <c r="L552" s="37" t="s">
        <v>80</v>
      </c>
      <c r="M552" s="37"/>
      <c r="N552" s="36">
        <v>40</v>
      </c>
      <c r="O552" s="415" t="s">
        <v>795</v>
      </c>
      <c r="P552" s="409"/>
      <c r="Q552" s="409"/>
      <c r="R552" s="409"/>
      <c r="S552" s="410"/>
      <c r="T552" s="38" t="s">
        <v>48</v>
      </c>
      <c r="U552" s="38" t="s">
        <v>48</v>
      </c>
      <c r="V552" s="39" t="s">
        <v>0</v>
      </c>
      <c r="W552" s="57">
        <v>0</v>
      </c>
      <c r="X552" s="54">
        <f>IFERROR(IF(W552="",0,CEILING((W552/$H552),1)*$H552),"")</f>
        <v>0</v>
      </c>
      <c r="Y552" s="40" t="str">
        <f>IFERROR(IF(X552=0,"",ROUNDUP(X552/H552,0)*0.02175),"")</f>
        <v/>
      </c>
      <c r="Z552" s="66" t="s">
        <v>48</v>
      </c>
      <c r="AA552" s="67" t="s">
        <v>48</v>
      </c>
      <c r="AE552" s="77"/>
      <c r="BB552" s="390" t="s">
        <v>67</v>
      </c>
      <c r="BL552" s="77">
        <f>IFERROR(W552*I552/H552,"0")</f>
        <v>0</v>
      </c>
      <c r="BM552" s="77">
        <f>IFERROR(X552*I552/H552,"0")</f>
        <v>0</v>
      </c>
      <c r="BN552" s="77">
        <f>IFERROR(1/J552*(W552/H552),"0")</f>
        <v>0</v>
      </c>
      <c r="BO552" s="77">
        <f>IFERROR(1/J552*(X552/H552),"0")</f>
        <v>0</v>
      </c>
    </row>
    <row r="553" spans="1:67" ht="27" customHeight="1" x14ac:dyDescent="0.25">
      <c r="A553" s="61" t="s">
        <v>793</v>
      </c>
      <c r="B553" s="61" t="s">
        <v>796</v>
      </c>
      <c r="C553" s="35">
        <v>4301060354</v>
      </c>
      <c r="D553" s="407">
        <v>4640242180120</v>
      </c>
      <c r="E553" s="407"/>
      <c r="F553" s="60">
        <v>1.3</v>
      </c>
      <c r="G553" s="36">
        <v>6</v>
      </c>
      <c r="H553" s="60">
        <v>7.8</v>
      </c>
      <c r="I553" s="60">
        <v>8.2799999999999994</v>
      </c>
      <c r="J553" s="36">
        <v>56</v>
      </c>
      <c r="K553" s="36" t="s">
        <v>114</v>
      </c>
      <c r="L553" s="37" t="s">
        <v>80</v>
      </c>
      <c r="M553" s="37"/>
      <c r="N553" s="36">
        <v>40</v>
      </c>
      <c r="O553" s="416" t="s">
        <v>797</v>
      </c>
      <c r="P553" s="409"/>
      <c r="Q553" s="409"/>
      <c r="R553" s="409"/>
      <c r="S553" s="410"/>
      <c r="T553" s="38" t="s">
        <v>48</v>
      </c>
      <c r="U553" s="38" t="s">
        <v>48</v>
      </c>
      <c r="V553" s="39" t="s">
        <v>0</v>
      </c>
      <c r="W553" s="57">
        <v>0</v>
      </c>
      <c r="X553" s="54">
        <f>IFERROR(IF(W553="",0,CEILING((W553/$H553),1)*$H553),"")</f>
        <v>0</v>
      </c>
      <c r="Y553" s="40" t="str">
        <f>IFERROR(IF(X553=0,"",ROUNDUP(X553/H553,0)*0.02175),"")</f>
        <v/>
      </c>
      <c r="Z553" s="66" t="s">
        <v>48</v>
      </c>
      <c r="AA553" s="67" t="s">
        <v>48</v>
      </c>
      <c r="AE553" s="77"/>
      <c r="BB553" s="391" t="s">
        <v>67</v>
      </c>
      <c r="BL553" s="77">
        <f>IFERROR(W553*I553/H553,"0")</f>
        <v>0</v>
      </c>
      <c r="BM553" s="77">
        <f>IFERROR(X553*I553/H553,"0")</f>
        <v>0</v>
      </c>
      <c r="BN553" s="77">
        <f>IFERROR(1/J553*(W553/H553),"0")</f>
        <v>0</v>
      </c>
      <c r="BO553" s="77">
        <f>IFERROR(1/J553*(X553/H553),"0")</f>
        <v>0</v>
      </c>
    </row>
    <row r="554" spans="1:67" ht="27" customHeight="1" x14ac:dyDescent="0.25">
      <c r="A554" s="61" t="s">
        <v>798</v>
      </c>
      <c r="B554" s="61" t="s">
        <v>799</v>
      </c>
      <c r="C554" s="35">
        <v>4301060407</v>
      </c>
      <c r="D554" s="407">
        <v>4640242180137</v>
      </c>
      <c r="E554" s="407"/>
      <c r="F554" s="60">
        <v>1.3</v>
      </c>
      <c r="G554" s="36">
        <v>6</v>
      </c>
      <c r="H554" s="60">
        <v>7.8</v>
      </c>
      <c r="I554" s="60">
        <v>8.2799999999999994</v>
      </c>
      <c r="J554" s="36">
        <v>56</v>
      </c>
      <c r="K554" s="36" t="s">
        <v>114</v>
      </c>
      <c r="L554" s="37" t="s">
        <v>80</v>
      </c>
      <c r="M554" s="37"/>
      <c r="N554" s="36">
        <v>40</v>
      </c>
      <c r="O554" s="417" t="s">
        <v>800</v>
      </c>
      <c r="P554" s="409"/>
      <c r="Q554" s="409"/>
      <c r="R554" s="409"/>
      <c r="S554" s="410"/>
      <c r="T554" s="38" t="s">
        <v>48</v>
      </c>
      <c r="U554" s="38" t="s">
        <v>48</v>
      </c>
      <c r="V554" s="39" t="s">
        <v>0</v>
      </c>
      <c r="W554" s="57">
        <v>0</v>
      </c>
      <c r="X554" s="54">
        <f>IFERROR(IF(W554="",0,CEILING((W554/$H554),1)*$H554),"")</f>
        <v>0</v>
      </c>
      <c r="Y554" s="40" t="str">
        <f>IFERROR(IF(X554=0,"",ROUNDUP(X554/H554,0)*0.02175),"")</f>
        <v/>
      </c>
      <c r="Z554" s="66" t="s">
        <v>48</v>
      </c>
      <c r="AA554" s="67" t="s">
        <v>48</v>
      </c>
      <c r="AE554" s="77"/>
      <c r="BB554" s="392" t="s">
        <v>67</v>
      </c>
      <c r="BL554" s="77">
        <f>IFERROR(W554*I554/H554,"0")</f>
        <v>0</v>
      </c>
      <c r="BM554" s="77">
        <f>IFERROR(X554*I554/H554,"0")</f>
        <v>0</v>
      </c>
      <c r="BN554" s="77">
        <f>IFERROR(1/J554*(W554/H554),"0")</f>
        <v>0</v>
      </c>
      <c r="BO554" s="77">
        <f>IFERROR(1/J554*(X554/H554),"0")</f>
        <v>0</v>
      </c>
    </row>
    <row r="555" spans="1:67" ht="27" customHeight="1" x14ac:dyDescent="0.25">
      <c r="A555" s="61" t="s">
        <v>798</v>
      </c>
      <c r="B555" s="61" t="s">
        <v>801</v>
      </c>
      <c r="C555" s="35">
        <v>4301060355</v>
      </c>
      <c r="D555" s="407">
        <v>4640242180137</v>
      </c>
      <c r="E555" s="407"/>
      <c r="F555" s="60">
        <v>1.3</v>
      </c>
      <c r="G555" s="36">
        <v>6</v>
      </c>
      <c r="H555" s="60">
        <v>7.8</v>
      </c>
      <c r="I555" s="60">
        <v>8.2799999999999994</v>
      </c>
      <c r="J555" s="36">
        <v>56</v>
      </c>
      <c r="K555" s="36" t="s">
        <v>114</v>
      </c>
      <c r="L555" s="37" t="s">
        <v>80</v>
      </c>
      <c r="M555" s="37"/>
      <c r="N555" s="36">
        <v>40</v>
      </c>
      <c r="O555" s="418" t="s">
        <v>802</v>
      </c>
      <c r="P555" s="409"/>
      <c r="Q555" s="409"/>
      <c r="R555" s="409"/>
      <c r="S555" s="410"/>
      <c r="T555" s="38" t="s">
        <v>48</v>
      </c>
      <c r="U555" s="38" t="s">
        <v>48</v>
      </c>
      <c r="V555" s="39" t="s">
        <v>0</v>
      </c>
      <c r="W555" s="57">
        <v>0</v>
      </c>
      <c r="X555" s="54">
        <f>IFERROR(IF(W555="",0,CEILING((W555/$H555),1)*$H555),"")</f>
        <v>0</v>
      </c>
      <c r="Y555" s="40" t="str">
        <f>IFERROR(IF(X555=0,"",ROUNDUP(X555/H555,0)*0.02175),"")</f>
        <v/>
      </c>
      <c r="Z555" s="66" t="s">
        <v>48</v>
      </c>
      <c r="AA555" s="67" t="s">
        <v>48</v>
      </c>
      <c r="AE555" s="77"/>
      <c r="BB555" s="393" t="s">
        <v>67</v>
      </c>
      <c r="BL555" s="77">
        <f>IFERROR(W555*I555/H555,"0")</f>
        <v>0</v>
      </c>
      <c r="BM555" s="77">
        <f>IFERROR(X555*I555/H555,"0")</f>
        <v>0</v>
      </c>
      <c r="BN555" s="77">
        <f>IFERROR(1/J555*(W555/H555),"0")</f>
        <v>0</v>
      </c>
      <c r="BO555" s="77">
        <f>IFERROR(1/J555*(X555/H555),"0")</f>
        <v>0</v>
      </c>
    </row>
    <row r="556" spans="1:67" x14ac:dyDescent="0.2">
      <c r="A556" s="397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398"/>
      <c r="O556" s="394" t="s">
        <v>43</v>
      </c>
      <c r="P556" s="395"/>
      <c r="Q556" s="395"/>
      <c r="R556" s="395"/>
      <c r="S556" s="395"/>
      <c r="T556" s="395"/>
      <c r="U556" s="396"/>
      <c r="V556" s="41" t="s">
        <v>42</v>
      </c>
      <c r="W556" s="42">
        <f>IFERROR(W552/H552,"0")+IFERROR(W553/H553,"0")+IFERROR(W554/H554,"0")+IFERROR(W555/H555,"0")</f>
        <v>0</v>
      </c>
      <c r="X556" s="42">
        <f>IFERROR(X552/H552,"0")+IFERROR(X553/H553,"0")+IFERROR(X554/H554,"0")+IFERROR(X555/H555,"0")</f>
        <v>0</v>
      </c>
      <c r="Y556" s="42">
        <f>IFERROR(IF(Y552="",0,Y552),"0")+IFERROR(IF(Y553="",0,Y553),"0")+IFERROR(IF(Y554="",0,Y554),"0")+IFERROR(IF(Y555="",0,Y555),"0")</f>
        <v>0</v>
      </c>
      <c r="Z556" s="65"/>
      <c r="AA556" s="65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8"/>
      <c r="O557" s="394" t="s">
        <v>43</v>
      </c>
      <c r="P557" s="395"/>
      <c r="Q557" s="395"/>
      <c r="R557" s="395"/>
      <c r="S557" s="395"/>
      <c r="T557" s="395"/>
      <c r="U557" s="396"/>
      <c r="V557" s="41" t="s">
        <v>0</v>
      </c>
      <c r="W557" s="42">
        <f>IFERROR(SUM(W552:W555),"0")</f>
        <v>0</v>
      </c>
      <c r="X557" s="42">
        <f>IFERROR(SUM(X552:X555),"0")</f>
        <v>0</v>
      </c>
      <c r="Y557" s="41"/>
      <c r="Z557" s="65"/>
      <c r="AA557" s="65"/>
    </row>
    <row r="558" spans="1:67" ht="15" customHeight="1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02"/>
      <c r="O558" s="399" t="s">
        <v>36</v>
      </c>
      <c r="P558" s="400"/>
      <c r="Q558" s="400"/>
      <c r="R558" s="400"/>
      <c r="S558" s="400"/>
      <c r="T558" s="400"/>
      <c r="U558" s="401"/>
      <c r="V558" s="41" t="s">
        <v>0</v>
      </c>
      <c r="W558" s="4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17962</v>
      </c>
      <c r="X558" s="4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18104.16</v>
      </c>
      <c r="Y558" s="41"/>
      <c r="Z558" s="65"/>
      <c r="AA558" s="65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02"/>
      <c r="O559" s="399" t="s">
        <v>37</v>
      </c>
      <c r="P559" s="400"/>
      <c r="Q559" s="400"/>
      <c r="R559" s="400"/>
      <c r="S559" s="400"/>
      <c r="T559" s="400"/>
      <c r="U559" s="401"/>
      <c r="V559" s="41" t="s">
        <v>0</v>
      </c>
      <c r="W559" s="42">
        <f>IFERROR(SUM(BL22:BL555),"0")</f>
        <v>18944.779829813153</v>
      </c>
      <c r="X559" s="42">
        <f>IFERROR(SUM(BM22:BM555),"0")</f>
        <v>19096.052000000003</v>
      </c>
      <c r="Y559" s="41"/>
      <c r="Z559" s="65"/>
      <c r="AA559" s="65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02"/>
      <c r="O560" s="399" t="s">
        <v>38</v>
      </c>
      <c r="P560" s="400"/>
      <c r="Q560" s="400"/>
      <c r="R560" s="400"/>
      <c r="S560" s="400"/>
      <c r="T560" s="400"/>
      <c r="U560" s="401"/>
      <c r="V560" s="41" t="s">
        <v>23</v>
      </c>
      <c r="W560" s="43">
        <f>ROUNDUP(SUM(BN22:BN555),0)</f>
        <v>33</v>
      </c>
      <c r="X560" s="43">
        <f>ROUNDUP(SUM(BO22:BO555),0)</f>
        <v>33</v>
      </c>
      <c r="Y560" s="41"/>
      <c r="Z560" s="65"/>
      <c r="AA560" s="65"/>
    </row>
    <row r="561" spans="1:30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02"/>
      <c r="O561" s="399" t="s">
        <v>39</v>
      </c>
      <c r="P561" s="400"/>
      <c r="Q561" s="400"/>
      <c r="R561" s="400"/>
      <c r="S561" s="400"/>
      <c r="T561" s="400"/>
      <c r="U561" s="401"/>
      <c r="V561" s="41" t="s">
        <v>0</v>
      </c>
      <c r="W561" s="42">
        <f>GrossWeightTotal+PalletQtyTotal*25</f>
        <v>19769.779829813153</v>
      </c>
      <c r="X561" s="42">
        <f>GrossWeightTotalR+PalletQtyTotalR*25</f>
        <v>19921.052000000003</v>
      </c>
      <c r="Y561" s="41"/>
      <c r="Z561" s="65"/>
      <c r="AA561" s="65"/>
    </row>
    <row r="562" spans="1:30" x14ac:dyDescent="0.2">
      <c r="A562" s="397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402"/>
      <c r="O562" s="399" t="s">
        <v>40</v>
      </c>
      <c r="P562" s="400"/>
      <c r="Q562" s="400"/>
      <c r="R562" s="400"/>
      <c r="S562" s="400"/>
      <c r="T562" s="400"/>
      <c r="U562" s="401"/>
      <c r="V562" s="41" t="s">
        <v>23</v>
      </c>
      <c r="W562" s="4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2668.6424506609515</v>
      </c>
      <c r="X562" s="4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2693</v>
      </c>
      <c r="Y562" s="41"/>
      <c r="Z562" s="65"/>
      <c r="AA562" s="65"/>
    </row>
    <row r="563" spans="1:30" ht="14.25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402"/>
      <c r="O563" s="399" t="s">
        <v>41</v>
      </c>
      <c r="P563" s="400"/>
      <c r="Q563" s="400"/>
      <c r="R563" s="400"/>
      <c r="S563" s="400"/>
      <c r="T563" s="400"/>
      <c r="U563" s="401"/>
      <c r="V563" s="44" t="s">
        <v>54</v>
      </c>
      <c r="W563" s="41"/>
      <c r="X563" s="41"/>
      <c r="Y563" s="41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37.814099999999996</v>
      </c>
      <c r="Z563" s="65"/>
      <c r="AA563" s="65"/>
    </row>
    <row r="564" spans="1:30" ht="13.5" thickBot="1" x14ac:dyDescent="0.25"/>
    <row r="565" spans="1:30" ht="27" thickTop="1" thickBot="1" x14ac:dyDescent="0.25">
      <c r="A565" s="45" t="s">
        <v>9</v>
      </c>
      <c r="B565" s="76" t="s">
        <v>76</v>
      </c>
      <c r="C565" s="403" t="s">
        <v>108</v>
      </c>
      <c r="D565" s="403" t="s">
        <v>108</v>
      </c>
      <c r="E565" s="403" t="s">
        <v>108</v>
      </c>
      <c r="F565" s="403" t="s">
        <v>108</v>
      </c>
      <c r="G565" s="403" t="s">
        <v>241</v>
      </c>
      <c r="H565" s="403" t="s">
        <v>241</v>
      </c>
      <c r="I565" s="403" t="s">
        <v>241</v>
      </c>
      <c r="J565" s="403" t="s">
        <v>241</v>
      </c>
      <c r="K565" s="403" t="s">
        <v>241</v>
      </c>
      <c r="L565" s="403" t="s">
        <v>241</v>
      </c>
      <c r="M565" s="404"/>
      <c r="N565" s="403" t="s">
        <v>241</v>
      </c>
      <c r="O565" s="403" t="s">
        <v>241</v>
      </c>
      <c r="P565" s="403" t="s">
        <v>501</v>
      </c>
      <c r="Q565" s="403" t="s">
        <v>501</v>
      </c>
      <c r="R565" s="403" t="s">
        <v>579</v>
      </c>
      <c r="S565" s="403" t="s">
        <v>579</v>
      </c>
      <c r="T565" s="403" t="s">
        <v>579</v>
      </c>
      <c r="U565" s="403" t="s">
        <v>579</v>
      </c>
      <c r="V565" s="76" t="s">
        <v>670</v>
      </c>
      <c r="W565" s="76" t="s">
        <v>719</v>
      </c>
      <c r="AA565" s="9"/>
      <c r="AD565" s="1"/>
    </row>
    <row r="566" spans="1:30" ht="14.25" customHeight="1" thickTop="1" x14ac:dyDescent="0.2">
      <c r="A566" s="405" t="s">
        <v>10</v>
      </c>
      <c r="B566" s="403" t="s">
        <v>76</v>
      </c>
      <c r="C566" s="403" t="s">
        <v>109</v>
      </c>
      <c r="D566" s="403" t="s">
        <v>117</v>
      </c>
      <c r="E566" s="403" t="s">
        <v>108</v>
      </c>
      <c r="F566" s="403" t="s">
        <v>231</v>
      </c>
      <c r="G566" s="403" t="s">
        <v>242</v>
      </c>
      <c r="H566" s="403" t="s">
        <v>259</v>
      </c>
      <c r="I566" s="403" t="s">
        <v>278</v>
      </c>
      <c r="J566" s="403" t="s">
        <v>351</v>
      </c>
      <c r="K566" s="403" t="s">
        <v>372</v>
      </c>
      <c r="L566" s="403" t="s">
        <v>385</v>
      </c>
      <c r="M566" s="1"/>
      <c r="N566" s="403" t="s">
        <v>471</v>
      </c>
      <c r="O566" s="403" t="s">
        <v>488</v>
      </c>
      <c r="P566" s="403" t="s">
        <v>502</v>
      </c>
      <c r="Q566" s="403" t="s">
        <v>546</v>
      </c>
      <c r="R566" s="403" t="s">
        <v>580</v>
      </c>
      <c r="S566" s="403" t="s">
        <v>627</v>
      </c>
      <c r="T566" s="403" t="s">
        <v>654</v>
      </c>
      <c r="U566" s="403" t="s">
        <v>661</v>
      </c>
      <c r="V566" s="403" t="s">
        <v>670</v>
      </c>
      <c r="W566" s="403" t="s">
        <v>720</v>
      </c>
      <c r="AA566" s="9"/>
      <c r="AD566" s="1"/>
    </row>
    <row r="567" spans="1:30" ht="13.5" thickBot="1" x14ac:dyDescent="0.25">
      <c r="A567" s="406"/>
      <c r="B567" s="403"/>
      <c r="C567" s="403"/>
      <c r="D567" s="403"/>
      <c r="E567" s="403"/>
      <c r="F567" s="403"/>
      <c r="G567" s="403"/>
      <c r="H567" s="403"/>
      <c r="I567" s="403"/>
      <c r="J567" s="403"/>
      <c r="K567" s="403"/>
      <c r="L567" s="403"/>
      <c r="M567" s="1"/>
      <c r="N567" s="403"/>
      <c r="O567" s="403"/>
      <c r="P567" s="403"/>
      <c r="Q567" s="403"/>
      <c r="R567" s="403"/>
      <c r="S567" s="403"/>
      <c r="T567" s="403"/>
      <c r="U567" s="403"/>
      <c r="V567" s="403"/>
      <c r="W567" s="403"/>
      <c r="AA567" s="9"/>
      <c r="AD567" s="1"/>
    </row>
    <row r="568" spans="1:30" ht="18" thickTop="1" thickBot="1" x14ac:dyDescent="0.25">
      <c r="A568" s="45" t="s">
        <v>13</v>
      </c>
      <c r="B568" s="51">
        <f>IFERROR(X22*1,"0")+IFERROR(X23*1,"0")+IFERROR(X27*1,"0")+IFERROR(X28*1,"0")+IFERROR(X29*1,"0")+IFERROR(X30*1,"0")+IFERROR(X31*1,"0")+IFERROR(X32*1,"0")+IFERROR(X33*1,"0")+IFERROR(X37*1,"0")+IFERROR(X41*1,"0")</f>
        <v>0</v>
      </c>
      <c r="C568" s="51">
        <f>IFERROR(X47*1,"0")+IFERROR(X48*1,"0")</f>
        <v>0</v>
      </c>
      <c r="D568" s="51">
        <f>IFERROR(X53*1,"0")+IFERROR(X54*1,"0")+IFERROR(X55*1,"0")+IFERROR(X56*1,"0")</f>
        <v>89.1</v>
      </c>
      <c r="E568" s="51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272.40000000000003</v>
      </c>
      <c r="F568" s="51">
        <f>IFERROR(X130*1,"0")+IFERROR(X131*1,"0")+IFERROR(X132*1,"0")+IFERROR(X133*1,"0")+IFERROR(X134*1,"0")</f>
        <v>189</v>
      </c>
      <c r="G568" s="51">
        <f>IFERROR(X140*1,"0")+IFERROR(X141*1,"0")+IFERROR(X142*1,"0")+IFERROR(X143*1,"0")+IFERROR(X144*1,"0")+IFERROR(X145*1,"0")</f>
        <v>0</v>
      </c>
      <c r="H568" s="51">
        <f>IFERROR(X150*1,"0")+IFERROR(X151*1,"0")+IFERROR(X152*1,"0")+IFERROR(X153*1,"0")+IFERROR(X154*1,"0")+IFERROR(X155*1,"0")+IFERROR(X156*1,"0")+IFERROR(X157*1,"0")+IFERROR(X158*1,"0")</f>
        <v>273</v>
      </c>
      <c r="I568" s="51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4732.6000000000013</v>
      </c>
      <c r="J568" s="51">
        <f>IFERROR(X210*1,"0")+IFERROR(X211*1,"0")+IFERROR(X212*1,"0")+IFERROR(X213*1,"0")+IFERROR(X214*1,"0")+IFERROR(X215*1,"0")+IFERROR(X216*1,"0")+IFERROR(X220*1,"0")+IFERROR(X221*1,"0")+IFERROR(X222*1,"0")</f>
        <v>0</v>
      </c>
      <c r="K568" s="51">
        <f>IFERROR(X227*1,"0")+IFERROR(X228*1,"0")+IFERROR(X229*1,"0")+IFERROR(X230*1,"0")+IFERROR(X231*1,"0")+IFERROR(X232*1,"0")</f>
        <v>46.4</v>
      </c>
      <c r="L568" s="51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1173</v>
      </c>
      <c r="M568" s="1"/>
      <c r="N568" s="51">
        <f>IFERROR(X293*1,"0")+IFERROR(X294*1,"0")+IFERROR(X295*1,"0")+IFERROR(X296*1,"0")+IFERROR(X297*1,"0")+IFERROR(X298*1,"0")+IFERROR(X299*1,"0")+IFERROR(X303*1,"0")+IFERROR(X304*1,"0")</f>
        <v>129.60000000000002</v>
      </c>
      <c r="O568" s="51">
        <f>IFERROR(X309*1,"0")+IFERROR(X313*1,"0")+IFERROR(X314*1,"0")+IFERROR(X315*1,"0")+IFERROR(X319*1,"0")+IFERROR(X323*1,"0")</f>
        <v>294.3</v>
      </c>
      <c r="P568" s="51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7003.8</v>
      </c>
      <c r="Q568" s="51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1030.44</v>
      </c>
      <c r="R568" s="51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319.8</v>
      </c>
      <c r="S568" s="51">
        <f>IFERROR(X429*1,"0")+IFERROR(X430*1,"0")+IFERROR(X434*1,"0")+IFERROR(X435*1,"0")+IFERROR(X436*1,"0")+IFERROR(X437*1,"0")+IFERROR(X438*1,"0")+IFERROR(X439*1,"0")+IFERROR(X443*1,"0")+IFERROR(X444*1,"0")+IFERROR(X448*1,"0")+IFERROR(X452*1,"0")</f>
        <v>281.40000000000003</v>
      </c>
      <c r="T568" s="51">
        <f>IFERROR(X457*1,"0")+IFERROR(X458*1,"0")+IFERROR(X459*1,"0")</f>
        <v>0</v>
      </c>
      <c r="U568" s="51">
        <f>IFERROR(X464*1,"0")+IFERROR(X465*1,"0")+IFERROR(X469*1,"0")</f>
        <v>0</v>
      </c>
      <c r="V568" s="51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1535.52</v>
      </c>
      <c r="W568" s="51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733.80000000000007</v>
      </c>
      <c r="AA568" s="9"/>
      <c r="AD568" s="1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19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A45:Y45"/>
    <mergeCell ref="A46:Y46"/>
    <mergeCell ref="D47:E47"/>
    <mergeCell ref="O47:S47"/>
    <mergeCell ref="D48:E48"/>
    <mergeCell ref="O48:S48"/>
    <mergeCell ref="O49:U49"/>
    <mergeCell ref="A49:N50"/>
    <mergeCell ref="O50:U50"/>
    <mergeCell ref="A51:Y51"/>
    <mergeCell ref="A52:Y52"/>
    <mergeCell ref="D53:E53"/>
    <mergeCell ref="O53:S53"/>
    <mergeCell ref="D54:E54"/>
    <mergeCell ref="O54:S54"/>
    <mergeCell ref="D55:E55"/>
    <mergeCell ref="O55:S55"/>
    <mergeCell ref="D56:E56"/>
    <mergeCell ref="O56:S56"/>
    <mergeCell ref="O57:U57"/>
    <mergeCell ref="A57:N58"/>
    <mergeCell ref="O58:U58"/>
    <mergeCell ref="A59:Y59"/>
    <mergeCell ref="A60:Y60"/>
    <mergeCell ref="D61:E61"/>
    <mergeCell ref="O61:S61"/>
    <mergeCell ref="D62:E62"/>
    <mergeCell ref="O62:S62"/>
    <mergeCell ref="D63:E63"/>
    <mergeCell ref="O63:S63"/>
    <mergeCell ref="D64:E64"/>
    <mergeCell ref="O64:S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O82:U82"/>
    <mergeCell ref="A82:N83"/>
    <mergeCell ref="O83:U83"/>
    <mergeCell ref="A84:Y84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91:Y91"/>
    <mergeCell ref="D92:E92"/>
    <mergeCell ref="O92:S92"/>
    <mergeCell ref="D93:E93"/>
    <mergeCell ref="O93:S93"/>
    <mergeCell ref="D94:E94"/>
    <mergeCell ref="O94:S94"/>
    <mergeCell ref="D95:E95"/>
    <mergeCell ref="O95:S95"/>
    <mergeCell ref="D96:E96"/>
    <mergeCell ref="O96:S96"/>
    <mergeCell ref="D97:E97"/>
    <mergeCell ref="O97:S97"/>
    <mergeCell ref="D98:E98"/>
    <mergeCell ref="O98:S98"/>
    <mergeCell ref="O99:U99"/>
    <mergeCell ref="A99:N100"/>
    <mergeCell ref="O100:U100"/>
    <mergeCell ref="A101:Y101"/>
    <mergeCell ref="D102:E102"/>
    <mergeCell ref="O102:S102"/>
    <mergeCell ref="D103:E103"/>
    <mergeCell ref="O103:S103"/>
    <mergeCell ref="D104:E104"/>
    <mergeCell ref="O104:S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A128:Y128"/>
    <mergeCell ref="A129:Y129"/>
    <mergeCell ref="D130:E130"/>
    <mergeCell ref="O130:S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O135:U135"/>
    <mergeCell ref="A135:N136"/>
    <mergeCell ref="O136:U136"/>
    <mergeCell ref="A137:Y137"/>
    <mergeCell ref="A138:Y138"/>
    <mergeCell ref="A139:Y139"/>
    <mergeCell ref="D140:E140"/>
    <mergeCell ref="O140:S140"/>
    <mergeCell ref="D141:E141"/>
    <mergeCell ref="O141:S141"/>
    <mergeCell ref="D142:E142"/>
    <mergeCell ref="O142:S142"/>
    <mergeCell ref="D143:E143"/>
    <mergeCell ref="O143:S143"/>
    <mergeCell ref="D144:E144"/>
    <mergeCell ref="O144:S144"/>
    <mergeCell ref="D145:E145"/>
    <mergeCell ref="O145:S145"/>
    <mergeCell ref="O146:U146"/>
    <mergeCell ref="A146:N147"/>
    <mergeCell ref="O147:U147"/>
    <mergeCell ref="A148:Y148"/>
    <mergeCell ref="A149:Y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O165:U165"/>
    <mergeCell ref="A165:N166"/>
    <mergeCell ref="O166:U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D178:E178"/>
    <mergeCell ref="O178:S178"/>
    <mergeCell ref="D179:E179"/>
    <mergeCell ref="O179:S179"/>
    <mergeCell ref="D180:E180"/>
    <mergeCell ref="O180:S180"/>
    <mergeCell ref="O181:U181"/>
    <mergeCell ref="A181:N182"/>
    <mergeCell ref="O182:U182"/>
    <mergeCell ref="A183:Y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D220:E220"/>
    <mergeCell ref="O220:S220"/>
    <mergeCell ref="D221:E221"/>
    <mergeCell ref="O221:S221"/>
    <mergeCell ref="D222:E222"/>
    <mergeCell ref="O222:S222"/>
    <mergeCell ref="O223:U223"/>
    <mergeCell ref="A223:N224"/>
    <mergeCell ref="O224:U224"/>
    <mergeCell ref="A225:Y225"/>
    <mergeCell ref="A226:Y226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D231:E231"/>
    <mergeCell ref="O231:S231"/>
    <mergeCell ref="D232:E232"/>
    <mergeCell ref="O232:S232"/>
    <mergeCell ref="O233:U233"/>
    <mergeCell ref="A233:N234"/>
    <mergeCell ref="O234:U234"/>
    <mergeCell ref="A235:Y235"/>
    <mergeCell ref="A236:Y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49:E249"/>
    <mergeCell ref="O249:S249"/>
    <mergeCell ref="O250:U250"/>
    <mergeCell ref="A250:N251"/>
    <mergeCell ref="O251:U251"/>
    <mergeCell ref="A252:Y252"/>
    <mergeCell ref="D253:E253"/>
    <mergeCell ref="O253:S253"/>
    <mergeCell ref="D254:E254"/>
    <mergeCell ref="O254:S254"/>
    <mergeCell ref="D255:E255"/>
    <mergeCell ref="O255:S255"/>
    <mergeCell ref="D256:E256"/>
    <mergeCell ref="O256:S256"/>
    <mergeCell ref="O257:U257"/>
    <mergeCell ref="A257:N258"/>
    <mergeCell ref="O258:U258"/>
    <mergeCell ref="A259:Y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O270:U270"/>
    <mergeCell ref="A270:N271"/>
    <mergeCell ref="O271:U271"/>
    <mergeCell ref="A272:Y272"/>
    <mergeCell ref="D273:E273"/>
    <mergeCell ref="O273:S273"/>
    <mergeCell ref="D274:E274"/>
    <mergeCell ref="O274:S274"/>
    <mergeCell ref="D275:E275"/>
    <mergeCell ref="O275:S275"/>
    <mergeCell ref="D276:E276"/>
    <mergeCell ref="O276:S276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D288:E288"/>
    <mergeCell ref="O288:S288"/>
    <mergeCell ref="O289:U289"/>
    <mergeCell ref="A289:N290"/>
    <mergeCell ref="O290:U290"/>
    <mergeCell ref="A291:Y291"/>
    <mergeCell ref="A292:Y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O300:U300"/>
    <mergeCell ref="A300:N301"/>
    <mergeCell ref="O301:U301"/>
    <mergeCell ref="A302:Y302"/>
    <mergeCell ref="D303:E303"/>
    <mergeCell ref="O303:S303"/>
    <mergeCell ref="D304:E304"/>
    <mergeCell ref="O304:S304"/>
    <mergeCell ref="O305:U305"/>
    <mergeCell ref="A305:N306"/>
    <mergeCell ref="O306:U306"/>
    <mergeCell ref="A307:Y307"/>
    <mergeCell ref="A308:Y308"/>
    <mergeCell ref="D309:E309"/>
    <mergeCell ref="O309:S309"/>
    <mergeCell ref="O310:U310"/>
    <mergeCell ref="A310:N311"/>
    <mergeCell ref="O311:U311"/>
    <mergeCell ref="A312:Y312"/>
    <mergeCell ref="D313:E313"/>
    <mergeCell ref="O313:S313"/>
    <mergeCell ref="D314:E314"/>
    <mergeCell ref="O314:S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O324:U324"/>
    <mergeCell ref="A324:N325"/>
    <mergeCell ref="O325:U325"/>
    <mergeCell ref="A326:Y326"/>
    <mergeCell ref="A327:Y327"/>
    <mergeCell ref="A328:Y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D344:E344"/>
    <mergeCell ref="O344:S344"/>
    <mergeCell ref="D345:E345"/>
    <mergeCell ref="O345:S345"/>
    <mergeCell ref="O346:U346"/>
    <mergeCell ref="A346:N347"/>
    <mergeCell ref="O347:U347"/>
    <mergeCell ref="A348:Y348"/>
    <mergeCell ref="D349:E349"/>
    <mergeCell ref="O349:S349"/>
    <mergeCell ref="D350:E350"/>
    <mergeCell ref="O350:S350"/>
    <mergeCell ref="D351:E351"/>
    <mergeCell ref="O351:S351"/>
    <mergeCell ref="D352:E352"/>
    <mergeCell ref="O352:S352"/>
    <mergeCell ref="O353:U353"/>
    <mergeCell ref="A353:N354"/>
    <mergeCell ref="O354:U354"/>
    <mergeCell ref="A355:Y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A361:Y361"/>
    <mergeCell ref="D362:E362"/>
    <mergeCell ref="O362:S362"/>
    <mergeCell ref="D363:E363"/>
    <mergeCell ref="O363:S363"/>
    <mergeCell ref="D364:E364"/>
    <mergeCell ref="O364:S364"/>
    <mergeCell ref="D365:E365"/>
    <mergeCell ref="O365:S365"/>
    <mergeCell ref="O366:U366"/>
    <mergeCell ref="A366:N367"/>
    <mergeCell ref="O367:U367"/>
    <mergeCell ref="A368:Y368"/>
    <mergeCell ref="D369:E369"/>
    <mergeCell ref="O369:S369"/>
    <mergeCell ref="D370:E370"/>
    <mergeCell ref="O370:S370"/>
    <mergeCell ref="D371:E371"/>
    <mergeCell ref="O371:S371"/>
    <mergeCell ref="D372:E372"/>
    <mergeCell ref="O372:S372"/>
    <mergeCell ref="O373:U373"/>
    <mergeCell ref="A373:N374"/>
    <mergeCell ref="O374:U374"/>
    <mergeCell ref="A375:Y375"/>
    <mergeCell ref="D376:E376"/>
    <mergeCell ref="O376:S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O381:U381"/>
    <mergeCell ref="A381:N382"/>
    <mergeCell ref="O382:U382"/>
    <mergeCell ref="A383:Y383"/>
    <mergeCell ref="D384:E384"/>
    <mergeCell ref="O384:S384"/>
    <mergeCell ref="D385:E385"/>
    <mergeCell ref="O385:S385"/>
    <mergeCell ref="O386:U386"/>
    <mergeCell ref="A386:N387"/>
    <mergeCell ref="O387:U387"/>
    <mergeCell ref="A388:Y388"/>
    <mergeCell ref="A389:Y389"/>
    <mergeCell ref="A390:Y390"/>
    <mergeCell ref="D391:E391"/>
    <mergeCell ref="O391:S391"/>
    <mergeCell ref="D392:E392"/>
    <mergeCell ref="O392:S392"/>
    <mergeCell ref="O393:U393"/>
    <mergeCell ref="A393:N394"/>
    <mergeCell ref="O394:U394"/>
    <mergeCell ref="A395:Y395"/>
    <mergeCell ref="D396:E396"/>
    <mergeCell ref="O396:S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O415:U415"/>
    <mergeCell ref="A415:N416"/>
    <mergeCell ref="O416:U416"/>
    <mergeCell ref="A417:Y417"/>
    <mergeCell ref="D418:E418"/>
    <mergeCell ref="O418:S418"/>
    <mergeCell ref="O419:U419"/>
    <mergeCell ref="A419:N420"/>
    <mergeCell ref="O420:U420"/>
    <mergeCell ref="A421:Y421"/>
    <mergeCell ref="D422:E422"/>
    <mergeCell ref="O422:S422"/>
    <mergeCell ref="D423:E423"/>
    <mergeCell ref="O423:S423"/>
    <mergeCell ref="D424:E424"/>
    <mergeCell ref="O424:S424"/>
    <mergeCell ref="O425:U425"/>
    <mergeCell ref="A425:N426"/>
    <mergeCell ref="O426:U426"/>
    <mergeCell ref="A427:Y427"/>
    <mergeCell ref="A428:Y428"/>
    <mergeCell ref="D429:E429"/>
    <mergeCell ref="O429:S429"/>
    <mergeCell ref="D430:E430"/>
    <mergeCell ref="O430:S430"/>
    <mergeCell ref="O431:U431"/>
    <mergeCell ref="A431:N432"/>
    <mergeCell ref="O432:U432"/>
    <mergeCell ref="A433:Y433"/>
    <mergeCell ref="D434:E434"/>
    <mergeCell ref="O434:S434"/>
    <mergeCell ref="D435:E435"/>
    <mergeCell ref="O435:S435"/>
    <mergeCell ref="D436:E436"/>
    <mergeCell ref="O436:S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51:Y451"/>
    <mergeCell ref="D452:E452"/>
    <mergeCell ref="O452:S452"/>
    <mergeCell ref="O453:U453"/>
    <mergeCell ref="A453:N454"/>
    <mergeCell ref="O454:U454"/>
    <mergeCell ref="A455:Y455"/>
    <mergeCell ref="A456:Y456"/>
    <mergeCell ref="D457:E457"/>
    <mergeCell ref="O457:S457"/>
    <mergeCell ref="D458:E458"/>
    <mergeCell ref="O458:S458"/>
    <mergeCell ref="D459:E459"/>
    <mergeCell ref="O459:S459"/>
    <mergeCell ref="O460:U460"/>
    <mergeCell ref="A460:N461"/>
    <mergeCell ref="O461:U461"/>
    <mergeCell ref="A462:Y462"/>
    <mergeCell ref="A463:Y463"/>
    <mergeCell ref="D464:E464"/>
    <mergeCell ref="O464:S464"/>
    <mergeCell ref="D465:E465"/>
    <mergeCell ref="O465:S465"/>
    <mergeCell ref="O466:U466"/>
    <mergeCell ref="A466:N467"/>
    <mergeCell ref="O467:U467"/>
    <mergeCell ref="A468:Y468"/>
    <mergeCell ref="D469:E469"/>
    <mergeCell ref="O469:S469"/>
    <mergeCell ref="O470:U470"/>
    <mergeCell ref="A470:N471"/>
    <mergeCell ref="O471:U471"/>
    <mergeCell ref="A472:Y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D481:E481"/>
    <mergeCell ref="O481:S481"/>
    <mergeCell ref="D482:E482"/>
    <mergeCell ref="O482:S482"/>
    <mergeCell ref="D483:E483"/>
    <mergeCell ref="O483:S483"/>
    <mergeCell ref="D484:E484"/>
    <mergeCell ref="O484:S484"/>
    <mergeCell ref="D485:E485"/>
    <mergeCell ref="O485:S485"/>
    <mergeCell ref="D486:E486"/>
    <mergeCell ref="O486:S486"/>
    <mergeCell ref="O487:U487"/>
    <mergeCell ref="A487:N488"/>
    <mergeCell ref="O488:U488"/>
    <mergeCell ref="A489:Y489"/>
    <mergeCell ref="D490:E490"/>
    <mergeCell ref="O490:S490"/>
    <mergeCell ref="D491:E491"/>
    <mergeCell ref="O491:S491"/>
    <mergeCell ref="O492:U492"/>
    <mergeCell ref="A492:N493"/>
    <mergeCell ref="O493:U493"/>
    <mergeCell ref="A494:Y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O507:U507"/>
    <mergeCell ref="A507:N508"/>
    <mergeCell ref="O508:U508"/>
    <mergeCell ref="A509:Y509"/>
    <mergeCell ref="D510:E510"/>
    <mergeCell ref="O510:S510"/>
    <mergeCell ref="O511:U511"/>
    <mergeCell ref="A511:N512"/>
    <mergeCell ref="O512:U512"/>
    <mergeCell ref="A513:Y513"/>
    <mergeCell ref="A514:Y514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D530:E530"/>
    <mergeCell ref="O530:S530"/>
    <mergeCell ref="D531:E531"/>
    <mergeCell ref="O531:S531"/>
    <mergeCell ref="D532:E532"/>
    <mergeCell ref="O532:S532"/>
    <mergeCell ref="O533:U533"/>
    <mergeCell ref="A533:N534"/>
    <mergeCell ref="O534:U534"/>
    <mergeCell ref="T566:T567"/>
    <mergeCell ref="U566:U567"/>
    <mergeCell ref="V566:V567"/>
    <mergeCell ref="W566:W567"/>
    <mergeCell ref="D555:E555"/>
    <mergeCell ref="O555:S555"/>
    <mergeCell ref="A535:Y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51:Y551"/>
    <mergeCell ref="D552:E552"/>
    <mergeCell ref="O552:S552"/>
    <mergeCell ref="D553:E553"/>
    <mergeCell ref="O553:S553"/>
    <mergeCell ref="D554:E554"/>
    <mergeCell ref="O554:S554"/>
    <mergeCell ref="O556:U556"/>
    <mergeCell ref="A556:N557"/>
    <mergeCell ref="O557:U557"/>
    <mergeCell ref="O558:U558"/>
    <mergeCell ref="A558:N563"/>
    <mergeCell ref="O559:U559"/>
    <mergeCell ref="O560:U560"/>
    <mergeCell ref="O561:U561"/>
    <mergeCell ref="O562:U562"/>
    <mergeCell ref="O563:U563"/>
    <mergeCell ref="C565:F565"/>
    <mergeCell ref="G565:O565"/>
    <mergeCell ref="P565:Q565"/>
    <mergeCell ref="R565:U565"/>
    <mergeCell ref="A566:A567"/>
    <mergeCell ref="B566:B567"/>
    <mergeCell ref="C566:C567"/>
    <mergeCell ref="D566:D567"/>
    <mergeCell ref="E566:E567"/>
    <mergeCell ref="F566:F567"/>
    <mergeCell ref="G566:G567"/>
    <mergeCell ref="H566:H567"/>
    <mergeCell ref="I566:I567"/>
    <mergeCell ref="J566:J567"/>
    <mergeCell ref="K566:K567"/>
    <mergeCell ref="L566:L567"/>
    <mergeCell ref="N566:N567"/>
    <mergeCell ref="O566:O567"/>
    <mergeCell ref="P566:P567"/>
    <mergeCell ref="Q566:Q567"/>
    <mergeCell ref="R566:R567"/>
    <mergeCell ref="S566:S567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9"/>
    </row>
    <row r="3" spans="2:8" x14ac:dyDescent="0.2">
      <c r="B3" s="52" t="s">
        <v>804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805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806</v>
      </c>
      <c r="C6" s="52" t="s">
        <v>807</v>
      </c>
      <c r="D6" s="52" t="s">
        <v>808</v>
      </c>
      <c r="E6" s="52" t="s">
        <v>48</v>
      </c>
    </row>
    <row r="7" spans="2:8" x14ac:dyDescent="0.2">
      <c r="B7" s="52" t="s">
        <v>809</v>
      </c>
      <c r="C7" s="52" t="s">
        <v>810</v>
      </c>
      <c r="D7" s="52" t="s">
        <v>811</v>
      </c>
      <c r="E7" s="52" t="s">
        <v>48</v>
      </c>
    </row>
    <row r="8" spans="2:8" x14ac:dyDescent="0.2">
      <c r="B8" s="52" t="s">
        <v>812</v>
      </c>
      <c r="C8" s="52" t="s">
        <v>813</v>
      </c>
      <c r="D8" s="52" t="s">
        <v>814</v>
      </c>
      <c r="E8" s="52" t="s">
        <v>48</v>
      </c>
    </row>
    <row r="9" spans="2:8" x14ac:dyDescent="0.2">
      <c r="B9" s="52" t="s">
        <v>815</v>
      </c>
      <c r="C9" s="52" t="s">
        <v>816</v>
      </c>
      <c r="D9" s="52" t="s">
        <v>817</v>
      </c>
      <c r="E9" s="52" t="s">
        <v>48</v>
      </c>
    </row>
    <row r="10" spans="2:8" x14ac:dyDescent="0.2">
      <c r="B10" s="52" t="s">
        <v>818</v>
      </c>
      <c r="C10" s="52" t="s">
        <v>819</v>
      </c>
      <c r="D10" s="52" t="s">
        <v>820</v>
      </c>
      <c r="E10" s="52" t="s">
        <v>48</v>
      </c>
    </row>
    <row r="11" spans="2:8" x14ac:dyDescent="0.2">
      <c r="B11" s="52" t="s">
        <v>821</v>
      </c>
      <c r="C11" s="52" t="s">
        <v>822</v>
      </c>
      <c r="D11" s="52" t="s">
        <v>823</v>
      </c>
      <c r="E11" s="52" t="s">
        <v>48</v>
      </c>
    </row>
    <row r="13" spans="2:8" x14ac:dyDescent="0.2">
      <c r="B13" s="52" t="s">
        <v>824</v>
      </c>
      <c r="C13" s="52" t="s">
        <v>807</v>
      </c>
      <c r="D13" s="52" t="s">
        <v>48</v>
      </c>
      <c r="E13" s="52" t="s">
        <v>48</v>
      </c>
    </row>
    <row r="15" spans="2:8" x14ac:dyDescent="0.2">
      <c r="B15" s="52" t="s">
        <v>825</v>
      </c>
      <c r="C15" s="52" t="s">
        <v>810</v>
      </c>
      <c r="D15" s="52" t="s">
        <v>48</v>
      </c>
      <c r="E15" s="52" t="s">
        <v>48</v>
      </c>
    </row>
    <row r="17" spans="2:5" x14ac:dyDescent="0.2">
      <c r="B17" s="52" t="s">
        <v>826</v>
      </c>
      <c r="C17" s="52" t="s">
        <v>813</v>
      </c>
      <c r="D17" s="52" t="s">
        <v>48</v>
      </c>
      <c r="E17" s="52" t="s">
        <v>48</v>
      </c>
    </row>
    <row r="19" spans="2:5" x14ac:dyDescent="0.2">
      <c r="B19" s="52" t="s">
        <v>827</v>
      </c>
      <c r="C19" s="52" t="s">
        <v>816</v>
      </c>
      <c r="D19" s="52" t="s">
        <v>48</v>
      </c>
      <c r="E19" s="52" t="s">
        <v>48</v>
      </c>
    </row>
    <row r="21" spans="2:5" x14ac:dyDescent="0.2">
      <c r="B21" s="52" t="s">
        <v>828</v>
      </c>
      <c r="C21" s="52" t="s">
        <v>819</v>
      </c>
      <c r="D21" s="52" t="s">
        <v>48</v>
      </c>
      <c r="E21" s="52" t="s">
        <v>48</v>
      </c>
    </row>
    <row r="23" spans="2:5" x14ac:dyDescent="0.2">
      <c r="B23" s="52" t="s">
        <v>829</v>
      </c>
      <c r="C23" s="52" t="s">
        <v>822</v>
      </c>
      <c r="D23" s="52" t="s">
        <v>48</v>
      </c>
      <c r="E23" s="52" t="s">
        <v>48</v>
      </c>
    </row>
    <row r="25" spans="2:5" x14ac:dyDescent="0.2">
      <c r="B25" s="52" t="s">
        <v>830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831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832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833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834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835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836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837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838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839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840</v>
      </c>
      <c r="C35" s="52" t="s">
        <v>48</v>
      </c>
      <c r="D35" s="52" t="s">
        <v>48</v>
      </c>
      <c r="E35" s="52" t="s">
        <v>48</v>
      </c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1316</vt:i4>
      </vt:variant>
    </vt:vector>
  </HeadingPairs>
  <TitlesOfParts>
    <vt:vector size="13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2024-06-25T08:38:27Z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