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E6B46A9-F5EF-4A08-B73C-88B5949CD5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68" i="1" s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W493" i="1"/>
  <c r="X492" i="1"/>
  <c r="W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W471" i="1"/>
  <c r="X470" i="1"/>
  <c r="W470" i="1"/>
  <c r="BO469" i="1"/>
  <c r="BN469" i="1"/>
  <c r="BM469" i="1"/>
  <c r="BL469" i="1"/>
  <c r="Y469" i="1"/>
  <c r="Y470" i="1" s="1"/>
  <c r="X469" i="1"/>
  <c r="X471" i="1" s="1"/>
  <c r="W467" i="1"/>
  <c r="W466" i="1"/>
  <c r="BN465" i="1"/>
  <c r="BL465" i="1"/>
  <c r="X465" i="1"/>
  <c r="O465" i="1"/>
  <c r="BO464" i="1"/>
  <c r="BN464" i="1"/>
  <c r="BM464" i="1"/>
  <c r="BL464" i="1"/>
  <c r="Y464" i="1"/>
  <c r="X464" i="1"/>
  <c r="W461" i="1"/>
  <c r="W460" i="1"/>
  <c r="BN459" i="1"/>
  <c r="BL459" i="1"/>
  <c r="X459" i="1"/>
  <c r="O459" i="1"/>
  <c r="BO458" i="1"/>
  <c r="BN458" i="1"/>
  <c r="BM458" i="1"/>
  <c r="BL458" i="1"/>
  <c r="Y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O443" i="1"/>
  <c r="BN443" i="1"/>
  <c r="BM443" i="1"/>
  <c r="BL443" i="1"/>
  <c r="Y443" i="1"/>
  <c r="X443" i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X410" i="1" s="1"/>
  <c r="O396" i="1"/>
  <c r="W394" i="1"/>
  <c r="W393" i="1"/>
  <c r="BO392" i="1"/>
  <c r="BN392" i="1"/>
  <c r="BM392" i="1"/>
  <c r="BL392" i="1"/>
  <c r="Y392" i="1"/>
  <c r="X392" i="1"/>
  <c r="O392" i="1"/>
  <c r="BN391" i="1"/>
  <c r="BL391" i="1"/>
  <c r="X391" i="1"/>
  <c r="X393" i="1" s="1"/>
  <c r="O391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W367" i="1"/>
  <c r="W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BO356" i="1"/>
  <c r="BN356" i="1"/>
  <c r="BM356" i="1"/>
  <c r="BL356" i="1"/>
  <c r="Y356" i="1"/>
  <c r="Y358" i="1" s="1"/>
  <c r="X356" i="1"/>
  <c r="X359" i="1" s="1"/>
  <c r="O356" i="1"/>
  <c r="W354" i="1"/>
  <c r="W353" i="1"/>
  <c r="BO352" i="1"/>
  <c r="BN352" i="1"/>
  <c r="BM352" i="1"/>
  <c r="BL352" i="1"/>
  <c r="Y352" i="1"/>
  <c r="X352" i="1"/>
  <c r="O352" i="1"/>
  <c r="BN351" i="1"/>
  <c r="BL351" i="1"/>
  <c r="X351" i="1"/>
  <c r="BN350" i="1"/>
  <c r="BL350" i="1"/>
  <c r="X350" i="1"/>
  <c r="O350" i="1"/>
  <c r="BO349" i="1"/>
  <c r="BN349" i="1"/>
  <c r="BM349" i="1"/>
  <c r="BL349" i="1"/>
  <c r="Y349" i="1"/>
  <c r="X349" i="1"/>
  <c r="X354" i="1" s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X317" i="1" s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N568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O274" i="1"/>
  <c r="BO273" i="1"/>
  <c r="BN273" i="1"/>
  <c r="BM273" i="1"/>
  <c r="BL273" i="1"/>
  <c r="Y273" i="1"/>
  <c r="X273" i="1"/>
  <c r="W271" i="1"/>
  <c r="W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X270" i="1" s="1"/>
  <c r="O260" i="1"/>
  <c r="W258" i="1"/>
  <c r="W257" i="1"/>
  <c r="BO256" i="1"/>
  <c r="BN256" i="1"/>
  <c r="BM256" i="1"/>
  <c r="BL256" i="1"/>
  <c r="Y256" i="1"/>
  <c r="X256" i="1"/>
  <c r="O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O253" i="1"/>
  <c r="W251" i="1"/>
  <c r="W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BN238" i="1"/>
  <c r="BL238" i="1"/>
  <c r="X238" i="1"/>
  <c r="BN237" i="1"/>
  <c r="BL237" i="1"/>
  <c r="X237" i="1"/>
  <c r="X251" i="1" s="1"/>
  <c r="W234" i="1"/>
  <c r="W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BO228" i="1"/>
  <c r="BN228" i="1"/>
  <c r="BM228" i="1"/>
  <c r="BL228" i="1"/>
  <c r="Y228" i="1"/>
  <c r="X228" i="1"/>
  <c r="O228" i="1"/>
  <c r="BN227" i="1"/>
  <c r="BL227" i="1"/>
  <c r="X227" i="1"/>
  <c r="O227" i="1"/>
  <c r="W224" i="1"/>
  <c r="W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X224" i="1" s="1"/>
  <c r="W218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BO212" i="1"/>
  <c r="BN212" i="1"/>
  <c r="BM212" i="1"/>
  <c r="BL212" i="1"/>
  <c r="Y212" i="1"/>
  <c r="X212" i="1"/>
  <c r="O212" i="1"/>
  <c r="BN211" i="1"/>
  <c r="BL211" i="1"/>
  <c r="X211" i="1"/>
  <c r="O211" i="1"/>
  <c r="BO210" i="1"/>
  <c r="BN210" i="1"/>
  <c r="BM210" i="1"/>
  <c r="BL210" i="1"/>
  <c r="Y210" i="1"/>
  <c r="X210" i="1"/>
  <c r="O210" i="1"/>
  <c r="W207" i="1"/>
  <c r="W206" i="1"/>
  <c r="BO205" i="1"/>
  <c r="BN205" i="1"/>
  <c r="BM205" i="1"/>
  <c r="BL205" i="1"/>
  <c r="Y205" i="1"/>
  <c r="X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O203" i="1"/>
  <c r="BN202" i="1"/>
  <c r="BL202" i="1"/>
  <c r="X202" i="1"/>
  <c r="X206" i="1" s="1"/>
  <c r="O202" i="1"/>
  <c r="W200" i="1"/>
  <c r="W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X199" i="1" s="1"/>
  <c r="O184" i="1"/>
  <c r="W182" i="1"/>
  <c r="W181" i="1"/>
  <c r="BO180" i="1"/>
  <c r="BN180" i="1"/>
  <c r="BM180" i="1"/>
  <c r="BL180" i="1"/>
  <c r="Y180" i="1"/>
  <c r="X180" i="1"/>
  <c r="BO179" i="1"/>
  <c r="BN179" i="1"/>
  <c r="BM179" i="1"/>
  <c r="BL179" i="1"/>
  <c r="Y179" i="1"/>
  <c r="X179" i="1"/>
  <c r="O179" i="1"/>
  <c r="BN178" i="1"/>
  <c r="BL178" i="1"/>
  <c r="X178" i="1"/>
  <c r="BN177" i="1"/>
  <c r="BL177" i="1"/>
  <c r="X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BO173" i="1"/>
  <c r="BN173" i="1"/>
  <c r="BM173" i="1"/>
  <c r="BL173" i="1"/>
  <c r="Y173" i="1"/>
  <c r="X173" i="1"/>
  <c r="X182" i="1" s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O163" i="1"/>
  <c r="BN163" i="1"/>
  <c r="BM163" i="1"/>
  <c r="BL163" i="1"/>
  <c r="Y163" i="1"/>
  <c r="X163" i="1"/>
  <c r="I568" i="1" s="1"/>
  <c r="O163" i="1"/>
  <c r="W160" i="1"/>
  <c r="W159" i="1"/>
  <c r="BN158" i="1"/>
  <c r="BM158" i="1"/>
  <c r="BL158" i="1"/>
  <c r="Y158" i="1"/>
  <c r="X158" i="1"/>
  <c r="BO158" i="1" s="1"/>
  <c r="O158" i="1"/>
  <c r="BN157" i="1"/>
  <c r="BL157" i="1"/>
  <c r="X157" i="1"/>
  <c r="BO157" i="1" s="1"/>
  <c r="O157" i="1"/>
  <c r="BN156" i="1"/>
  <c r="BM156" i="1"/>
  <c r="BL156" i="1"/>
  <c r="Y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X159" i="1" s="1"/>
  <c r="O150" i="1"/>
  <c r="W147" i="1"/>
  <c r="W146" i="1"/>
  <c r="BN145" i="1"/>
  <c r="BL145" i="1"/>
  <c r="Y145" i="1"/>
  <c r="X145" i="1"/>
  <c r="BO145" i="1" s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G568" i="1" s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F568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7" i="1" s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BN110" i="1"/>
  <c r="BL110" i="1"/>
  <c r="X110" i="1"/>
  <c r="BO110" i="1" s="1"/>
  <c r="O110" i="1"/>
  <c r="BN109" i="1"/>
  <c r="BL109" i="1"/>
  <c r="Y109" i="1"/>
  <c r="X109" i="1"/>
  <c r="BO109" i="1" s="1"/>
  <c r="O109" i="1"/>
  <c r="BN108" i="1"/>
  <c r="BL108" i="1"/>
  <c r="X108" i="1"/>
  <c r="BO108" i="1" s="1"/>
  <c r="O108" i="1"/>
  <c r="BN107" i="1"/>
  <c r="BL107" i="1"/>
  <c r="Y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X117" i="1" s="1"/>
  <c r="O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Y95" i="1"/>
  <c r="X95" i="1"/>
  <c r="BO95" i="1" s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100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X90" i="1" s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8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8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8" i="1" s="1"/>
  <c r="W24" i="1"/>
  <c r="W562" i="1" s="1"/>
  <c r="BO23" i="1"/>
  <c r="BN23" i="1"/>
  <c r="BM23" i="1"/>
  <c r="BL23" i="1"/>
  <c r="Y23" i="1"/>
  <c r="X23" i="1"/>
  <c r="O23" i="1"/>
  <c r="BN22" i="1"/>
  <c r="W560" i="1" s="1"/>
  <c r="BL22" i="1"/>
  <c r="W559" i="1" s="1"/>
  <c r="W561" i="1" s="1"/>
  <c r="X22" i="1"/>
  <c r="B568" i="1" s="1"/>
  <c r="O22" i="1"/>
  <c r="H10" i="1"/>
  <c r="A9" i="1"/>
  <c r="F10" i="1" s="1"/>
  <c r="D7" i="1"/>
  <c r="P6" i="1"/>
  <c r="O2" i="1"/>
  <c r="H9" i="1" l="1"/>
  <c r="A10" i="1"/>
  <c r="X24" i="1"/>
  <c r="X34" i="1"/>
  <c r="X50" i="1"/>
  <c r="X58" i="1"/>
  <c r="Y76" i="1"/>
  <c r="BM76" i="1"/>
  <c r="Y78" i="1"/>
  <c r="BM78" i="1"/>
  <c r="Y80" i="1"/>
  <c r="BM80" i="1"/>
  <c r="X83" i="1"/>
  <c r="Y86" i="1"/>
  <c r="Y89" i="1" s="1"/>
  <c r="BM86" i="1"/>
  <c r="Y88" i="1"/>
  <c r="BM88" i="1"/>
  <c r="X89" i="1"/>
  <c r="Y92" i="1"/>
  <c r="BM92" i="1"/>
  <c r="BO92" i="1"/>
  <c r="Y94" i="1"/>
  <c r="BM94" i="1"/>
  <c r="Y96" i="1"/>
  <c r="BM96" i="1"/>
  <c r="Y98" i="1"/>
  <c r="BM98" i="1"/>
  <c r="X99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X118" i="1"/>
  <c r="Y121" i="1"/>
  <c r="Y126" i="1" s="1"/>
  <c r="BM121" i="1"/>
  <c r="Y123" i="1"/>
  <c r="BM123" i="1"/>
  <c r="Y125" i="1"/>
  <c r="BM125" i="1"/>
  <c r="X126" i="1"/>
  <c r="Y130" i="1"/>
  <c r="BM130" i="1"/>
  <c r="BO130" i="1"/>
  <c r="Y132" i="1"/>
  <c r="BM132" i="1"/>
  <c r="Y134" i="1"/>
  <c r="BM134" i="1"/>
  <c r="X135" i="1"/>
  <c r="Y144" i="1"/>
  <c r="BM144" i="1"/>
  <c r="BM145" i="1"/>
  <c r="X146" i="1"/>
  <c r="BO174" i="1"/>
  <c r="BM174" i="1"/>
  <c r="Y174" i="1"/>
  <c r="Y181" i="1" s="1"/>
  <c r="BO177" i="1"/>
  <c r="BM177" i="1"/>
  <c r="Y177" i="1"/>
  <c r="X181" i="1"/>
  <c r="BO185" i="1"/>
  <c r="BM185" i="1"/>
  <c r="Y185" i="1"/>
  <c r="Y199" i="1" s="1"/>
  <c r="BO189" i="1"/>
  <c r="BM189" i="1"/>
  <c r="Y189" i="1"/>
  <c r="BO193" i="1"/>
  <c r="BM193" i="1"/>
  <c r="Y193" i="1"/>
  <c r="BO211" i="1"/>
  <c r="BM211" i="1"/>
  <c r="Y211" i="1"/>
  <c r="BO215" i="1"/>
  <c r="BM215" i="1"/>
  <c r="Y215" i="1"/>
  <c r="BO222" i="1"/>
  <c r="BM222" i="1"/>
  <c r="Y222" i="1"/>
  <c r="K568" i="1"/>
  <c r="X234" i="1"/>
  <c r="BO227" i="1"/>
  <c r="BM227" i="1"/>
  <c r="Y227" i="1"/>
  <c r="BO231" i="1"/>
  <c r="BM231" i="1"/>
  <c r="Y231" i="1"/>
  <c r="BO238" i="1"/>
  <c r="BM238" i="1"/>
  <c r="Y238" i="1"/>
  <c r="BO241" i="1"/>
  <c r="BM241" i="1"/>
  <c r="Y241" i="1"/>
  <c r="BO245" i="1"/>
  <c r="BM245" i="1"/>
  <c r="Y245" i="1"/>
  <c r="BO249" i="1"/>
  <c r="BM249" i="1"/>
  <c r="Y249" i="1"/>
  <c r="X258" i="1"/>
  <c r="BO253" i="1"/>
  <c r="BM253" i="1"/>
  <c r="Y253" i="1"/>
  <c r="X257" i="1"/>
  <c r="BO261" i="1"/>
  <c r="BM261" i="1"/>
  <c r="Y261" i="1"/>
  <c r="Y270" i="1" s="1"/>
  <c r="BO265" i="1"/>
  <c r="BM265" i="1"/>
  <c r="Y265" i="1"/>
  <c r="BO269" i="1"/>
  <c r="BM269" i="1"/>
  <c r="Y269" i="1"/>
  <c r="X271" i="1"/>
  <c r="BO274" i="1"/>
  <c r="BM274" i="1"/>
  <c r="Y274" i="1"/>
  <c r="Y277" i="1" s="1"/>
  <c r="BO296" i="1"/>
  <c r="BM296" i="1"/>
  <c r="Y296" i="1"/>
  <c r="X300" i="1"/>
  <c r="F9" i="1"/>
  <c r="J9" i="1"/>
  <c r="Y22" i="1"/>
  <c r="Y24" i="1" s="1"/>
  <c r="BM22" i="1"/>
  <c r="BO22" i="1"/>
  <c r="X25" i="1"/>
  <c r="Y28" i="1"/>
  <c r="Y34" i="1" s="1"/>
  <c r="BM28" i="1"/>
  <c r="Y30" i="1"/>
  <c r="BM30" i="1"/>
  <c r="Y32" i="1"/>
  <c r="BM32" i="1"/>
  <c r="C568" i="1"/>
  <c r="Y48" i="1"/>
  <c r="Y49" i="1" s="1"/>
  <c r="BM48" i="1"/>
  <c r="X49" i="1"/>
  <c r="Y53" i="1"/>
  <c r="Y57" i="1" s="1"/>
  <c r="BM53" i="1"/>
  <c r="BO53" i="1"/>
  <c r="Y55" i="1"/>
  <c r="BM55" i="1"/>
  <c r="Y56" i="1"/>
  <c r="BM56" i="1"/>
  <c r="X57" i="1"/>
  <c r="Y61" i="1"/>
  <c r="Y82" i="1" s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BM95" i="1"/>
  <c r="Y97" i="1"/>
  <c r="BM97" i="1"/>
  <c r="Y103" i="1"/>
  <c r="BM103" i="1"/>
  <c r="Y105" i="1"/>
  <c r="BM105" i="1"/>
  <c r="BM107" i="1"/>
  <c r="BM109" i="1"/>
  <c r="Y112" i="1"/>
  <c r="BM112" i="1"/>
  <c r="Y114" i="1"/>
  <c r="BM114" i="1"/>
  <c r="Y116" i="1"/>
  <c r="BM116" i="1"/>
  <c r="Y131" i="1"/>
  <c r="BM131" i="1"/>
  <c r="Y133" i="1"/>
  <c r="BM133" i="1"/>
  <c r="X136" i="1"/>
  <c r="Y142" i="1"/>
  <c r="Y146" i="1" s="1"/>
  <c r="BM142" i="1"/>
  <c r="Y143" i="1"/>
  <c r="BM143" i="1"/>
  <c r="X147" i="1"/>
  <c r="H568" i="1"/>
  <c r="X160" i="1"/>
  <c r="Y151" i="1"/>
  <c r="Y159" i="1" s="1"/>
  <c r="BM151" i="1"/>
  <c r="Y153" i="1"/>
  <c r="BM153" i="1"/>
  <c r="Y155" i="1"/>
  <c r="BM155" i="1"/>
  <c r="Y157" i="1"/>
  <c r="BM157" i="1"/>
  <c r="BO164" i="1"/>
  <c r="BM164" i="1"/>
  <c r="Y164" i="1"/>
  <c r="Y165" i="1" s="1"/>
  <c r="X166" i="1"/>
  <c r="X171" i="1"/>
  <c r="BO168" i="1"/>
  <c r="BM168" i="1"/>
  <c r="Y168" i="1"/>
  <c r="Y170" i="1" s="1"/>
  <c r="BO176" i="1"/>
  <c r="BM176" i="1"/>
  <c r="Y176" i="1"/>
  <c r="BO178" i="1"/>
  <c r="BM178" i="1"/>
  <c r="Y178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Y206" i="1" s="1"/>
  <c r="BO213" i="1"/>
  <c r="BM213" i="1"/>
  <c r="Y213" i="1"/>
  <c r="Y217" i="1" s="1"/>
  <c r="X217" i="1"/>
  <c r="X223" i="1"/>
  <c r="BO220" i="1"/>
  <c r="BM220" i="1"/>
  <c r="Y220" i="1"/>
  <c r="Y223" i="1" s="1"/>
  <c r="BO229" i="1"/>
  <c r="BM229" i="1"/>
  <c r="Y229" i="1"/>
  <c r="X233" i="1"/>
  <c r="L568" i="1"/>
  <c r="X250" i="1"/>
  <c r="BO237" i="1"/>
  <c r="BM237" i="1"/>
  <c r="Y237" i="1"/>
  <c r="BO239" i="1"/>
  <c r="BM239" i="1"/>
  <c r="Y239" i="1"/>
  <c r="BO243" i="1"/>
  <c r="BM243" i="1"/>
  <c r="Y243" i="1"/>
  <c r="BO247" i="1"/>
  <c r="BM247" i="1"/>
  <c r="Y247" i="1"/>
  <c r="BO255" i="1"/>
  <c r="BM255" i="1"/>
  <c r="Y255" i="1"/>
  <c r="BO263" i="1"/>
  <c r="BM263" i="1"/>
  <c r="Y263" i="1"/>
  <c r="BO267" i="1"/>
  <c r="BM267" i="1"/>
  <c r="Y267" i="1"/>
  <c r="X277" i="1"/>
  <c r="X284" i="1"/>
  <c r="BO280" i="1"/>
  <c r="BM280" i="1"/>
  <c r="Y280" i="1"/>
  <c r="Y283" i="1" s="1"/>
  <c r="X283" i="1"/>
  <c r="Y289" i="1"/>
  <c r="BO287" i="1"/>
  <c r="BM287" i="1"/>
  <c r="Y287" i="1"/>
  <c r="X289" i="1"/>
  <c r="X165" i="1"/>
  <c r="J568" i="1"/>
  <c r="X218" i="1"/>
  <c r="X278" i="1"/>
  <c r="BO275" i="1"/>
  <c r="BM275" i="1"/>
  <c r="Y275" i="1"/>
  <c r="BO281" i="1"/>
  <c r="BM281" i="1"/>
  <c r="Y281" i="1"/>
  <c r="X290" i="1"/>
  <c r="BO294" i="1"/>
  <c r="BM294" i="1"/>
  <c r="Y294" i="1"/>
  <c r="Y300" i="1" s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BO350" i="1"/>
  <c r="BM350" i="1"/>
  <c r="Y350" i="1"/>
  <c r="X353" i="1"/>
  <c r="BO363" i="1"/>
  <c r="BM363" i="1"/>
  <c r="Y363" i="1"/>
  <c r="X374" i="1"/>
  <c r="BO371" i="1"/>
  <c r="BM371" i="1"/>
  <c r="Y371" i="1"/>
  <c r="BO378" i="1"/>
  <c r="BM378" i="1"/>
  <c r="Y378" i="1"/>
  <c r="X386" i="1"/>
  <c r="BO397" i="1"/>
  <c r="BM397" i="1"/>
  <c r="Y397" i="1"/>
  <c r="BO401" i="1"/>
  <c r="BM401" i="1"/>
  <c r="Y401" i="1"/>
  <c r="BO405" i="1"/>
  <c r="BM405" i="1"/>
  <c r="Y405" i="1"/>
  <c r="X409" i="1"/>
  <c r="BO413" i="1"/>
  <c r="BM413" i="1"/>
  <c r="Y413" i="1"/>
  <c r="Y415" i="1" s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4" i="1"/>
  <c r="BM334" i="1"/>
  <c r="Y334" i="1"/>
  <c r="Y339" i="1" s="1"/>
  <c r="BO336" i="1"/>
  <c r="BM336" i="1"/>
  <c r="Y336" i="1"/>
  <c r="X339" i="1"/>
  <c r="BO343" i="1"/>
  <c r="BM343" i="1"/>
  <c r="Y343" i="1"/>
  <c r="Y346" i="1" s="1"/>
  <c r="BO351" i="1"/>
  <c r="BM351" i="1"/>
  <c r="Y351" i="1"/>
  <c r="Y353" i="1" s="1"/>
  <c r="BO365" i="1"/>
  <c r="BM365" i="1"/>
  <c r="Y365" i="1"/>
  <c r="X367" i="1"/>
  <c r="Y373" i="1"/>
  <c r="BO370" i="1"/>
  <c r="BM370" i="1"/>
  <c r="Y370" i="1"/>
  <c r="X373" i="1"/>
  <c r="X381" i="1"/>
  <c r="BO376" i="1"/>
  <c r="BM376" i="1"/>
  <c r="Y376" i="1"/>
  <c r="Y381" i="1" s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Y393" i="1" s="1"/>
  <c r="BO399" i="1"/>
  <c r="BM399" i="1"/>
  <c r="Y399" i="1"/>
  <c r="Y409" i="1" s="1"/>
  <c r="BO403" i="1"/>
  <c r="BM403" i="1"/>
  <c r="Y403" i="1"/>
  <c r="BO407" i="1"/>
  <c r="BM407" i="1"/>
  <c r="Y407" i="1"/>
  <c r="Y425" i="1"/>
  <c r="BO423" i="1"/>
  <c r="BM423" i="1"/>
  <c r="Y423" i="1"/>
  <c r="Y431" i="1"/>
  <c r="R568" i="1"/>
  <c r="X301" i="1"/>
  <c r="P568" i="1"/>
  <c r="X340" i="1"/>
  <c r="Q568" i="1"/>
  <c r="X366" i="1"/>
  <c r="X426" i="1"/>
  <c r="X425" i="1"/>
  <c r="BO430" i="1"/>
  <c r="BM430" i="1"/>
  <c r="Y430" i="1"/>
  <c r="X432" i="1"/>
  <c r="X441" i="1"/>
  <c r="BO434" i="1"/>
  <c r="BM434" i="1"/>
  <c r="Y434" i="1"/>
  <c r="Y440" i="1" s="1"/>
  <c r="BO438" i="1"/>
  <c r="BM438" i="1"/>
  <c r="Y438" i="1"/>
  <c r="X445" i="1"/>
  <c r="BO459" i="1"/>
  <c r="BM459" i="1"/>
  <c r="Y459" i="1"/>
  <c r="BO465" i="1"/>
  <c r="BM465" i="1"/>
  <c r="Y465" i="1"/>
  <c r="Y466" i="1" s="1"/>
  <c r="X467" i="1"/>
  <c r="BO476" i="1"/>
  <c r="BM476" i="1"/>
  <c r="Y476" i="1"/>
  <c r="BO480" i="1"/>
  <c r="BM480" i="1"/>
  <c r="Y480" i="1"/>
  <c r="Y487" i="1" s="1"/>
  <c r="BO484" i="1"/>
  <c r="BM484" i="1"/>
  <c r="Y484" i="1"/>
  <c r="BO496" i="1"/>
  <c r="BM496" i="1"/>
  <c r="Y496" i="1"/>
  <c r="Y501" i="1" s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549" i="1" l="1"/>
  <c r="Y507" i="1"/>
  <c r="X560" i="1"/>
  <c r="Y233" i="1"/>
  <c r="Y117" i="1"/>
  <c r="Y99" i="1"/>
  <c r="Y563" i="1" s="1"/>
  <c r="X562" i="1"/>
  <c r="Y533" i="1"/>
  <c r="Y460" i="1"/>
  <c r="Y366" i="1"/>
  <c r="Y250" i="1"/>
  <c r="X558" i="1"/>
  <c r="X559" i="1"/>
  <c r="X561" i="1" s="1"/>
  <c r="Y257" i="1"/>
  <c r="Y135" i="1"/>
</calcChain>
</file>

<file path=xl/sharedStrings.xml><?xml version="1.0" encoding="utf-8"?>
<sst xmlns="http://schemas.openxmlformats.org/spreadsheetml/2006/main" count="2475" uniqueCount="837">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</sst>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50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3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8" customWidth="1"/>
    <col min="18" max="18" width="6.140625" style="3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8" customWidth="1"/>
    <col min="24" max="24" width="11" style="388" customWidth="1"/>
    <col min="25" max="25" width="10" style="388" customWidth="1"/>
    <col min="26" max="26" width="11.5703125" style="388" customWidth="1"/>
    <col min="27" max="27" width="10.42578125" style="3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8" customWidth="1"/>
    <col min="32" max="32" width="9.140625" style="388" customWidth="1"/>
    <col min="33" max="16384" width="9.140625" style="388"/>
  </cols>
  <sheetData>
    <row r="1" spans="1:30" s="383" customFormat="1" ht="45" customHeight="1" x14ac:dyDescent="0.2">
      <c r="A1" s="41"/>
      <c r="B1" s="41"/>
      <c r="C1" s="41"/>
      <c r="D1" s="515" t="s">
        <v>0</v>
      </c>
      <c r="E1" s="516"/>
      <c r="F1" s="516"/>
      <c r="G1" s="12" t="s">
        <v>1</v>
      </c>
      <c r="H1" s="515" t="s">
        <v>2</v>
      </c>
      <c r="I1" s="516"/>
      <c r="J1" s="516"/>
      <c r="K1" s="516"/>
      <c r="L1" s="516"/>
      <c r="M1" s="516"/>
      <c r="N1" s="516"/>
      <c r="O1" s="516"/>
      <c r="P1" s="516"/>
      <c r="Q1" s="788" t="s">
        <v>3</v>
      </c>
      <c r="R1" s="516"/>
      <c r="S1" s="516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3"/>
      <c r="Q2" s="403"/>
      <c r="R2" s="403"/>
      <c r="S2" s="403"/>
      <c r="T2" s="403"/>
      <c r="U2" s="403"/>
      <c r="V2" s="403"/>
      <c r="W2" s="16"/>
      <c r="X2" s="16"/>
      <c r="Y2" s="16"/>
      <c r="Z2" s="16"/>
      <c r="AA2" s="51"/>
      <c r="AB2" s="51"/>
      <c r="AC2" s="51"/>
    </row>
    <row r="3" spans="1:30" s="3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3"/>
      <c r="P3" s="403"/>
      <c r="Q3" s="403"/>
      <c r="R3" s="403"/>
      <c r="S3" s="403"/>
      <c r="T3" s="403"/>
      <c r="U3" s="403"/>
      <c r="V3" s="403"/>
      <c r="W3" s="16"/>
      <c r="X3" s="16"/>
      <c r="Y3" s="16"/>
      <c r="Z3" s="16"/>
      <c r="AA3" s="51"/>
      <c r="AB3" s="51"/>
      <c r="AC3" s="51"/>
    </row>
    <row r="4" spans="1:30" s="3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3" customFormat="1" ht="23.45" customHeight="1" x14ac:dyDescent="0.2">
      <c r="A5" s="549" t="s">
        <v>8</v>
      </c>
      <c r="B5" s="550"/>
      <c r="C5" s="551"/>
      <c r="D5" s="437"/>
      <c r="E5" s="439"/>
      <c r="F5" s="742" t="s">
        <v>9</v>
      </c>
      <c r="G5" s="551"/>
      <c r="H5" s="437"/>
      <c r="I5" s="438"/>
      <c r="J5" s="438"/>
      <c r="K5" s="438"/>
      <c r="L5" s="439"/>
      <c r="M5" s="58"/>
      <c r="O5" s="24" t="s">
        <v>10</v>
      </c>
      <c r="P5" s="783">
        <v>45469</v>
      </c>
      <c r="Q5" s="570"/>
      <c r="S5" s="646" t="s">
        <v>11</v>
      </c>
      <c r="T5" s="455"/>
      <c r="U5" s="648" t="s">
        <v>12</v>
      </c>
      <c r="V5" s="570"/>
      <c r="AA5" s="51"/>
      <c r="AB5" s="51"/>
      <c r="AC5" s="51"/>
    </row>
    <row r="6" spans="1:30" s="383" customFormat="1" ht="24" customHeight="1" x14ac:dyDescent="0.2">
      <c r="A6" s="549" t="s">
        <v>13</v>
      </c>
      <c r="B6" s="550"/>
      <c r="C6" s="551"/>
      <c r="D6" s="711" t="s">
        <v>14</v>
      </c>
      <c r="E6" s="712"/>
      <c r="F6" s="712"/>
      <c r="G6" s="712"/>
      <c r="H6" s="712"/>
      <c r="I6" s="712"/>
      <c r="J6" s="712"/>
      <c r="K6" s="712"/>
      <c r="L6" s="57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Среда</v>
      </c>
      <c r="Q6" s="395"/>
      <c r="S6" s="454" t="s">
        <v>16</v>
      </c>
      <c r="T6" s="455"/>
      <c r="U6" s="705" t="s">
        <v>17</v>
      </c>
      <c r="V6" s="472"/>
      <c r="AA6" s="51"/>
      <c r="AB6" s="51"/>
      <c r="AC6" s="51"/>
    </row>
    <row r="7" spans="1:30" s="383" customFormat="1" ht="21.75" hidden="1" customHeight="1" x14ac:dyDescent="0.2">
      <c r="A7" s="55"/>
      <c r="B7" s="55"/>
      <c r="C7" s="55"/>
      <c r="D7" s="631" t="str">
        <f>IFERROR(VLOOKUP(DeliveryAddress,Table,3,0),1)</f>
        <v>5</v>
      </c>
      <c r="E7" s="632"/>
      <c r="F7" s="632"/>
      <c r="G7" s="632"/>
      <c r="H7" s="632"/>
      <c r="I7" s="632"/>
      <c r="J7" s="632"/>
      <c r="K7" s="632"/>
      <c r="L7" s="593"/>
      <c r="M7" s="60"/>
      <c r="O7" s="24"/>
      <c r="P7" s="42"/>
      <c r="Q7" s="42"/>
      <c r="S7" s="403"/>
      <c r="T7" s="455"/>
      <c r="U7" s="706"/>
      <c r="V7" s="707"/>
      <c r="AA7" s="51"/>
      <c r="AB7" s="51"/>
      <c r="AC7" s="51"/>
    </row>
    <row r="8" spans="1:30" s="383" customFormat="1" ht="25.5" customHeight="1" x14ac:dyDescent="0.2">
      <c r="A8" s="791" t="s">
        <v>18</v>
      </c>
      <c r="B8" s="419"/>
      <c r="C8" s="420"/>
      <c r="D8" s="511"/>
      <c r="E8" s="512"/>
      <c r="F8" s="512"/>
      <c r="G8" s="512"/>
      <c r="H8" s="512"/>
      <c r="I8" s="512"/>
      <c r="J8" s="512"/>
      <c r="K8" s="512"/>
      <c r="L8" s="513"/>
      <c r="M8" s="61"/>
      <c r="O8" s="24" t="s">
        <v>19</v>
      </c>
      <c r="P8" s="592">
        <v>0.41666666666666669</v>
      </c>
      <c r="Q8" s="593"/>
      <c r="S8" s="403"/>
      <c r="T8" s="455"/>
      <c r="U8" s="706"/>
      <c r="V8" s="707"/>
      <c r="AA8" s="51"/>
      <c r="AB8" s="51"/>
      <c r="AC8" s="51"/>
    </row>
    <row r="9" spans="1:30" s="383" customFormat="1" ht="39.950000000000003" customHeight="1" x14ac:dyDescent="0.2">
      <c r="A9" s="5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574"/>
      <c r="E9" s="416"/>
      <c r="F9" s="5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81"/>
      <c r="O9" s="26" t="s">
        <v>20</v>
      </c>
      <c r="P9" s="558"/>
      <c r="Q9" s="559"/>
      <c r="S9" s="403"/>
      <c r="T9" s="455"/>
      <c r="U9" s="708"/>
      <c r="V9" s="709"/>
      <c r="W9" s="43"/>
      <c r="X9" s="43"/>
      <c r="Y9" s="43"/>
      <c r="Z9" s="43"/>
      <c r="AA9" s="51"/>
      <c r="AB9" s="51"/>
      <c r="AC9" s="51"/>
    </row>
    <row r="10" spans="1:30" s="383" customFormat="1" ht="26.45" customHeight="1" x14ac:dyDescent="0.2">
      <c r="A10" s="5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574"/>
      <c r="E10" s="416"/>
      <c r="F10" s="5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691" t="str">
        <f>IFERROR(VLOOKUP($D$10,Proxy,2,FALSE),"")</f>
        <v/>
      </c>
      <c r="I10" s="403"/>
      <c r="J10" s="403"/>
      <c r="K10" s="403"/>
      <c r="L10" s="403"/>
      <c r="M10" s="382"/>
      <c r="O10" s="26" t="s">
        <v>21</v>
      </c>
      <c r="P10" s="654"/>
      <c r="Q10" s="655"/>
      <c r="T10" s="24" t="s">
        <v>22</v>
      </c>
      <c r="U10" s="471" t="s">
        <v>23</v>
      </c>
      <c r="V10" s="472"/>
      <c r="W10" s="44"/>
      <c r="X10" s="44"/>
      <c r="Y10" s="44"/>
      <c r="Z10" s="44"/>
      <c r="AA10" s="51"/>
      <c r="AB10" s="51"/>
      <c r="AC10" s="51"/>
    </row>
    <row r="11" spans="1:30" s="3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0" t="s">
        <v>27</v>
      </c>
      <c r="V11" s="559"/>
      <c r="W11" s="45"/>
      <c r="X11" s="45"/>
      <c r="Y11" s="45"/>
      <c r="Z11" s="45"/>
      <c r="AA11" s="51"/>
      <c r="AB11" s="51"/>
      <c r="AC11" s="51"/>
    </row>
    <row r="12" spans="1:30" s="383" customFormat="1" ht="18.600000000000001" customHeight="1" x14ac:dyDescent="0.2">
      <c r="A12" s="736" t="s">
        <v>28</v>
      </c>
      <c r="B12" s="550"/>
      <c r="C12" s="550"/>
      <c r="D12" s="550"/>
      <c r="E12" s="550"/>
      <c r="F12" s="550"/>
      <c r="G12" s="550"/>
      <c r="H12" s="550"/>
      <c r="I12" s="550"/>
      <c r="J12" s="550"/>
      <c r="K12" s="550"/>
      <c r="L12" s="551"/>
      <c r="M12" s="62"/>
      <c r="O12" s="24" t="s">
        <v>29</v>
      </c>
      <c r="P12" s="592"/>
      <c r="Q12" s="593"/>
      <c r="R12" s="23"/>
      <c r="T12" s="24"/>
      <c r="U12" s="516"/>
      <c r="V12" s="403"/>
      <c r="AA12" s="51"/>
      <c r="AB12" s="51"/>
      <c r="AC12" s="51"/>
    </row>
    <row r="13" spans="1:30" s="383" customFormat="1" ht="23.25" customHeight="1" x14ac:dyDescent="0.2">
      <c r="A13" s="736" t="s">
        <v>30</v>
      </c>
      <c r="B13" s="550"/>
      <c r="C13" s="550"/>
      <c r="D13" s="550"/>
      <c r="E13" s="550"/>
      <c r="F13" s="550"/>
      <c r="G13" s="550"/>
      <c r="H13" s="550"/>
      <c r="I13" s="550"/>
      <c r="J13" s="550"/>
      <c r="K13" s="550"/>
      <c r="L13" s="551"/>
      <c r="M13" s="62"/>
      <c r="N13" s="26"/>
      <c r="O13" s="26" t="s">
        <v>31</v>
      </c>
      <c r="P13" s="640"/>
      <c r="Q13" s="559"/>
      <c r="R13" s="23"/>
      <c r="W13" s="49"/>
      <c r="X13" s="49"/>
      <c r="Y13" s="49"/>
      <c r="Z13" s="49"/>
      <c r="AA13" s="51"/>
      <c r="AB13" s="51"/>
      <c r="AC13" s="51"/>
    </row>
    <row r="14" spans="1:30" s="383" customFormat="1" ht="18.600000000000001" customHeight="1" x14ac:dyDescent="0.2">
      <c r="A14" s="736" t="s">
        <v>32</v>
      </c>
      <c r="B14" s="550"/>
      <c r="C14" s="550"/>
      <c r="D14" s="550"/>
      <c r="E14" s="550"/>
      <c r="F14" s="550"/>
      <c r="G14" s="550"/>
      <c r="H14" s="550"/>
      <c r="I14" s="550"/>
      <c r="J14" s="550"/>
      <c r="K14" s="550"/>
      <c r="L14" s="551"/>
      <c r="M14" s="62"/>
      <c r="W14" s="50"/>
      <c r="X14" s="50"/>
      <c r="Y14" s="50"/>
      <c r="Z14" s="50"/>
      <c r="AA14" s="51"/>
      <c r="AB14" s="51"/>
      <c r="AC14" s="51"/>
    </row>
    <row r="15" spans="1:30" s="383" customFormat="1" ht="22.5" customHeight="1" x14ac:dyDescent="0.2">
      <c r="A15" s="779" t="s">
        <v>33</v>
      </c>
      <c r="B15" s="550"/>
      <c r="C15" s="550"/>
      <c r="D15" s="550"/>
      <c r="E15" s="550"/>
      <c r="F15" s="550"/>
      <c r="G15" s="550"/>
      <c r="H15" s="550"/>
      <c r="I15" s="550"/>
      <c r="J15" s="550"/>
      <c r="K15" s="550"/>
      <c r="L15" s="551"/>
      <c r="M15" s="63"/>
      <c r="O15" s="543" t="s">
        <v>34</v>
      </c>
      <c r="P15" s="516"/>
      <c r="Q15" s="516"/>
      <c r="R15" s="516"/>
      <c r="S15" s="516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4"/>
      <c r="P16" s="544"/>
      <c r="Q16" s="544"/>
      <c r="R16" s="544"/>
      <c r="S16" s="54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6" t="s">
        <v>35</v>
      </c>
      <c r="B17" s="446" t="s">
        <v>36</v>
      </c>
      <c r="C17" s="573" t="s">
        <v>37</v>
      </c>
      <c r="D17" s="446" t="s">
        <v>38</v>
      </c>
      <c r="E17" s="480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79"/>
      <c r="Q17" s="479"/>
      <c r="R17" s="479"/>
      <c r="S17" s="480"/>
      <c r="T17" s="776" t="s">
        <v>49</v>
      </c>
      <c r="U17" s="551"/>
      <c r="V17" s="446" t="s">
        <v>50</v>
      </c>
      <c r="W17" s="446" t="s">
        <v>51</v>
      </c>
      <c r="X17" s="800" t="s">
        <v>52</v>
      </c>
      <c r="Y17" s="446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8"/>
      <c r="BB17" s="775" t="s">
        <v>57</v>
      </c>
    </row>
    <row r="18" spans="1:67" ht="14.25" customHeight="1" x14ac:dyDescent="0.2">
      <c r="A18" s="447"/>
      <c r="B18" s="447"/>
      <c r="C18" s="447"/>
      <c r="D18" s="481"/>
      <c r="E18" s="483"/>
      <c r="F18" s="447"/>
      <c r="G18" s="447"/>
      <c r="H18" s="447"/>
      <c r="I18" s="447"/>
      <c r="J18" s="447"/>
      <c r="K18" s="447"/>
      <c r="L18" s="447"/>
      <c r="M18" s="447"/>
      <c r="N18" s="447"/>
      <c r="O18" s="481"/>
      <c r="P18" s="482"/>
      <c r="Q18" s="482"/>
      <c r="R18" s="482"/>
      <c r="S18" s="483"/>
      <c r="T18" s="384" t="s">
        <v>58</v>
      </c>
      <c r="U18" s="384" t="s">
        <v>59</v>
      </c>
      <c r="V18" s="447"/>
      <c r="W18" s="447"/>
      <c r="X18" s="801"/>
      <c r="Y18" s="447"/>
      <c r="Z18" s="675"/>
      <c r="AA18" s="675"/>
      <c r="AB18" s="494"/>
      <c r="AC18" s="495"/>
      <c r="AD18" s="496"/>
      <c r="AE18" s="509"/>
      <c r="BB18" s="403"/>
    </row>
    <row r="19" spans="1:67" ht="27.75" customHeight="1" x14ac:dyDescent="0.2">
      <c r="A19" s="433" t="s">
        <v>60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8"/>
      <c r="AA19" s="48"/>
    </row>
    <row r="20" spans="1:67" ht="16.5" customHeight="1" x14ac:dyDescent="0.25">
      <c r="A20" s="427" t="s">
        <v>60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385"/>
      <c r="AA20" s="385"/>
    </row>
    <row r="21" spans="1:67" ht="14.25" customHeight="1" x14ac:dyDescent="0.25">
      <c r="A21" s="402" t="s">
        <v>61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386"/>
      <c r="AA21" s="38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1"/>
      <c r="Q22" s="401"/>
      <c r="R22" s="401"/>
      <c r="S22" s="395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1"/>
      <c r="Q23" s="401"/>
      <c r="R23" s="401"/>
      <c r="S23" s="395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0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11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x14ac:dyDescent="0.2">
      <c r="A25" s="403"/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11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customHeight="1" x14ac:dyDescent="0.25">
      <c r="A26" s="402" t="s">
        <v>72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386"/>
      <c r="AA26" s="38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1"/>
      <c r="Q27" s="401"/>
      <c r="R27" s="401"/>
      <c r="S27" s="395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1"/>
      <c r="Q28" s="401"/>
      <c r="R28" s="401"/>
      <c r="S28" s="395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1"/>
      <c r="Q29" s="401"/>
      <c r="R29" s="401"/>
      <c r="S29" s="395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1"/>
      <c r="Q30" s="401"/>
      <c r="R30" s="401"/>
      <c r="S30" s="395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1"/>
      <c r="Q31" s="401"/>
      <c r="R31" s="401"/>
      <c r="S31" s="395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1"/>
      <c r="Q32" s="401"/>
      <c r="R32" s="401"/>
      <c r="S32" s="395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1"/>
      <c r="Q33" s="401"/>
      <c r="R33" s="401"/>
      <c r="S33" s="395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0"/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11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x14ac:dyDescent="0.2">
      <c r="A35" s="403"/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11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customHeight="1" x14ac:dyDescent="0.25">
      <c r="A36" s="402" t="s">
        <v>86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386"/>
      <c r="AA36" s="38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1"/>
      <c r="Q37" s="401"/>
      <c r="R37" s="401"/>
      <c r="S37" s="395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0"/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11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x14ac:dyDescent="0.2">
      <c r="A39" s="403"/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11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customHeight="1" x14ac:dyDescent="0.25">
      <c r="A40" s="402" t="s">
        <v>91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386"/>
      <c r="AA40" s="38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1"/>
      <c r="Q41" s="401"/>
      <c r="R41" s="401"/>
      <c r="S41" s="395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0"/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11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x14ac:dyDescent="0.2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11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customHeight="1" x14ac:dyDescent="0.2">
      <c r="A44" s="433" t="s">
        <v>95</v>
      </c>
      <c r="B44" s="434"/>
      <c r="C44" s="434"/>
      <c r="D44" s="434"/>
      <c r="E44" s="434"/>
      <c r="F44" s="434"/>
      <c r="G44" s="434"/>
      <c r="H44" s="434"/>
      <c r="I44" s="434"/>
      <c r="J44" s="434"/>
      <c r="K44" s="434"/>
      <c r="L44" s="434"/>
      <c r="M44" s="434"/>
      <c r="N44" s="434"/>
      <c r="O44" s="434"/>
      <c r="P44" s="434"/>
      <c r="Q44" s="434"/>
      <c r="R44" s="434"/>
      <c r="S44" s="434"/>
      <c r="T44" s="434"/>
      <c r="U44" s="434"/>
      <c r="V44" s="434"/>
      <c r="W44" s="434"/>
      <c r="X44" s="434"/>
      <c r="Y44" s="434"/>
      <c r="Z44" s="48"/>
      <c r="AA44" s="48"/>
    </row>
    <row r="45" spans="1:67" ht="16.5" customHeight="1" x14ac:dyDescent="0.25">
      <c r="A45" s="427" t="s">
        <v>96</v>
      </c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403"/>
      <c r="U45" s="403"/>
      <c r="V45" s="403"/>
      <c r="W45" s="403"/>
      <c r="X45" s="403"/>
      <c r="Y45" s="403"/>
      <c r="Z45" s="385"/>
      <c r="AA45" s="385"/>
    </row>
    <row r="46" spans="1:67" ht="14.25" customHeight="1" x14ac:dyDescent="0.25">
      <c r="A46" s="402" t="s">
        <v>97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386"/>
      <c r="AA46" s="386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1"/>
      <c r="Q47" s="401"/>
      <c r="R47" s="401"/>
      <c r="S47" s="395"/>
      <c r="T47" s="34"/>
      <c r="U47" s="34"/>
      <c r="V47" s="35" t="s">
        <v>66</v>
      </c>
      <c r="W47" s="390">
        <v>200</v>
      </c>
      <c r="X47" s="391">
        <f>IFERROR(IF(W47="",0,CEILING((W47/$H47),1)*$H47),"")</f>
        <v>205.20000000000002</v>
      </c>
      <c r="Y47" s="36">
        <f>IFERROR(IF(X47=0,"",ROUNDUP(X47/H47,0)*0.02175),"")</f>
        <v>0.41324999999999995</v>
      </c>
      <c r="Z47" s="56"/>
      <c r="AA47" s="57"/>
      <c r="AE47" s="64"/>
      <c r="BB47" s="76" t="s">
        <v>1</v>
      </c>
      <c r="BL47" s="64">
        <f>IFERROR(W47*I47/H47,"0")</f>
        <v>208.88888888888889</v>
      </c>
      <c r="BM47" s="64">
        <f>IFERROR(X47*I47/H47,"0")</f>
        <v>214.32</v>
      </c>
      <c r="BN47" s="64">
        <f>IFERROR(1/J47*(W47/H47),"0")</f>
        <v>0.3306878306878307</v>
      </c>
      <c r="BO47" s="64">
        <f>IFERROR(1/J47*(X47/H47),"0")</f>
        <v>0.33928571428571425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1"/>
      <c r="Q48" s="401"/>
      <c r="R48" s="401"/>
      <c r="S48" s="395"/>
      <c r="T48" s="34"/>
      <c r="U48" s="34"/>
      <c r="V48" s="35" t="s">
        <v>66</v>
      </c>
      <c r="W48" s="390">
        <v>0</v>
      </c>
      <c r="X48" s="391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0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11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18.518518518518519</v>
      </c>
      <c r="X49" s="392">
        <f>IFERROR(X47/H47,"0")+IFERROR(X48/H48,"0")</f>
        <v>19</v>
      </c>
      <c r="Y49" s="392">
        <f>IFERROR(IF(Y47="",0,Y47),"0")+IFERROR(IF(Y48="",0,Y48),"0")</f>
        <v>0.41324999999999995</v>
      </c>
      <c r="Z49" s="393"/>
      <c r="AA49" s="393"/>
    </row>
    <row r="50" spans="1:67" x14ac:dyDescent="0.2">
      <c r="A50" s="403"/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11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200</v>
      </c>
      <c r="X50" s="392">
        <f>IFERROR(SUM(X47:X48),"0")</f>
        <v>205.20000000000002</v>
      </c>
      <c r="Y50" s="37"/>
      <c r="Z50" s="393"/>
      <c r="AA50" s="393"/>
    </row>
    <row r="51" spans="1:67" ht="16.5" customHeight="1" x14ac:dyDescent="0.25">
      <c r="A51" s="427" t="s">
        <v>104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385"/>
      <c r="AA51" s="385"/>
    </row>
    <row r="52" spans="1:67" ht="14.25" customHeight="1" x14ac:dyDescent="0.25">
      <c r="A52" s="402" t="s">
        <v>105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386"/>
      <c r="AA52" s="386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1"/>
      <c r="Q53" s="401"/>
      <c r="R53" s="401"/>
      <c r="S53" s="395"/>
      <c r="T53" s="34"/>
      <c r="U53" s="34"/>
      <c r="V53" s="35" t="s">
        <v>66</v>
      </c>
      <c r="W53" s="390">
        <v>200</v>
      </c>
      <c r="X53" s="391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8" t="s">
        <v>1</v>
      </c>
      <c r="BL53" s="64">
        <f>IFERROR(W53*I53/H53,"0")</f>
        <v>208.88888888888889</v>
      </c>
      <c r="BM53" s="64">
        <f>IFERROR(X53*I53/H53,"0")</f>
        <v>214.32</v>
      </c>
      <c r="BN53" s="64">
        <f>IFERROR(1/J53*(W53/H53),"0")</f>
        <v>0.3306878306878307</v>
      </c>
      <c r="BO53" s="64">
        <f>IFERROR(1/J53*(X53/H53),"0")</f>
        <v>0.33928571428571425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1"/>
      <c r="Q54" s="401"/>
      <c r="R54" s="401"/>
      <c r="S54" s="395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1"/>
      <c r="Q55" s="401"/>
      <c r="R55" s="401"/>
      <c r="S55" s="395"/>
      <c r="T55" s="34"/>
      <c r="U55" s="34"/>
      <c r="V55" s="35" t="s">
        <v>66</v>
      </c>
      <c r="W55" s="390">
        <v>300</v>
      </c>
      <c r="X55" s="391">
        <f>IFERROR(IF(W55="",0,CEILING((W55/$H55),1)*$H55),"")</f>
        <v>301.5</v>
      </c>
      <c r="Y55" s="36">
        <f>IFERROR(IF(X55=0,"",ROUNDUP(X55/H55,0)*0.00937),"")</f>
        <v>0.62778999999999996</v>
      </c>
      <c r="Z55" s="56"/>
      <c r="AA55" s="57"/>
      <c r="AE55" s="64"/>
      <c r="BB55" s="80" t="s">
        <v>1</v>
      </c>
      <c r="BL55" s="64">
        <f>IFERROR(W55*I55/H55,"0")</f>
        <v>316</v>
      </c>
      <c r="BM55" s="64">
        <f>IFERROR(X55*I55/H55,"0")</f>
        <v>317.58000000000004</v>
      </c>
      <c r="BN55" s="64">
        <f>IFERROR(1/J55*(W55/H55),"0")</f>
        <v>0.55555555555555558</v>
      </c>
      <c r="BO55" s="64">
        <f>IFERROR(1/J55*(X55/H55),"0")</f>
        <v>0.55833333333333335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401"/>
      <c r="Q56" s="401"/>
      <c r="R56" s="401"/>
      <c r="S56" s="395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0"/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11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85.18518518518519</v>
      </c>
      <c r="X57" s="392">
        <f>IFERROR(X53/H53,"0")+IFERROR(X54/H54,"0")+IFERROR(X55/H55,"0")+IFERROR(X56/H56,"0")</f>
        <v>86</v>
      </c>
      <c r="Y57" s="392">
        <f>IFERROR(IF(Y53="",0,Y53),"0")+IFERROR(IF(Y54="",0,Y54),"0")+IFERROR(IF(Y55="",0,Y55),"0")+IFERROR(IF(Y56="",0,Y56),"0")</f>
        <v>1.04104</v>
      </c>
      <c r="Z57" s="393"/>
      <c r="AA57" s="393"/>
    </row>
    <row r="58" spans="1:67" x14ac:dyDescent="0.2">
      <c r="A58" s="403"/>
      <c r="B58" s="403"/>
      <c r="C58" s="403"/>
      <c r="D58" s="403"/>
      <c r="E58" s="403"/>
      <c r="F58" s="403"/>
      <c r="G58" s="403"/>
      <c r="H58" s="403"/>
      <c r="I58" s="403"/>
      <c r="J58" s="403"/>
      <c r="K58" s="403"/>
      <c r="L58" s="403"/>
      <c r="M58" s="403"/>
      <c r="N58" s="411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500</v>
      </c>
      <c r="X58" s="392">
        <f>IFERROR(SUM(X53:X56),"0")</f>
        <v>506.70000000000005</v>
      </c>
      <c r="Y58" s="37"/>
      <c r="Z58" s="393"/>
      <c r="AA58" s="393"/>
    </row>
    <row r="59" spans="1:67" ht="16.5" customHeight="1" x14ac:dyDescent="0.25">
      <c r="A59" s="427" t="s">
        <v>95</v>
      </c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385"/>
      <c r="AA59" s="385"/>
    </row>
    <row r="60" spans="1:67" ht="14.25" customHeight="1" x14ac:dyDescent="0.25">
      <c r="A60" s="402" t="s">
        <v>105</v>
      </c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3"/>
      <c r="P60" s="403"/>
      <c r="Q60" s="403"/>
      <c r="R60" s="403"/>
      <c r="S60" s="403"/>
      <c r="T60" s="403"/>
      <c r="U60" s="403"/>
      <c r="V60" s="403"/>
      <c r="W60" s="403"/>
      <c r="X60" s="403"/>
      <c r="Y60" s="403"/>
      <c r="Z60" s="386"/>
      <c r="AA60" s="386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7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1"/>
      <c r="Q61" s="401"/>
      <c r="R61" s="401"/>
      <c r="S61" s="395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4">
        <v>4607091385670</v>
      </c>
      <c r="E62" s="395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1"/>
      <c r="Q62" s="401"/>
      <c r="R62" s="401"/>
      <c r="S62" s="395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4">
        <v>4607091385670</v>
      </c>
      <c r="E63" s="395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1"/>
      <c r="Q63" s="401"/>
      <c r="R63" s="401"/>
      <c r="S63" s="395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1"/>
      <c r="Q64" s="401"/>
      <c r="R64" s="401"/>
      <c r="S64" s="395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1"/>
      <c r="Q65" s="401"/>
      <c r="R65" s="401"/>
      <c r="S65" s="395"/>
      <c r="T65" s="34"/>
      <c r="U65" s="34"/>
      <c r="V65" s="35" t="s">
        <v>66</v>
      </c>
      <c r="W65" s="390">
        <v>300</v>
      </c>
      <c r="X65" s="391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1"/>
      <c r="Q66" s="401"/>
      <c r="R66" s="401"/>
      <c r="S66" s="395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1"/>
      <c r="Q67" s="401"/>
      <c r="R67" s="401"/>
      <c r="S67" s="395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1"/>
      <c r="Q68" s="401"/>
      <c r="R68" s="401"/>
      <c r="S68" s="395"/>
      <c r="T68" s="34"/>
      <c r="U68" s="34"/>
      <c r="V68" s="35" t="s">
        <v>66</v>
      </c>
      <c r="W68" s="390">
        <v>0</v>
      </c>
      <c r="X68" s="391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4">
        <v>4607091385687</v>
      </c>
      <c r="E69" s="395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1"/>
      <c r="Q69" s="401"/>
      <c r="R69" s="401"/>
      <c r="S69" s="395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4">
        <v>4680115882539</v>
      </c>
      <c r="E70" s="395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1"/>
      <c r="Q70" s="401"/>
      <c r="R70" s="401"/>
      <c r="S70" s="395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1"/>
      <c r="Q71" s="401"/>
      <c r="R71" s="401"/>
      <c r="S71" s="395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1"/>
      <c r="Q72" s="401"/>
      <c r="R72" s="401"/>
      <c r="S72" s="395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1"/>
      <c r="Q73" s="401"/>
      <c r="R73" s="401"/>
      <c r="S73" s="395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1"/>
      <c r="Q74" s="401"/>
      <c r="R74" s="401"/>
      <c r="S74" s="395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1"/>
      <c r="Q75" s="401"/>
      <c r="R75" s="401"/>
      <c r="S75" s="395"/>
      <c r="T75" s="34"/>
      <c r="U75" s="34"/>
      <c r="V75" s="35" t="s">
        <v>66</v>
      </c>
      <c r="W75" s="390">
        <v>0</v>
      </c>
      <c r="X75" s="391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1"/>
      <c r="Q76" s="401"/>
      <c r="R76" s="401"/>
      <c r="S76" s="395"/>
      <c r="T76" s="34"/>
      <c r="U76" s="34"/>
      <c r="V76" s="35" t="s">
        <v>66</v>
      </c>
      <c r="W76" s="390">
        <v>0</v>
      </c>
      <c r="X76" s="391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1"/>
      <c r="Q77" s="401"/>
      <c r="R77" s="401"/>
      <c r="S77" s="395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1"/>
      <c r="Q78" s="401"/>
      <c r="R78" s="401"/>
      <c r="S78" s="395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1"/>
      <c r="Q79" s="401"/>
      <c r="R79" s="401"/>
      <c r="S79" s="395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1"/>
      <c r="Q80" s="401"/>
      <c r="R80" s="401"/>
      <c r="S80" s="395"/>
      <c r="T80" s="34"/>
      <c r="U80" s="34"/>
      <c r="V80" s="35" t="s">
        <v>66</v>
      </c>
      <c r="W80" s="390">
        <v>0</v>
      </c>
      <c r="X80" s="391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1"/>
      <c r="Q81" s="401"/>
      <c r="R81" s="401"/>
      <c r="S81" s="395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0"/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11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27.777777777777775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28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0.60899999999999999</v>
      </c>
      <c r="Z82" s="393"/>
      <c r="AA82" s="393"/>
    </row>
    <row r="83" spans="1:67" x14ac:dyDescent="0.2">
      <c r="A83" s="403"/>
      <c r="B83" s="403"/>
      <c r="C83" s="403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11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300</v>
      </c>
      <c r="X83" s="392">
        <f>IFERROR(SUM(X61:X81),"0")</f>
        <v>302.40000000000003</v>
      </c>
      <c r="Y83" s="37"/>
      <c r="Z83" s="393"/>
      <c r="AA83" s="393"/>
    </row>
    <row r="84" spans="1:67" ht="14.25" customHeight="1" x14ac:dyDescent="0.25">
      <c r="A84" s="402" t="s">
        <v>97</v>
      </c>
      <c r="B84" s="403"/>
      <c r="C84" s="403"/>
      <c r="D84" s="403"/>
      <c r="E84" s="403"/>
      <c r="F84" s="403"/>
      <c r="G84" s="403"/>
      <c r="H84" s="403"/>
      <c r="I84" s="403"/>
      <c r="J84" s="403"/>
      <c r="K84" s="403"/>
      <c r="L84" s="403"/>
      <c r="M84" s="403"/>
      <c r="N84" s="403"/>
      <c r="O84" s="403"/>
      <c r="P84" s="403"/>
      <c r="Q84" s="403"/>
      <c r="R84" s="403"/>
      <c r="S84" s="403"/>
      <c r="T84" s="403"/>
      <c r="U84" s="403"/>
      <c r="V84" s="403"/>
      <c r="W84" s="403"/>
      <c r="X84" s="403"/>
      <c r="Y84" s="403"/>
      <c r="Z84" s="386"/>
      <c r="AA84" s="386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1"/>
      <c r="Q85" s="401"/>
      <c r="R85" s="401"/>
      <c r="S85" s="395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1"/>
      <c r="Q86" s="401"/>
      <c r="R86" s="401"/>
      <c r="S86" s="395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1"/>
      <c r="Q87" s="401"/>
      <c r="R87" s="401"/>
      <c r="S87" s="395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1"/>
      <c r="Q88" s="401"/>
      <c r="R88" s="401"/>
      <c r="S88" s="395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0"/>
      <c r="B89" s="403"/>
      <c r="C89" s="403"/>
      <c r="D89" s="403"/>
      <c r="E89" s="403"/>
      <c r="F89" s="403"/>
      <c r="G89" s="403"/>
      <c r="H89" s="403"/>
      <c r="I89" s="403"/>
      <c r="J89" s="403"/>
      <c r="K89" s="403"/>
      <c r="L89" s="403"/>
      <c r="M89" s="403"/>
      <c r="N89" s="411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x14ac:dyDescent="0.2">
      <c r="A90" s="403"/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11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customHeight="1" x14ac:dyDescent="0.25">
      <c r="A91" s="402" t="s">
        <v>61</v>
      </c>
      <c r="B91" s="403"/>
      <c r="C91" s="403"/>
      <c r="D91" s="403"/>
      <c r="E91" s="403"/>
      <c r="F91" s="403"/>
      <c r="G91" s="403"/>
      <c r="H91" s="403"/>
      <c r="I91" s="403"/>
      <c r="J91" s="403"/>
      <c r="K91" s="403"/>
      <c r="L91" s="403"/>
      <c r="M91" s="403"/>
      <c r="N91" s="403"/>
      <c r="O91" s="403"/>
      <c r="P91" s="403"/>
      <c r="Q91" s="403"/>
      <c r="R91" s="403"/>
      <c r="S91" s="403"/>
      <c r="T91" s="403"/>
      <c r="U91" s="403"/>
      <c r="V91" s="403"/>
      <c r="W91" s="403"/>
      <c r="X91" s="403"/>
      <c r="Y91" s="403"/>
      <c r="Z91" s="386"/>
      <c r="AA91" s="386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1"/>
      <c r="Q92" s="401"/>
      <c r="R92" s="401"/>
      <c r="S92" s="395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1"/>
      <c r="Q93" s="401"/>
      <c r="R93" s="401"/>
      <c r="S93" s="395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1"/>
      <c r="Q94" s="401"/>
      <c r="R94" s="401"/>
      <c r="S94" s="395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1"/>
      <c r="Q95" s="401"/>
      <c r="R95" s="401"/>
      <c r="S95" s="395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1"/>
      <c r="Q96" s="401"/>
      <c r="R96" s="401"/>
      <c r="S96" s="395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4301031234</v>
      </c>
      <c r="D97" s="394">
        <v>4680115883444</v>
      </c>
      <c r="E97" s="395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1"/>
      <c r="Q97" s="401"/>
      <c r="R97" s="401"/>
      <c r="S97" s="395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4301031235</v>
      </c>
      <c r="D98" s="394">
        <v>4680115883444</v>
      </c>
      <c r="E98" s="395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01"/>
      <c r="Q98" s="401"/>
      <c r="R98" s="401"/>
      <c r="S98" s="395"/>
      <c r="T98" s="34"/>
      <c r="U98" s="34"/>
      <c r="V98" s="35" t="s">
        <v>66</v>
      </c>
      <c r="W98" s="390">
        <v>0</v>
      </c>
      <c r="X98" s="391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0"/>
      <c r="B99" s="403"/>
      <c r="C99" s="403"/>
      <c r="D99" s="403"/>
      <c r="E99" s="403"/>
      <c r="F99" s="403"/>
      <c r="G99" s="403"/>
      <c r="H99" s="403"/>
      <c r="I99" s="403"/>
      <c r="J99" s="403"/>
      <c r="K99" s="403"/>
      <c r="L99" s="403"/>
      <c r="M99" s="403"/>
      <c r="N99" s="411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0</v>
      </c>
      <c r="X99" s="392">
        <f>IFERROR(X92/H92,"0")+IFERROR(X93/H93,"0")+IFERROR(X94/H94,"0")+IFERROR(X95/H95,"0")+IFERROR(X96/H96,"0")+IFERROR(X97/H97,"0")+IFERROR(X98/H98,"0")</f>
        <v>0</v>
      </c>
      <c r="Y99" s="392">
        <f>IFERROR(IF(Y92="",0,Y92),"0")+IFERROR(IF(Y93="",0,Y93),"0")+IFERROR(IF(Y94="",0,Y94),"0")+IFERROR(IF(Y95="",0,Y95),"0")+IFERROR(IF(Y96="",0,Y96),"0")+IFERROR(IF(Y97="",0,Y97),"0")+IFERROR(IF(Y98="",0,Y98),"0")</f>
        <v>0</v>
      </c>
      <c r="Z99" s="393"/>
      <c r="AA99" s="393"/>
    </row>
    <row r="100" spans="1:67" x14ac:dyDescent="0.2">
      <c r="A100" s="403"/>
      <c r="B100" s="403"/>
      <c r="C100" s="403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11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0</v>
      </c>
      <c r="X100" s="392">
        <f>IFERROR(SUM(X92:X98),"0")</f>
        <v>0</v>
      </c>
      <c r="Y100" s="37"/>
      <c r="Z100" s="393"/>
      <c r="AA100" s="393"/>
    </row>
    <row r="101" spans="1:67" ht="14.25" customHeight="1" x14ac:dyDescent="0.25">
      <c r="A101" s="402" t="s">
        <v>72</v>
      </c>
      <c r="B101" s="40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03"/>
      <c r="P101" s="403"/>
      <c r="Q101" s="403"/>
      <c r="R101" s="403"/>
      <c r="S101" s="403"/>
      <c r="T101" s="403"/>
      <c r="U101" s="403"/>
      <c r="V101" s="403"/>
      <c r="W101" s="403"/>
      <c r="X101" s="403"/>
      <c r="Y101" s="403"/>
      <c r="Z101" s="386"/>
      <c r="AA101" s="386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394">
        <v>4607091386967</v>
      </c>
      <c r="E102" s="395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1"/>
      <c r="Q102" s="401"/>
      <c r="R102" s="401"/>
      <c r="S102" s="395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4">
        <v>4607091386967</v>
      </c>
      <c r="E103" s="395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1"/>
      <c r="Q103" s="401"/>
      <c r="R103" s="401"/>
      <c r="S103" s="395"/>
      <c r="T103" s="34"/>
      <c r="U103" s="34"/>
      <c r="V103" s="35" t="s">
        <v>66</v>
      </c>
      <c r="W103" s="390">
        <v>0</v>
      </c>
      <c r="X103" s="391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4">
        <v>4607091385304</v>
      </c>
      <c r="E104" s="395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01"/>
      <c r="Q104" s="401"/>
      <c r="R104" s="401"/>
      <c r="S104" s="395"/>
      <c r="T104" s="34"/>
      <c r="U104" s="34"/>
      <c r="V104" s="35" t="s">
        <v>66</v>
      </c>
      <c r="W104" s="390">
        <v>0</v>
      </c>
      <c r="X104" s="391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394">
        <v>4607091386264</v>
      </c>
      <c r="E105" s="395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01"/>
      <c r="Q105" s="401"/>
      <c r="R105" s="401"/>
      <c r="S105" s="395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394">
        <v>4680115882584</v>
      </c>
      <c r="E106" s="395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01"/>
      <c r="Q106" s="401"/>
      <c r="R106" s="401"/>
      <c r="S106" s="395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4">
        <v>4680115882584</v>
      </c>
      <c r="E107" s="395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01"/>
      <c r="Q107" s="401"/>
      <c r="R107" s="401"/>
      <c r="S107" s="395"/>
      <c r="T107" s="34"/>
      <c r="U107" s="34"/>
      <c r="V107" s="35" t="s">
        <v>66</v>
      </c>
      <c r="W107" s="390">
        <v>0</v>
      </c>
      <c r="X107" s="391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4">
        <v>4607091385731</v>
      </c>
      <c r="E108" s="395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01"/>
      <c r="Q108" s="401"/>
      <c r="R108" s="401"/>
      <c r="S108" s="395"/>
      <c r="T108" s="34"/>
      <c r="U108" s="34"/>
      <c r="V108" s="35" t="s">
        <v>66</v>
      </c>
      <c r="W108" s="390">
        <v>0</v>
      </c>
      <c r="X108" s="391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394">
        <v>4680115880214</v>
      </c>
      <c r="E109" s="395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01"/>
      <c r="Q109" s="401"/>
      <c r="R109" s="401"/>
      <c r="S109" s="395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394">
        <v>4680115880894</v>
      </c>
      <c r="E110" s="395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01"/>
      <c r="Q110" s="401"/>
      <c r="R110" s="401"/>
      <c r="S110" s="395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394">
        <v>4680115885233</v>
      </c>
      <c r="E111" s="395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4" t="s">
        <v>195</v>
      </c>
      <c r="P111" s="401"/>
      <c r="Q111" s="401"/>
      <c r="R111" s="401"/>
      <c r="S111" s="395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394">
        <v>4680115884915</v>
      </c>
      <c r="E112" s="395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1"/>
      <c r="Q112" s="401"/>
      <c r="R112" s="401"/>
      <c r="S112" s="395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4">
        <v>4607091385427</v>
      </c>
      <c r="E113" s="395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1"/>
      <c r="Q113" s="401"/>
      <c r="R113" s="401"/>
      <c r="S113" s="395"/>
      <c r="T113" s="34"/>
      <c r="U113" s="34"/>
      <c r="V113" s="35" t="s">
        <v>66</v>
      </c>
      <c r="W113" s="390">
        <v>0</v>
      </c>
      <c r="X113" s="39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394">
        <v>4680115882645</v>
      </c>
      <c r="E114" s="395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1"/>
      <c r="Q114" s="401"/>
      <c r="R114" s="401"/>
      <c r="S114" s="395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394">
        <v>4680115884311</v>
      </c>
      <c r="E115" s="395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1"/>
      <c r="Q115" s="401"/>
      <c r="R115" s="401"/>
      <c r="S115" s="395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394">
        <v>4680115884403</v>
      </c>
      <c r="E116" s="395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1"/>
      <c r="Q116" s="401"/>
      <c r="R116" s="401"/>
      <c r="S116" s="395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0"/>
      <c r="B117" s="403"/>
      <c r="C117" s="403"/>
      <c r="D117" s="403"/>
      <c r="E117" s="403"/>
      <c r="F117" s="403"/>
      <c r="G117" s="403"/>
      <c r="H117" s="403"/>
      <c r="I117" s="403"/>
      <c r="J117" s="403"/>
      <c r="K117" s="403"/>
      <c r="L117" s="403"/>
      <c r="M117" s="403"/>
      <c r="N117" s="411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93"/>
      <c r="AA117" s="393"/>
    </row>
    <row r="118" spans="1:67" x14ac:dyDescent="0.2">
      <c r="A118" s="403"/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11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0</v>
      </c>
      <c r="X118" s="392">
        <f>IFERROR(SUM(X102:X116),"0")</f>
        <v>0</v>
      </c>
      <c r="Y118" s="37"/>
      <c r="Z118" s="393"/>
      <c r="AA118" s="393"/>
    </row>
    <row r="119" spans="1:67" ht="14.25" customHeight="1" x14ac:dyDescent="0.25">
      <c r="A119" s="402" t="s">
        <v>206</v>
      </c>
      <c r="B119" s="403"/>
      <c r="C119" s="403"/>
      <c r="D119" s="403"/>
      <c r="E119" s="403"/>
      <c r="F119" s="403"/>
      <c r="G119" s="403"/>
      <c r="H119" s="403"/>
      <c r="I119" s="403"/>
      <c r="J119" s="403"/>
      <c r="K119" s="403"/>
      <c r="L119" s="403"/>
      <c r="M119" s="403"/>
      <c r="N119" s="403"/>
      <c r="O119" s="403"/>
      <c r="P119" s="403"/>
      <c r="Q119" s="403"/>
      <c r="R119" s="403"/>
      <c r="S119" s="403"/>
      <c r="T119" s="403"/>
      <c r="U119" s="403"/>
      <c r="V119" s="403"/>
      <c r="W119" s="403"/>
      <c r="X119" s="403"/>
      <c r="Y119" s="403"/>
      <c r="Z119" s="386"/>
      <c r="AA119" s="386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394">
        <v>4607091383065</v>
      </c>
      <c r="E120" s="395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1"/>
      <c r="Q120" s="401"/>
      <c r="R120" s="401"/>
      <c r="S120" s="395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394">
        <v>4680115881532</v>
      </c>
      <c r="E121" s="395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1"/>
      <c r="Q121" s="401"/>
      <c r="R121" s="401"/>
      <c r="S121" s="395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4">
        <v>4680115881532</v>
      </c>
      <c r="E122" s="395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1"/>
      <c r="Q122" s="401"/>
      <c r="R122" s="401"/>
      <c r="S122" s="395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4">
        <v>4680115882652</v>
      </c>
      <c r="E123" s="395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01"/>
      <c r="Q123" s="401"/>
      <c r="R123" s="401"/>
      <c r="S123" s="395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4">
        <v>4680115880238</v>
      </c>
      <c r="E124" s="395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01"/>
      <c r="Q124" s="401"/>
      <c r="R124" s="401"/>
      <c r="S124" s="395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4">
        <v>4680115881464</v>
      </c>
      <c r="E125" s="395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01"/>
      <c r="Q125" s="401"/>
      <c r="R125" s="401"/>
      <c r="S125" s="395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0"/>
      <c r="B126" s="403"/>
      <c r="C126" s="403"/>
      <c r="D126" s="403"/>
      <c r="E126" s="403"/>
      <c r="F126" s="403"/>
      <c r="G126" s="403"/>
      <c r="H126" s="403"/>
      <c r="I126" s="403"/>
      <c r="J126" s="403"/>
      <c r="K126" s="403"/>
      <c r="L126" s="403"/>
      <c r="M126" s="403"/>
      <c r="N126" s="411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0</v>
      </c>
      <c r="X126" s="392">
        <f>IFERROR(X120/H120,"0")+IFERROR(X121/H121,"0")+IFERROR(X122/H122,"0")+IFERROR(X123/H123,"0")+IFERROR(X124/H124,"0")+IFERROR(X125/H125,"0")</f>
        <v>0</v>
      </c>
      <c r="Y126" s="392">
        <f>IFERROR(IF(Y120="",0,Y120),"0")+IFERROR(IF(Y121="",0,Y121),"0")+IFERROR(IF(Y122="",0,Y122),"0")+IFERROR(IF(Y123="",0,Y123),"0")+IFERROR(IF(Y124="",0,Y124),"0")+IFERROR(IF(Y125="",0,Y125),"0")</f>
        <v>0</v>
      </c>
      <c r="Z126" s="393"/>
      <c r="AA126" s="393"/>
    </row>
    <row r="127" spans="1:67" x14ac:dyDescent="0.2">
      <c r="A127" s="403"/>
      <c r="B127" s="403"/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11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0</v>
      </c>
      <c r="X127" s="392">
        <f>IFERROR(SUM(X120:X125),"0")</f>
        <v>0</v>
      </c>
      <c r="Y127" s="37"/>
      <c r="Z127" s="393"/>
      <c r="AA127" s="393"/>
    </row>
    <row r="128" spans="1:67" ht="16.5" customHeight="1" x14ac:dyDescent="0.25">
      <c r="A128" s="427" t="s">
        <v>218</v>
      </c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03"/>
      <c r="P128" s="403"/>
      <c r="Q128" s="403"/>
      <c r="R128" s="403"/>
      <c r="S128" s="403"/>
      <c r="T128" s="403"/>
      <c r="U128" s="403"/>
      <c r="V128" s="403"/>
      <c r="W128" s="403"/>
      <c r="X128" s="403"/>
      <c r="Y128" s="403"/>
      <c r="Z128" s="385"/>
      <c r="AA128" s="385"/>
    </row>
    <row r="129" spans="1:67" ht="14.25" customHeight="1" x14ac:dyDescent="0.25">
      <c r="A129" s="402" t="s">
        <v>72</v>
      </c>
      <c r="B129" s="403"/>
      <c r="C129" s="403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386"/>
      <c r="AA129" s="386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4">
        <v>4607091385168</v>
      </c>
      <c r="E130" s="395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1"/>
      <c r="Q130" s="401"/>
      <c r="R130" s="401"/>
      <c r="S130" s="395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4">
        <v>4607091385168</v>
      </c>
      <c r="E131" s="395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8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01"/>
      <c r="Q131" s="401"/>
      <c r="R131" s="401"/>
      <c r="S131" s="395"/>
      <c r="T131" s="34"/>
      <c r="U131" s="34"/>
      <c r="V131" s="35" t="s">
        <v>66</v>
      </c>
      <c r="W131" s="390">
        <v>0</v>
      </c>
      <c r="X131" s="39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4">
        <v>4607091383256</v>
      </c>
      <c r="E132" s="395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01"/>
      <c r="Q132" s="401"/>
      <c r="R132" s="401"/>
      <c r="S132" s="395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4">
        <v>4607091385748</v>
      </c>
      <c r="E133" s="395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01"/>
      <c r="Q133" s="401"/>
      <c r="R133" s="401"/>
      <c r="S133" s="395"/>
      <c r="T133" s="34"/>
      <c r="U133" s="34"/>
      <c r="V133" s="35" t="s">
        <v>66</v>
      </c>
      <c r="W133" s="390">
        <v>0</v>
      </c>
      <c r="X133" s="39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4">
        <v>4680115884533</v>
      </c>
      <c r="E134" s="395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01"/>
      <c r="Q134" s="401"/>
      <c r="R134" s="401"/>
      <c r="S134" s="395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0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11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0</v>
      </c>
      <c r="X135" s="392">
        <f>IFERROR(X130/H130,"0")+IFERROR(X131/H131,"0")+IFERROR(X132/H132,"0")+IFERROR(X133/H133,"0")+IFERROR(X134/H134,"0")</f>
        <v>0</v>
      </c>
      <c r="Y135" s="392">
        <f>IFERROR(IF(Y130="",0,Y130),"0")+IFERROR(IF(Y131="",0,Y131),"0")+IFERROR(IF(Y132="",0,Y132),"0")+IFERROR(IF(Y133="",0,Y133),"0")+IFERROR(IF(Y134="",0,Y134),"0")</f>
        <v>0</v>
      </c>
      <c r="Z135" s="393"/>
      <c r="AA135" s="393"/>
    </row>
    <row r="136" spans="1:67" x14ac:dyDescent="0.2">
      <c r="A136" s="403"/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11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0</v>
      </c>
      <c r="X136" s="392">
        <f>IFERROR(SUM(X130:X134),"0")</f>
        <v>0</v>
      </c>
      <c r="Y136" s="37"/>
      <c r="Z136" s="393"/>
      <c r="AA136" s="393"/>
    </row>
    <row r="137" spans="1:67" ht="27.75" customHeight="1" x14ac:dyDescent="0.2">
      <c r="A137" s="433" t="s">
        <v>228</v>
      </c>
      <c r="B137" s="434"/>
      <c r="C137" s="434"/>
      <c r="D137" s="434"/>
      <c r="E137" s="434"/>
      <c r="F137" s="434"/>
      <c r="G137" s="434"/>
      <c r="H137" s="434"/>
      <c r="I137" s="434"/>
      <c r="J137" s="434"/>
      <c r="K137" s="434"/>
      <c r="L137" s="434"/>
      <c r="M137" s="434"/>
      <c r="N137" s="434"/>
      <c r="O137" s="434"/>
      <c r="P137" s="434"/>
      <c r="Q137" s="434"/>
      <c r="R137" s="434"/>
      <c r="S137" s="434"/>
      <c r="T137" s="434"/>
      <c r="U137" s="434"/>
      <c r="V137" s="434"/>
      <c r="W137" s="434"/>
      <c r="X137" s="434"/>
      <c r="Y137" s="434"/>
      <c r="Z137" s="48"/>
      <c r="AA137" s="48"/>
    </row>
    <row r="138" spans="1:67" ht="16.5" customHeight="1" x14ac:dyDescent="0.25">
      <c r="A138" s="427" t="s">
        <v>229</v>
      </c>
      <c r="B138" s="403"/>
      <c r="C138" s="403"/>
      <c r="D138" s="403"/>
      <c r="E138" s="403"/>
      <c r="F138" s="403"/>
      <c r="G138" s="403"/>
      <c r="H138" s="403"/>
      <c r="I138" s="403"/>
      <c r="J138" s="403"/>
      <c r="K138" s="403"/>
      <c r="L138" s="403"/>
      <c r="M138" s="403"/>
      <c r="N138" s="403"/>
      <c r="O138" s="403"/>
      <c r="P138" s="403"/>
      <c r="Q138" s="403"/>
      <c r="R138" s="403"/>
      <c r="S138" s="403"/>
      <c r="T138" s="403"/>
      <c r="U138" s="403"/>
      <c r="V138" s="403"/>
      <c r="W138" s="403"/>
      <c r="X138" s="403"/>
      <c r="Y138" s="403"/>
      <c r="Z138" s="385"/>
      <c r="AA138" s="385"/>
    </row>
    <row r="139" spans="1:67" ht="14.25" customHeight="1" x14ac:dyDescent="0.25">
      <c r="A139" s="402" t="s">
        <v>105</v>
      </c>
      <c r="B139" s="403"/>
      <c r="C139" s="403"/>
      <c r="D139" s="403"/>
      <c r="E139" s="403"/>
      <c r="F139" s="403"/>
      <c r="G139" s="403"/>
      <c r="H139" s="403"/>
      <c r="I139" s="403"/>
      <c r="J139" s="403"/>
      <c r="K139" s="403"/>
      <c r="L139" s="403"/>
      <c r="M139" s="403"/>
      <c r="N139" s="403"/>
      <c r="O139" s="403"/>
      <c r="P139" s="403"/>
      <c r="Q139" s="403"/>
      <c r="R139" s="403"/>
      <c r="S139" s="403"/>
      <c r="T139" s="403"/>
      <c r="U139" s="403"/>
      <c r="V139" s="403"/>
      <c r="W139" s="403"/>
      <c r="X139" s="403"/>
      <c r="Y139" s="403"/>
      <c r="Z139" s="386"/>
      <c r="AA139" s="386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4">
        <v>4607091383423</v>
      </c>
      <c r="E140" s="395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01"/>
      <c r="Q140" s="401"/>
      <c r="R140" s="401"/>
      <c r="S140" s="395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4">
        <v>4680115885707</v>
      </c>
      <c r="E141" s="395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7" t="s">
        <v>234</v>
      </c>
      <c r="P141" s="401"/>
      <c r="Q141" s="401"/>
      <c r="R141" s="401"/>
      <c r="S141" s="395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4">
        <v>4607091381405</v>
      </c>
      <c r="E142" s="395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1"/>
      <c r="Q142" s="401"/>
      <c r="R142" s="401"/>
      <c r="S142" s="395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394">
        <v>4680115885660</v>
      </c>
      <c r="E143" s="395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2" t="s">
        <v>239</v>
      </c>
      <c r="P143" s="401"/>
      <c r="Q143" s="401"/>
      <c r="R143" s="401"/>
      <c r="S143" s="395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394">
        <v>4607091386516</v>
      </c>
      <c r="E144" s="395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1"/>
      <c r="Q144" s="401"/>
      <c r="R144" s="401"/>
      <c r="S144" s="395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394">
        <v>4680115885691</v>
      </c>
      <c r="E145" s="395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06" t="s">
        <v>245</v>
      </c>
      <c r="P145" s="401"/>
      <c r="Q145" s="401"/>
      <c r="R145" s="401"/>
      <c r="S145" s="395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10"/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11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x14ac:dyDescent="0.2">
      <c r="A147" s="403"/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11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customHeight="1" x14ac:dyDescent="0.25">
      <c r="A148" s="427" t="s">
        <v>246</v>
      </c>
      <c r="B148" s="403"/>
      <c r="C148" s="403"/>
      <c r="D148" s="403"/>
      <c r="E148" s="403"/>
      <c r="F148" s="403"/>
      <c r="G148" s="403"/>
      <c r="H148" s="403"/>
      <c r="I148" s="403"/>
      <c r="J148" s="403"/>
      <c r="K148" s="403"/>
      <c r="L148" s="403"/>
      <c r="M148" s="403"/>
      <c r="N148" s="403"/>
      <c r="O148" s="403"/>
      <c r="P148" s="403"/>
      <c r="Q148" s="403"/>
      <c r="R148" s="403"/>
      <c r="S148" s="403"/>
      <c r="T148" s="403"/>
      <c r="U148" s="403"/>
      <c r="V148" s="403"/>
      <c r="W148" s="403"/>
      <c r="X148" s="403"/>
      <c r="Y148" s="403"/>
      <c r="Z148" s="385"/>
      <c r="AA148" s="385"/>
    </row>
    <row r="149" spans="1:67" ht="14.25" customHeight="1" x14ac:dyDescent="0.25">
      <c r="A149" s="402" t="s">
        <v>61</v>
      </c>
      <c r="B149" s="403"/>
      <c r="C149" s="403"/>
      <c r="D149" s="403"/>
      <c r="E149" s="403"/>
      <c r="F149" s="403"/>
      <c r="G149" s="403"/>
      <c r="H149" s="403"/>
      <c r="I149" s="403"/>
      <c r="J149" s="403"/>
      <c r="K149" s="403"/>
      <c r="L149" s="403"/>
      <c r="M149" s="403"/>
      <c r="N149" s="403"/>
      <c r="O149" s="403"/>
      <c r="P149" s="403"/>
      <c r="Q149" s="403"/>
      <c r="R149" s="403"/>
      <c r="S149" s="403"/>
      <c r="T149" s="403"/>
      <c r="U149" s="403"/>
      <c r="V149" s="403"/>
      <c r="W149" s="403"/>
      <c r="X149" s="403"/>
      <c r="Y149" s="403"/>
      <c r="Z149" s="386"/>
      <c r="AA149" s="386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4">
        <v>4680115880993</v>
      </c>
      <c r="E150" s="395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01"/>
      <c r="Q150" s="401"/>
      <c r="R150" s="401"/>
      <c r="S150" s="395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4">
        <v>4680115881761</v>
      </c>
      <c r="E151" s="395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01"/>
      <c r="Q151" s="401"/>
      <c r="R151" s="401"/>
      <c r="S151" s="395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4">
        <v>4680115881563</v>
      </c>
      <c r="E152" s="395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01"/>
      <c r="Q152" s="401"/>
      <c r="R152" s="401"/>
      <c r="S152" s="395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4">
        <v>4680115880986</v>
      </c>
      <c r="E153" s="395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01"/>
      <c r="Q153" s="401"/>
      <c r="R153" s="401"/>
      <c r="S153" s="395"/>
      <c r="T153" s="34"/>
      <c r="U153" s="34"/>
      <c r="V153" s="35" t="s">
        <v>66</v>
      </c>
      <c r="W153" s="390">
        <v>0</v>
      </c>
      <c r="X153" s="391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394">
        <v>4680115880207</v>
      </c>
      <c r="E154" s="395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01"/>
      <c r="Q154" s="401"/>
      <c r="R154" s="401"/>
      <c r="S154" s="395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4">
        <v>4680115881785</v>
      </c>
      <c r="E155" s="395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01"/>
      <c r="Q155" s="401"/>
      <c r="R155" s="401"/>
      <c r="S155" s="395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4">
        <v>4680115881679</v>
      </c>
      <c r="E156" s="395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01"/>
      <c r="Q156" s="401"/>
      <c r="R156" s="401"/>
      <c r="S156" s="395"/>
      <c r="T156" s="34"/>
      <c r="U156" s="34"/>
      <c r="V156" s="35" t="s">
        <v>66</v>
      </c>
      <c r="W156" s="390">
        <v>50</v>
      </c>
      <c r="X156" s="391">
        <f t="shared" si="34"/>
        <v>50.400000000000006</v>
      </c>
      <c r="Y156" s="36">
        <f>IFERROR(IF(X156=0,"",ROUNDUP(X156/H156,0)*0.00502),"")</f>
        <v>0.12048</v>
      </c>
      <c r="Z156" s="56"/>
      <c r="AA156" s="57"/>
      <c r="AE156" s="64"/>
      <c r="BB156" s="152" t="s">
        <v>1</v>
      </c>
      <c r="BL156" s="64">
        <f t="shared" si="35"/>
        <v>52.380952380952387</v>
      </c>
      <c r="BM156" s="64">
        <f t="shared" si="36"/>
        <v>52.800000000000011</v>
      </c>
      <c r="BN156" s="64">
        <f t="shared" si="37"/>
        <v>0.10175010175010177</v>
      </c>
      <c r="BO156" s="64">
        <f t="shared" si="38"/>
        <v>0.10256410256410257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394">
        <v>4680115880191</v>
      </c>
      <c r="E157" s="395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01"/>
      <c r="Q157" s="401"/>
      <c r="R157" s="401"/>
      <c r="S157" s="395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394">
        <v>4680115883963</v>
      </c>
      <c r="E158" s="395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01"/>
      <c r="Q158" s="401"/>
      <c r="R158" s="401"/>
      <c r="S158" s="395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0"/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  <c r="L159" s="403"/>
      <c r="M159" s="403"/>
      <c r="N159" s="411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23.80952380952381</v>
      </c>
      <c r="X159" s="392">
        <f>IFERROR(X150/H150,"0")+IFERROR(X151/H151,"0")+IFERROR(X152/H152,"0")+IFERROR(X153/H153,"0")+IFERROR(X154/H154,"0")+IFERROR(X155/H155,"0")+IFERROR(X156/H156,"0")+IFERROR(X157/H157,"0")+IFERROR(X158/H158,"0")</f>
        <v>24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0.12048</v>
      </c>
      <c r="Z159" s="393"/>
      <c r="AA159" s="393"/>
    </row>
    <row r="160" spans="1:67" x14ac:dyDescent="0.2">
      <c r="A160" s="403"/>
      <c r="B160" s="403"/>
      <c r="C160" s="403"/>
      <c r="D160" s="403"/>
      <c r="E160" s="403"/>
      <c r="F160" s="403"/>
      <c r="G160" s="403"/>
      <c r="H160" s="403"/>
      <c r="I160" s="403"/>
      <c r="J160" s="403"/>
      <c r="K160" s="403"/>
      <c r="L160" s="403"/>
      <c r="M160" s="403"/>
      <c r="N160" s="411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50</v>
      </c>
      <c r="X160" s="392">
        <f>IFERROR(SUM(X150:X158),"0")</f>
        <v>50.400000000000006</v>
      </c>
      <c r="Y160" s="37"/>
      <c r="Z160" s="393"/>
      <c r="AA160" s="393"/>
    </row>
    <row r="161" spans="1:67" ht="16.5" customHeight="1" x14ac:dyDescent="0.25">
      <c r="A161" s="427" t="s">
        <v>265</v>
      </c>
      <c r="B161" s="403"/>
      <c r="C161" s="403"/>
      <c r="D161" s="403"/>
      <c r="E161" s="403"/>
      <c r="F161" s="403"/>
      <c r="G161" s="403"/>
      <c r="H161" s="403"/>
      <c r="I161" s="403"/>
      <c r="J161" s="403"/>
      <c r="K161" s="403"/>
      <c r="L161" s="403"/>
      <c r="M161" s="403"/>
      <c r="N161" s="403"/>
      <c r="O161" s="403"/>
      <c r="P161" s="403"/>
      <c r="Q161" s="403"/>
      <c r="R161" s="403"/>
      <c r="S161" s="403"/>
      <c r="T161" s="403"/>
      <c r="U161" s="403"/>
      <c r="V161" s="403"/>
      <c r="W161" s="403"/>
      <c r="X161" s="403"/>
      <c r="Y161" s="403"/>
      <c r="Z161" s="385"/>
      <c r="AA161" s="385"/>
    </row>
    <row r="162" spans="1:67" ht="14.25" customHeight="1" x14ac:dyDescent="0.25">
      <c r="A162" s="402" t="s">
        <v>105</v>
      </c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3"/>
      <c r="P162" s="403"/>
      <c r="Q162" s="403"/>
      <c r="R162" s="403"/>
      <c r="S162" s="403"/>
      <c r="T162" s="403"/>
      <c r="U162" s="403"/>
      <c r="V162" s="403"/>
      <c r="W162" s="403"/>
      <c r="X162" s="403"/>
      <c r="Y162" s="403"/>
      <c r="Z162" s="386"/>
      <c r="AA162" s="386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394">
        <v>4680115881402</v>
      </c>
      <c r="E163" s="395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01"/>
      <c r="Q163" s="401"/>
      <c r="R163" s="401"/>
      <c r="S163" s="395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394">
        <v>4680115881396</v>
      </c>
      <c r="E164" s="395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01"/>
      <c r="Q164" s="401"/>
      <c r="R164" s="401"/>
      <c r="S164" s="395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10"/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11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x14ac:dyDescent="0.2">
      <c r="A166" s="403"/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11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customHeight="1" x14ac:dyDescent="0.25">
      <c r="A167" s="402" t="s">
        <v>97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386"/>
      <c r="AA167" s="386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394">
        <v>4680115882935</v>
      </c>
      <c r="E168" s="395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01"/>
      <c r="Q168" s="401"/>
      <c r="R168" s="401"/>
      <c r="S168" s="395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394">
        <v>4680115880764</v>
      </c>
      <c r="E169" s="395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01"/>
      <c r="Q169" s="401"/>
      <c r="R169" s="401"/>
      <c r="S169" s="395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0"/>
      <c r="B170" s="403"/>
      <c r="C170" s="403"/>
      <c r="D170" s="403"/>
      <c r="E170" s="403"/>
      <c r="F170" s="403"/>
      <c r="G170" s="403"/>
      <c r="H170" s="403"/>
      <c r="I170" s="403"/>
      <c r="J170" s="403"/>
      <c r="K170" s="403"/>
      <c r="L170" s="403"/>
      <c r="M170" s="403"/>
      <c r="N170" s="411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x14ac:dyDescent="0.2">
      <c r="A171" s="403"/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11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customHeight="1" x14ac:dyDescent="0.25">
      <c r="A172" s="402" t="s">
        <v>61</v>
      </c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03"/>
      <c r="P172" s="403"/>
      <c r="Q172" s="403"/>
      <c r="R172" s="403"/>
      <c r="S172" s="403"/>
      <c r="T172" s="403"/>
      <c r="U172" s="403"/>
      <c r="V172" s="403"/>
      <c r="W172" s="403"/>
      <c r="X172" s="403"/>
      <c r="Y172" s="403"/>
      <c r="Z172" s="386"/>
      <c r="AA172" s="386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4">
        <v>4680115882683</v>
      </c>
      <c r="E173" s="395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01"/>
      <c r="Q173" s="401"/>
      <c r="R173" s="401"/>
      <c r="S173" s="395"/>
      <c r="T173" s="34"/>
      <c r="U173" s="34"/>
      <c r="V173" s="35" t="s">
        <v>66</v>
      </c>
      <c r="W173" s="390">
        <v>200</v>
      </c>
      <c r="X173" s="391">
        <f t="shared" ref="X173:X180" si="39">IFERROR(IF(W173="",0,CEILING((W173/$H173),1)*$H173),"")</f>
        <v>205.20000000000002</v>
      </c>
      <c r="Y173" s="36">
        <f>IFERROR(IF(X173=0,"",ROUNDUP(X173/H173,0)*0.00937),"")</f>
        <v>0.35605999999999999</v>
      </c>
      <c r="Z173" s="56"/>
      <c r="AA173" s="57"/>
      <c r="AE173" s="64"/>
      <c r="BB173" s="159" t="s">
        <v>1</v>
      </c>
      <c r="BL173" s="64">
        <f t="shared" ref="BL173:BL180" si="40">IFERROR(W173*I173/H173,"0")</f>
        <v>207.77777777777777</v>
      </c>
      <c r="BM173" s="64">
        <f t="shared" ref="BM173:BM180" si="41">IFERROR(X173*I173/H173,"0")</f>
        <v>213.18000000000004</v>
      </c>
      <c r="BN173" s="64">
        <f t="shared" ref="BN173:BN180" si="42">IFERROR(1/J173*(W173/H173),"0")</f>
        <v>0.30864197530864196</v>
      </c>
      <c r="BO173" s="64">
        <f t="shared" ref="BO173:BO180" si="43">IFERROR(1/J173*(X173/H173),"0")</f>
        <v>0.31666666666666665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4">
        <v>4680115882690</v>
      </c>
      <c r="E174" s="395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01"/>
      <c r="Q174" s="401"/>
      <c r="R174" s="401"/>
      <c r="S174" s="395"/>
      <c r="T174" s="34"/>
      <c r="U174" s="34"/>
      <c r="V174" s="35" t="s">
        <v>66</v>
      </c>
      <c r="W174" s="390">
        <v>200</v>
      </c>
      <c r="X174" s="391">
        <f t="shared" si="39"/>
        <v>205.20000000000002</v>
      </c>
      <c r="Y174" s="36">
        <f>IFERROR(IF(X174=0,"",ROUNDUP(X174/H174,0)*0.00937),"")</f>
        <v>0.35605999999999999</v>
      </c>
      <c r="Z174" s="56"/>
      <c r="AA174" s="57"/>
      <c r="AE174" s="64"/>
      <c r="BB174" s="160" t="s">
        <v>1</v>
      </c>
      <c r="BL174" s="64">
        <f t="shared" si="40"/>
        <v>207.77777777777777</v>
      </c>
      <c r="BM174" s="64">
        <f t="shared" si="41"/>
        <v>213.18000000000004</v>
      </c>
      <c r="BN174" s="64">
        <f t="shared" si="42"/>
        <v>0.30864197530864196</v>
      </c>
      <c r="BO174" s="64">
        <f t="shared" si="43"/>
        <v>0.31666666666666665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4">
        <v>4680115882669</v>
      </c>
      <c r="E175" s="395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01"/>
      <c r="Q175" s="401"/>
      <c r="R175" s="401"/>
      <c r="S175" s="395"/>
      <c r="T175" s="34"/>
      <c r="U175" s="34"/>
      <c r="V175" s="35" t="s">
        <v>66</v>
      </c>
      <c r="W175" s="390">
        <v>200</v>
      </c>
      <c r="X175" s="391">
        <f t="shared" si="39"/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61" t="s">
        <v>1</v>
      </c>
      <c r="BL175" s="64">
        <f t="shared" si="40"/>
        <v>207.77777777777777</v>
      </c>
      <c r="BM175" s="64">
        <f t="shared" si="41"/>
        <v>213.18000000000004</v>
      </c>
      <c r="BN175" s="64">
        <f t="shared" si="42"/>
        <v>0.30864197530864196</v>
      </c>
      <c r="BO175" s="64">
        <f t="shared" si="43"/>
        <v>0.31666666666666665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4">
        <v>4680115882676</v>
      </c>
      <c r="E176" s="395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01"/>
      <c r="Q176" s="401"/>
      <c r="R176" s="401"/>
      <c r="S176" s="395"/>
      <c r="T176" s="34"/>
      <c r="U176" s="34"/>
      <c r="V176" s="35" t="s">
        <v>66</v>
      </c>
      <c r="W176" s="390">
        <v>200</v>
      </c>
      <c r="X176" s="391">
        <f t="shared" si="39"/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62" t="s">
        <v>1</v>
      </c>
      <c r="BL176" s="64">
        <f t="shared" si="40"/>
        <v>207.77777777777777</v>
      </c>
      <c r="BM176" s="64">
        <f t="shared" si="41"/>
        <v>213.18000000000004</v>
      </c>
      <c r="BN176" s="64">
        <f t="shared" si="42"/>
        <v>0.30864197530864196</v>
      </c>
      <c r="BO176" s="64">
        <f t="shared" si="43"/>
        <v>0.31666666666666665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394">
        <v>4680115884014</v>
      </c>
      <c r="E177" s="395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9" t="s">
        <v>284</v>
      </c>
      <c r="P177" s="401"/>
      <c r="Q177" s="401"/>
      <c r="R177" s="401"/>
      <c r="S177" s="395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394">
        <v>4680115884007</v>
      </c>
      <c r="E178" s="395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3" t="s">
        <v>287</v>
      </c>
      <c r="P178" s="401"/>
      <c r="Q178" s="401"/>
      <c r="R178" s="401"/>
      <c r="S178" s="395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394">
        <v>4680115884038</v>
      </c>
      <c r="E179" s="395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1"/>
      <c r="Q179" s="401"/>
      <c r="R179" s="401"/>
      <c r="S179" s="395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394">
        <v>4680115884021</v>
      </c>
      <c r="E180" s="395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1" t="s">
        <v>292</v>
      </c>
      <c r="P180" s="401"/>
      <c r="Q180" s="401"/>
      <c r="R180" s="401"/>
      <c r="S180" s="395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0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11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148.14814814814815</v>
      </c>
      <c r="X181" s="392">
        <f>IFERROR(X173/H173,"0")+IFERROR(X174/H174,"0")+IFERROR(X175/H175,"0")+IFERROR(X176/H176,"0")+IFERROR(X177/H177,"0")+IFERROR(X178/H178,"0")+IFERROR(X179/H179,"0")+IFERROR(X180/H180,"0")</f>
        <v>152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1.42424</v>
      </c>
      <c r="Z181" s="393"/>
      <c r="AA181" s="393"/>
    </row>
    <row r="182" spans="1:67" x14ac:dyDescent="0.2">
      <c r="A182" s="403"/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11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800</v>
      </c>
      <c r="X182" s="392">
        <f>IFERROR(SUM(X173:X180),"0")</f>
        <v>820.80000000000007</v>
      </c>
      <c r="Y182" s="37"/>
      <c r="Z182" s="393"/>
      <c r="AA182" s="393"/>
    </row>
    <row r="183" spans="1:67" ht="14.25" customHeight="1" x14ac:dyDescent="0.25">
      <c r="A183" s="402" t="s">
        <v>72</v>
      </c>
      <c r="B183" s="403"/>
      <c r="C183" s="403"/>
      <c r="D183" s="403"/>
      <c r="E183" s="403"/>
      <c r="F183" s="403"/>
      <c r="G183" s="403"/>
      <c r="H183" s="403"/>
      <c r="I183" s="403"/>
      <c r="J183" s="403"/>
      <c r="K183" s="403"/>
      <c r="L183" s="403"/>
      <c r="M183" s="403"/>
      <c r="N183" s="403"/>
      <c r="O183" s="403"/>
      <c r="P183" s="403"/>
      <c r="Q183" s="403"/>
      <c r="R183" s="403"/>
      <c r="S183" s="403"/>
      <c r="T183" s="403"/>
      <c r="U183" s="403"/>
      <c r="V183" s="403"/>
      <c r="W183" s="403"/>
      <c r="X183" s="403"/>
      <c r="Y183" s="403"/>
      <c r="Z183" s="386"/>
      <c r="AA183" s="386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394">
        <v>4680115881556</v>
      </c>
      <c r="E184" s="395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5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01"/>
      <c r="Q184" s="401"/>
      <c r="R184" s="401"/>
      <c r="S184" s="395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394">
        <v>4680115881594</v>
      </c>
      <c r="E185" s="395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01"/>
      <c r="Q185" s="401"/>
      <c r="R185" s="401"/>
      <c r="S185" s="395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394">
        <v>4680115881587</v>
      </c>
      <c r="E186" s="395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01"/>
      <c r="Q186" s="401"/>
      <c r="R186" s="401"/>
      <c r="S186" s="395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394">
        <v>4680115880962</v>
      </c>
      <c r="E187" s="395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9" t="s">
        <v>301</v>
      </c>
      <c r="P187" s="401"/>
      <c r="Q187" s="401"/>
      <c r="R187" s="401"/>
      <c r="S187" s="395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394">
        <v>4680115881617</v>
      </c>
      <c r="E188" s="395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1"/>
      <c r="Q188" s="401"/>
      <c r="R188" s="401"/>
      <c r="S188" s="395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4">
        <v>4680115880573</v>
      </c>
      <c r="E189" s="395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2" t="s">
        <v>306</v>
      </c>
      <c r="P189" s="401"/>
      <c r="Q189" s="401"/>
      <c r="R189" s="401"/>
      <c r="S189" s="395"/>
      <c r="T189" s="34"/>
      <c r="U189" s="34"/>
      <c r="V189" s="35" t="s">
        <v>66</v>
      </c>
      <c r="W189" s="390">
        <v>0</v>
      </c>
      <c r="X189" s="391">
        <f t="shared" si="44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4">
        <v>4680115881228</v>
      </c>
      <c r="E190" s="395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01"/>
      <c r="Q190" s="401"/>
      <c r="R190" s="401"/>
      <c r="S190" s="395"/>
      <c r="T190" s="34"/>
      <c r="U190" s="34"/>
      <c r="V190" s="35" t="s">
        <v>66</v>
      </c>
      <c r="W190" s="390">
        <v>0</v>
      </c>
      <c r="X190" s="391">
        <f t="shared" si="44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394">
        <v>4680115881037</v>
      </c>
      <c r="E191" s="395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3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01"/>
      <c r="Q191" s="401"/>
      <c r="R191" s="401"/>
      <c r="S191" s="395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4">
        <v>4680115881211</v>
      </c>
      <c r="E192" s="395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01"/>
      <c r="Q192" s="401"/>
      <c r="R192" s="401"/>
      <c r="S192" s="395"/>
      <c r="T192" s="34"/>
      <c r="U192" s="34"/>
      <c r="V192" s="35" t="s">
        <v>66</v>
      </c>
      <c r="W192" s="390">
        <v>0</v>
      </c>
      <c r="X192" s="391">
        <f t="shared" si="44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394">
        <v>4680115881020</v>
      </c>
      <c r="E193" s="395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01"/>
      <c r="Q193" s="401"/>
      <c r="R193" s="401"/>
      <c r="S193" s="395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4">
        <v>4680115882195</v>
      </c>
      <c r="E194" s="395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01"/>
      <c r="Q194" s="401"/>
      <c r="R194" s="401"/>
      <c r="S194" s="395"/>
      <c r="T194" s="34"/>
      <c r="U194" s="34"/>
      <c r="V194" s="35" t="s">
        <v>66</v>
      </c>
      <c r="W194" s="390">
        <v>0</v>
      </c>
      <c r="X194" s="391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4">
        <v>4680115880092</v>
      </c>
      <c r="E195" s="395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5" t="s">
        <v>319</v>
      </c>
      <c r="P195" s="401"/>
      <c r="Q195" s="401"/>
      <c r="R195" s="401"/>
      <c r="S195" s="395"/>
      <c r="T195" s="34"/>
      <c r="U195" s="34"/>
      <c r="V195" s="35" t="s">
        <v>66</v>
      </c>
      <c r="W195" s="390">
        <v>800</v>
      </c>
      <c r="X195" s="391">
        <f t="shared" si="44"/>
        <v>801.6</v>
      </c>
      <c r="Y195" s="36">
        <f>IFERROR(IF(X195=0,"",ROUNDUP(X195/H195,0)*0.00753),"")</f>
        <v>2.5150200000000003</v>
      </c>
      <c r="Z195" s="56"/>
      <c r="AA195" s="57"/>
      <c r="AE195" s="64"/>
      <c r="BB195" s="178" t="s">
        <v>1</v>
      </c>
      <c r="BL195" s="64">
        <f t="shared" si="45"/>
        <v>890.66666666666663</v>
      </c>
      <c r="BM195" s="64">
        <f t="shared" si="46"/>
        <v>892.44800000000021</v>
      </c>
      <c r="BN195" s="64">
        <f t="shared" si="47"/>
        <v>2.1367521367521367</v>
      </c>
      <c r="BO195" s="64">
        <f t="shared" si="48"/>
        <v>2.141025641025641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4">
        <v>4680115880221</v>
      </c>
      <c r="E196" s="395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322</v>
      </c>
      <c r="P196" s="401"/>
      <c r="Q196" s="401"/>
      <c r="R196" s="401"/>
      <c r="S196" s="395"/>
      <c r="T196" s="34"/>
      <c r="U196" s="34"/>
      <c r="V196" s="35" t="s">
        <v>66</v>
      </c>
      <c r="W196" s="390">
        <v>800</v>
      </c>
      <c r="X196" s="391">
        <f t="shared" si="44"/>
        <v>801.6</v>
      </c>
      <c r="Y196" s="36">
        <f>IFERROR(IF(X196=0,"",ROUNDUP(X196/H196,0)*0.00753),"")</f>
        <v>2.5150200000000003</v>
      </c>
      <c r="Z196" s="56"/>
      <c r="AA196" s="57"/>
      <c r="AE196" s="64"/>
      <c r="BB196" s="179" t="s">
        <v>1</v>
      </c>
      <c r="BL196" s="64">
        <f t="shared" si="45"/>
        <v>890.66666666666663</v>
      </c>
      <c r="BM196" s="64">
        <f t="shared" si="46"/>
        <v>892.44800000000021</v>
      </c>
      <c r="BN196" s="64">
        <f t="shared" si="47"/>
        <v>2.1367521367521367</v>
      </c>
      <c r="BO196" s="64">
        <f t="shared" si="48"/>
        <v>2.141025641025641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4">
        <v>4680115880504</v>
      </c>
      <c r="E197" s="395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11" t="s">
        <v>325</v>
      </c>
      <c r="P197" s="401"/>
      <c r="Q197" s="401"/>
      <c r="R197" s="401"/>
      <c r="S197" s="395"/>
      <c r="T197" s="34"/>
      <c r="U197" s="34"/>
      <c r="V197" s="35" t="s">
        <v>66</v>
      </c>
      <c r="W197" s="390">
        <v>300</v>
      </c>
      <c r="X197" s="391">
        <f t="shared" si="44"/>
        <v>300</v>
      </c>
      <c r="Y197" s="36">
        <f>IFERROR(IF(X197=0,"",ROUNDUP(X197/H197,0)*0.00753),"")</f>
        <v>0.94125000000000003</v>
      </c>
      <c r="Z197" s="56"/>
      <c r="AA197" s="57"/>
      <c r="AE197" s="64"/>
      <c r="BB197" s="180" t="s">
        <v>1</v>
      </c>
      <c r="BL197" s="64">
        <f t="shared" si="45"/>
        <v>334</v>
      </c>
      <c r="BM197" s="64">
        <f t="shared" si="46"/>
        <v>334</v>
      </c>
      <c r="BN197" s="64">
        <f t="shared" si="47"/>
        <v>0.80128205128205121</v>
      </c>
      <c r="BO197" s="64">
        <f t="shared" si="48"/>
        <v>0.80128205128205121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4">
        <v>4680115882164</v>
      </c>
      <c r="E198" s="395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7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01"/>
      <c r="Q198" s="401"/>
      <c r="R198" s="401"/>
      <c r="S198" s="395"/>
      <c r="T198" s="34"/>
      <c r="U198" s="34"/>
      <c r="V198" s="35" t="s">
        <v>66</v>
      </c>
      <c r="W198" s="390">
        <v>300</v>
      </c>
      <c r="X198" s="391">
        <f t="shared" si="44"/>
        <v>300</v>
      </c>
      <c r="Y198" s="36">
        <f>IFERROR(IF(X198=0,"",ROUNDUP(X198/H198,0)*0.00753),"")</f>
        <v>0.94125000000000003</v>
      </c>
      <c r="Z198" s="56"/>
      <c r="AA198" s="57"/>
      <c r="AE198" s="64"/>
      <c r="BB198" s="181" t="s">
        <v>1</v>
      </c>
      <c r="BL198" s="64">
        <f t="shared" si="45"/>
        <v>334.75</v>
      </c>
      <c r="BM198" s="64">
        <f t="shared" si="46"/>
        <v>334.75</v>
      </c>
      <c r="BN198" s="64">
        <f t="shared" si="47"/>
        <v>0.80128205128205121</v>
      </c>
      <c r="BO198" s="64">
        <f t="shared" si="48"/>
        <v>0.80128205128205121</v>
      </c>
    </row>
    <row r="199" spans="1:67" x14ac:dyDescent="0.2">
      <c r="A199" s="410"/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11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916.66666666666674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918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6.9125400000000008</v>
      </c>
      <c r="Z199" s="393"/>
      <c r="AA199" s="393"/>
    </row>
    <row r="200" spans="1:67" x14ac:dyDescent="0.2">
      <c r="A200" s="403"/>
      <c r="B200" s="403"/>
      <c r="C200" s="403"/>
      <c r="D200" s="403"/>
      <c r="E200" s="403"/>
      <c r="F200" s="403"/>
      <c r="G200" s="403"/>
      <c r="H200" s="403"/>
      <c r="I200" s="403"/>
      <c r="J200" s="403"/>
      <c r="K200" s="403"/>
      <c r="L200" s="403"/>
      <c r="M200" s="403"/>
      <c r="N200" s="411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2200</v>
      </c>
      <c r="X200" s="392">
        <f>IFERROR(SUM(X184:X198),"0")</f>
        <v>2203.1999999999998</v>
      </c>
      <c r="Y200" s="37"/>
      <c r="Z200" s="393"/>
      <c r="AA200" s="393"/>
    </row>
    <row r="201" spans="1:67" ht="14.25" customHeight="1" x14ac:dyDescent="0.25">
      <c r="A201" s="402" t="s">
        <v>206</v>
      </c>
      <c r="B201" s="403"/>
      <c r="C201" s="403"/>
      <c r="D201" s="403"/>
      <c r="E201" s="403"/>
      <c r="F201" s="403"/>
      <c r="G201" s="403"/>
      <c r="H201" s="403"/>
      <c r="I201" s="403"/>
      <c r="J201" s="403"/>
      <c r="K201" s="403"/>
      <c r="L201" s="403"/>
      <c r="M201" s="403"/>
      <c r="N201" s="403"/>
      <c r="O201" s="403"/>
      <c r="P201" s="403"/>
      <c r="Q201" s="403"/>
      <c r="R201" s="403"/>
      <c r="S201" s="403"/>
      <c r="T201" s="403"/>
      <c r="U201" s="403"/>
      <c r="V201" s="403"/>
      <c r="W201" s="403"/>
      <c r="X201" s="403"/>
      <c r="Y201" s="403"/>
      <c r="Z201" s="386"/>
      <c r="AA201" s="386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394">
        <v>4680115882874</v>
      </c>
      <c r="E202" s="395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01"/>
      <c r="Q202" s="401"/>
      <c r="R202" s="401"/>
      <c r="S202" s="395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394">
        <v>4680115884434</v>
      </c>
      <c r="E203" s="395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01"/>
      <c r="Q203" s="401"/>
      <c r="R203" s="401"/>
      <c r="S203" s="395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4">
        <v>4680115880818</v>
      </c>
      <c r="E204" s="395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6" t="s">
        <v>334</v>
      </c>
      <c r="P204" s="401"/>
      <c r="Q204" s="401"/>
      <c r="R204" s="401"/>
      <c r="S204" s="395"/>
      <c r="T204" s="34"/>
      <c r="U204" s="34"/>
      <c r="V204" s="35" t="s">
        <v>66</v>
      </c>
      <c r="W204" s="390">
        <v>50</v>
      </c>
      <c r="X204" s="391">
        <f>IFERROR(IF(W204="",0,CEILING((W204/$H204),1)*$H204),"")</f>
        <v>50.4</v>
      </c>
      <c r="Y204" s="36">
        <f>IFERROR(IF(X204=0,"",ROUNDUP(X204/H204,0)*0.00753),"")</f>
        <v>0.15812999999999999</v>
      </c>
      <c r="Z204" s="56"/>
      <c r="AA204" s="57"/>
      <c r="AE204" s="64"/>
      <c r="BB204" s="184" t="s">
        <v>1</v>
      </c>
      <c r="BL204" s="64">
        <f>IFERROR(W204*I204/H204,"0")</f>
        <v>55.666666666666664</v>
      </c>
      <c r="BM204" s="64">
        <f>IFERROR(X204*I204/H204,"0")</f>
        <v>56.112000000000002</v>
      </c>
      <c r="BN204" s="64">
        <f>IFERROR(1/J204*(W204/H204),"0")</f>
        <v>0.13354700854700854</v>
      </c>
      <c r="BO204" s="64">
        <f>IFERROR(1/J204*(X204/H204),"0")</f>
        <v>0.13461538461538461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4">
        <v>4680115880801</v>
      </c>
      <c r="E205" s="395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588" t="s">
        <v>337</v>
      </c>
      <c r="P205" s="401"/>
      <c r="Q205" s="401"/>
      <c r="R205" s="401"/>
      <c r="S205" s="395"/>
      <c r="T205" s="34"/>
      <c r="U205" s="34"/>
      <c r="V205" s="35" t="s">
        <v>66</v>
      </c>
      <c r="W205" s="390">
        <v>100</v>
      </c>
      <c r="X205" s="391">
        <f>IFERROR(IF(W205="",0,CEILING((W205/$H205),1)*$H205),"")</f>
        <v>100.8</v>
      </c>
      <c r="Y205" s="36">
        <f>IFERROR(IF(X205=0,"",ROUNDUP(X205/H205,0)*0.00753),"")</f>
        <v>0.31625999999999999</v>
      </c>
      <c r="Z205" s="56"/>
      <c r="AA205" s="57"/>
      <c r="AE205" s="64"/>
      <c r="BB205" s="185" t="s">
        <v>1</v>
      </c>
      <c r="BL205" s="64">
        <f>IFERROR(W205*I205/H205,"0")</f>
        <v>111.33333333333333</v>
      </c>
      <c r="BM205" s="64">
        <f>IFERROR(X205*I205/H205,"0")</f>
        <v>112.224</v>
      </c>
      <c r="BN205" s="64">
        <f>IFERROR(1/J205*(W205/H205),"0")</f>
        <v>0.26709401709401709</v>
      </c>
      <c r="BO205" s="64">
        <f>IFERROR(1/J205*(X205/H205),"0")</f>
        <v>0.26923076923076922</v>
      </c>
    </row>
    <row r="206" spans="1:67" x14ac:dyDescent="0.2">
      <c r="A206" s="410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11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62.500000000000007</v>
      </c>
      <c r="X206" s="392">
        <f>IFERROR(X202/H202,"0")+IFERROR(X203/H203,"0")+IFERROR(X204/H204,"0")+IFERROR(X205/H205,"0")</f>
        <v>63</v>
      </c>
      <c r="Y206" s="392">
        <f>IFERROR(IF(Y202="",0,Y202),"0")+IFERROR(IF(Y203="",0,Y203),"0")+IFERROR(IF(Y204="",0,Y204),"0")+IFERROR(IF(Y205="",0,Y205),"0")</f>
        <v>0.47438999999999998</v>
      </c>
      <c r="Z206" s="393"/>
      <c r="AA206" s="393"/>
    </row>
    <row r="207" spans="1:67" x14ac:dyDescent="0.2">
      <c r="A207" s="403"/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11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150</v>
      </c>
      <c r="X207" s="392">
        <f>IFERROR(SUM(X202:X205),"0")</f>
        <v>151.19999999999999</v>
      </c>
      <c r="Y207" s="37"/>
      <c r="Z207" s="393"/>
      <c r="AA207" s="393"/>
    </row>
    <row r="208" spans="1:67" ht="16.5" customHeight="1" x14ac:dyDescent="0.25">
      <c r="A208" s="427" t="s">
        <v>338</v>
      </c>
      <c r="B208" s="403"/>
      <c r="C208" s="403"/>
      <c r="D208" s="403"/>
      <c r="E208" s="403"/>
      <c r="F208" s="403"/>
      <c r="G208" s="403"/>
      <c r="H208" s="403"/>
      <c r="I208" s="403"/>
      <c r="J208" s="403"/>
      <c r="K208" s="403"/>
      <c r="L208" s="403"/>
      <c r="M208" s="403"/>
      <c r="N208" s="403"/>
      <c r="O208" s="403"/>
      <c r="P208" s="403"/>
      <c r="Q208" s="403"/>
      <c r="R208" s="403"/>
      <c r="S208" s="403"/>
      <c r="T208" s="403"/>
      <c r="U208" s="403"/>
      <c r="V208" s="403"/>
      <c r="W208" s="403"/>
      <c r="X208" s="403"/>
      <c r="Y208" s="403"/>
      <c r="Z208" s="385"/>
      <c r="AA208" s="385"/>
    </row>
    <row r="209" spans="1:67" ht="14.25" customHeight="1" x14ac:dyDescent="0.25">
      <c r="A209" s="402" t="s">
        <v>105</v>
      </c>
      <c r="B209" s="403"/>
      <c r="C209" s="403"/>
      <c r="D209" s="403"/>
      <c r="E209" s="403"/>
      <c r="F209" s="403"/>
      <c r="G209" s="403"/>
      <c r="H209" s="403"/>
      <c r="I209" s="403"/>
      <c r="J209" s="403"/>
      <c r="K209" s="403"/>
      <c r="L209" s="403"/>
      <c r="M209" s="403"/>
      <c r="N209" s="403"/>
      <c r="O209" s="403"/>
      <c r="P209" s="403"/>
      <c r="Q209" s="403"/>
      <c r="R209" s="403"/>
      <c r="S209" s="403"/>
      <c r="T209" s="403"/>
      <c r="U209" s="403"/>
      <c r="V209" s="403"/>
      <c r="W209" s="403"/>
      <c r="X209" s="403"/>
      <c r="Y209" s="403"/>
      <c r="Z209" s="386"/>
      <c r="AA209" s="386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394">
        <v>4680115884274</v>
      </c>
      <c r="E210" s="395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01"/>
      <c r="Q210" s="401"/>
      <c r="R210" s="401"/>
      <c r="S210" s="395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394">
        <v>4680115884298</v>
      </c>
      <c r="E211" s="395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01"/>
      <c r="Q211" s="401"/>
      <c r="R211" s="401"/>
      <c r="S211" s="395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4">
        <v>4680115884250</v>
      </c>
      <c r="E212" s="395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01"/>
      <c r="Q212" s="401"/>
      <c r="R212" s="401"/>
      <c r="S212" s="395"/>
      <c r="T212" s="34"/>
      <c r="U212" s="34"/>
      <c r="V212" s="35" t="s">
        <v>66</v>
      </c>
      <c r="W212" s="390">
        <v>100</v>
      </c>
      <c r="X212" s="391">
        <f t="shared" si="49"/>
        <v>104.39999999999999</v>
      </c>
      <c r="Y212" s="36">
        <f>IFERROR(IF(X212=0,"",ROUNDUP(X212/H212,0)*0.02175),"")</f>
        <v>0.19574999999999998</v>
      </c>
      <c r="Z212" s="56"/>
      <c r="AA212" s="57"/>
      <c r="AE212" s="64"/>
      <c r="BB212" s="188" t="s">
        <v>1</v>
      </c>
      <c r="BL212" s="64">
        <f t="shared" si="50"/>
        <v>104.13793103448276</v>
      </c>
      <c r="BM212" s="64">
        <f t="shared" si="51"/>
        <v>108.71999999999998</v>
      </c>
      <c r="BN212" s="64">
        <f t="shared" si="52"/>
        <v>0.1539408866995074</v>
      </c>
      <c r="BO212" s="64">
        <f t="shared" si="53"/>
        <v>0.1607142857142857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394">
        <v>4680115884281</v>
      </c>
      <c r="E213" s="395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01"/>
      <c r="Q213" s="401"/>
      <c r="R213" s="401"/>
      <c r="S213" s="395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394">
        <v>4680115884199</v>
      </c>
      <c r="E214" s="395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01"/>
      <c r="Q214" s="401"/>
      <c r="R214" s="401"/>
      <c r="S214" s="395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4">
        <v>4680115884267</v>
      </c>
      <c r="E215" s="395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01"/>
      <c r="Q215" s="401"/>
      <c r="R215" s="401"/>
      <c r="S215" s="395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394">
        <v>4680115882973</v>
      </c>
      <c r="E216" s="395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01"/>
      <c r="Q216" s="401"/>
      <c r="R216" s="401"/>
      <c r="S216" s="395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0"/>
      <c r="B217" s="403"/>
      <c r="C217" s="403"/>
      <c r="D217" s="403"/>
      <c r="E217" s="403"/>
      <c r="F217" s="403"/>
      <c r="G217" s="403"/>
      <c r="H217" s="403"/>
      <c r="I217" s="403"/>
      <c r="J217" s="403"/>
      <c r="K217" s="403"/>
      <c r="L217" s="403"/>
      <c r="M217" s="403"/>
      <c r="N217" s="411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8.6206896551724146</v>
      </c>
      <c r="X217" s="392">
        <f>IFERROR(X210/H210,"0")+IFERROR(X211/H211,"0")+IFERROR(X212/H212,"0")+IFERROR(X213/H213,"0")+IFERROR(X214/H214,"0")+IFERROR(X215/H215,"0")+IFERROR(X216/H216,"0")</f>
        <v>9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0.19574999999999998</v>
      </c>
      <c r="Z217" s="393"/>
      <c r="AA217" s="393"/>
    </row>
    <row r="218" spans="1:67" x14ac:dyDescent="0.2">
      <c r="A218" s="403"/>
      <c r="B218" s="403"/>
      <c r="C218" s="403"/>
      <c r="D218" s="403"/>
      <c r="E218" s="403"/>
      <c r="F218" s="403"/>
      <c r="G218" s="403"/>
      <c r="H218" s="403"/>
      <c r="I218" s="403"/>
      <c r="J218" s="403"/>
      <c r="K218" s="403"/>
      <c r="L218" s="403"/>
      <c r="M218" s="403"/>
      <c r="N218" s="411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100</v>
      </c>
      <c r="X218" s="392">
        <f>IFERROR(SUM(X210:X216),"0")</f>
        <v>104.39999999999999</v>
      </c>
      <c r="Y218" s="37"/>
      <c r="Z218" s="393"/>
      <c r="AA218" s="393"/>
    </row>
    <row r="219" spans="1:67" ht="14.25" customHeight="1" x14ac:dyDescent="0.25">
      <c r="A219" s="402" t="s">
        <v>61</v>
      </c>
      <c r="B219" s="403"/>
      <c r="C219" s="403"/>
      <c r="D219" s="403"/>
      <c r="E219" s="403"/>
      <c r="F219" s="403"/>
      <c r="G219" s="403"/>
      <c r="H219" s="403"/>
      <c r="I219" s="403"/>
      <c r="J219" s="403"/>
      <c r="K219" s="403"/>
      <c r="L219" s="403"/>
      <c r="M219" s="403"/>
      <c r="N219" s="403"/>
      <c r="O219" s="403"/>
      <c r="P219" s="403"/>
      <c r="Q219" s="403"/>
      <c r="R219" s="403"/>
      <c r="S219" s="403"/>
      <c r="T219" s="403"/>
      <c r="U219" s="403"/>
      <c r="V219" s="403"/>
      <c r="W219" s="403"/>
      <c r="X219" s="403"/>
      <c r="Y219" s="403"/>
      <c r="Z219" s="386"/>
      <c r="AA219" s="386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394">
        <v>4607091389845</v>
      </c>
      <c r="E220" s="395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2" t="s">
        <v>355</v>
      </c>
      <c r="P220" s="401"/>
      <c r="Q220" s="401"/>
      <c r="R220" s="401"/>
      <c r="S220" s="395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4">
        <v>4607091389845</v>
      </c>
      <c r="E221" s="395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01"/>
      <c r="Q221" s="401"/>
      <c r="R221" s="401"/>
      <c r="S221" s="395"/>
      <c r="T221" s="34"/>
      <c r="U221" s="34"/>
      <c r="V221" s="35" t="s">
        <v>66</v>
      </c>
      <c r="W221" s="390">
        <v>50</v>
      </c>
      <c r="X221" s="391">
        <f>IFERROR(IF(W221="",0,CEILING((W221/$H221),1)*$H221),"")</f>
        <v>50.400000000000006</v>
      </c>
      <c r="Y221" s="36">
        <f>IFERROR(IF(X221=0,"",ROUNDUP(X221/H221,0)*0.00502),"")</f>
        <v>0.12048</v>
      </c>
      <c r="Z221" s="56"/>
      <c r="AA221" s="57"/>
      <c r="AE221" s="64"/>
      <c r="BB221" s="194" t="s">
        <v>1</v>
      </c>
      <c r="BL221" s="64">
        <f>IFERROR(W221*I221/H221,"0")</f>
        <v>52.380952380952387</v>
      </c>
      <c r="BM221" s="64">
        <f>IFERROR(X221*I221/H221,"0")</f>
        <v>52.800000000000011</v>
      </c>
      <c r="BN221" s="64">
        <f>IFERROR(1/J221*(W221/H221),"0")</f>
        <v>0.10175010175010177</v>
      </c>
      <c r="BO221" s="64">
        <f>IFERROR(1/J221*(X221/H221),"0")</f>
        <v>0.10256410256410257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394">
        <v>4680115882881</v>
      </c>
      <c r="E222" s="395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01"/>
      <c r="Q222" s="401"/>
      <c r="R222" s="401"/>
      <c r="S222" s="395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0"/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11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23.80952380952381</v>
      </c>
      <c r="X223" s="392">
        <f>IFERROR(X220/H220,"0")+IFERROR(X221/H221,"0")+IFERROR(X222/H222,"0")</f>
        <v>24</v>
      </c>
      <c r="Y223" s="392">
        <f>IFERROR(IF(Y220="",0,Y220),"0")+IFERROR(IF(Y221="",0,Y221),"0")+IFERROR(IF(Y222="",0,Y222),"0")</f>
        <v>0.12048</v>
      </c>
      <c r="Z223" s="393"/>
      <c r="AA223" s="393"/>
    </row>
    <row r="224" spans="1:67" x14ac:dyDescent="0.2">
      <c r="A224" s="403"/>
      <c r="B224" s="403"/>
      <c r="C224" s="403"/>
      <c r="D224" s="403"/>
      <c r="E224" s="403"/>
      <c r="F224" s="403"/>
      <c r="G224" s="403"/>
      <c r="H224" s="403"/>
      <c r="I224" s="403"/>
      <c r="J224" s="403"/>
      <c r="K224" s="403"/>
      <c r="L224" s="403"/>
      <c r="M224" s="403"/>
      <c r="N224" s="411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50</v>
      </c>
      <c r="X224" s="392">
        <f>IFERROR(SUM(X220:X222),"0")</f>
        <v>50.400000000000006</v>
      </c>
      <c r="Y224" s="37"/>
      <c r="Z224" s="393"/>
      <c r="AA224" s="393"/>
    </row>
    <row r="225" spans="1:67" ht="16.5" customHeight="1" x14ac:dyDescent="0.25">
      <c r="A225" s="427" t="s">
        <v>359</v>
      </c>
      <c r="B225" s="403"/>
      <c r="C225" s="403"/>
      <c r="D225" s="403"/>
      <c r="E225" s="403"/>
      <c r="F225" s="403"/>
      <c r="G225" s="403"/>
      <c r="H225" s="403"/>
      <c r="I225" s="403"/>
      <c r="J225" s="403"/>
      <c r="K225" s="403"/>
      <c r="L225" s="403"/>
      <c r="M225" s="403"/>
      <c r="N225" s="403"/>
      <c r="O225" s="403"/>
      <c r="P225" s="403"/>
      <c r="Q225" s="403"/>
      <c r="R225" s="403"/>
      <c r="S225" s="403"/>
      <c r="T225" s="403"/>
      <c r="U225" s="403"/>
      <c r="V225" s="403"/>
      <c r="W225" s="403"/>
      <c r="X225" s="403"/>
      <c r="Y225" s="403"/>
      <c r="Z225" s="385"/>
      <c r="AA225" s="385"/>
    </row>
    <row r="226" spans="1:67" ht="14.25" customHeight="1" x14ac:dyDescent="0.25">
      <c r="A226" s="402" t="s">
        <v>105</v>
      </c>
      <c r="B226" s="403"/>
      <c r="C226" s="403"/>
      <c r="D226" s="403"/>
      <c r="E226" s="403"/>
      <c r="F226" s="403"/>
      <c r="G226" s="403"/>
      <c r="H226" s="403"/>
      <c r="I226" s="403"/>
      <c r="J226" s="403"/>
      <c r="K226" s="403"/>
      <c r="L226" s="403"/>
      <c r="M226" s="403"/>
      <c r="N226" s="403"/>
      <c r="O226" s="403"/>
      <c r="P226" s="403"/>
      <c r="Q226" s="403"/>
      <c r="R226" s="403"/>
      <c r="S226" s="403"/>
      <c r="T226" s="403"/>
      <c r="U226" s="403"/>
      <c r="V226" s="403"/>
      <c r="W226" s="403"/>
      <c r="X226" s="403"/>
      <c r="Y226" s="403"/>
      <c r="Z226" s="386"/>
      <c r="AA226" s="386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4">
        <v>4680115884137</v>
      </c>
      <c r="E227" s="395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01"/>
      <c r="Q227" s="401"/>
      <c r="R227" s="401"/>
      <c r="S227" s="395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394">
        <v>4680115884236</v>
      </c>
      <c r="E228" s="395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01"/>
      <c r="Q228" s="401"/>
      <c r="R228" s="401"/>
      <c r="S228" s="395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4">
        <v>4680115884175</v>
      </c>
      <c r="E229" s="395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01"/>
      <c r="Q229" s="401"/>
      <c r="R229" s="401"/>
      <c r="S229" s="395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4">
        <v>4680115884144</v>
      </c>
      <c r="E230" s="395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01"/>
      <c r="Q230" s="401"/>
      <c r="R230" s="401"/>
      <c r="S230" s="395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394">
        <v>4680115884182</v>
      </c>
      <c r="E231" s="395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01"/>
      <c r="Q231" s="401"/>
      <c r="R231" s="401"/>
      <c r="S231" s="395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4">
        <v>4680115884205</v>
      </c>
      <c r="E232" s="395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01"/>
      <c r="Q232" s="401"/>
      <c r="R232" s="401"/>
      <c r="S232" s="395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x14ac:dyDescent="0.2">
      <c r="A233" s="410"/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11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0</v>
      </c>
      <c r="X233" s="392">
        <f>IFERROR(X227/H227,"0")+IFERROR(X228/H228,"0")+IFERROR(X229/H229,"0")+IFERROR(X230/H230,"0")+IFERROR(X231/H231,"0")+IFERROR(X232/H232,"0")</f>
        <v>0</v>
      </c>
      <c r="Y233" s="392">
        <f>IFERROR(IF(Y227="",0,Y227),"0")+IFERROR(IF(Y228="",0,Y228),"0")+IFERROR(IF(Y229="",0,Y229),"0")+IFERROR(IF(Y230="",0,Y230),"0")+IFERROR(IF(Y231="",0,Y231),"0")+IFERROR(IF(Y232="",0,Y232),"0")</f>
        <v>0</v>
      </c>
      <c r="Z233" s="393"/>
      <c r="AA233" s="393"/>
    </row>
    <row r="234" spans="1:67" x14ac:dyDescent="0.2">
      <c r="A234" s="403"/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11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0</v>
      </c>
      <c r="X234" s="392">
        <f>IFERROR(SUM(X227:X232),"0")</f>
        <v>0</v>
      </c>
      <c r="Y234" s="37"/>
      <c r="Z234" s="393"/>
      <c r="AA234" s="393"/>
    </row>
    <row r="235" spans="1:67" ht="16.5" customHeight="1" x14ac:dyDescent="0.25">
      <c r="A235" s="427" t="s">
        <v>372</v>
      </c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3"/>
      <c r="P235" s="403"/>
      <c r="Q235" s="403"/>
      <c r="R235" s="403"/>
      <c r="S235" s="403"/>
      <c r="T235" s="403"/>
      <c r="U235" s="403"/>
      <c r="V235" s="403"/>
      <c r="W235" s="403"/>
      <c r="X235" s="403"/>
      <c r="Y235" s="403"/>
      <c r="Z235" s="385"/>
      <c r="AA235" s="385"/>
    </row>
    <row r="236" spans="1:67" ht="14.25" customHeight="1" x14ac:dyDescent="0.25">
      <c r="A236" s="402" t="s">
        <v>105</v>
      </c>
      <c r="B236" s="403"/>
      <c r="C236" s="403"/>
      <c r="D236" s="403"/>
      <c r="E236" s="403"/>
      <c r="F236" s="403"/>
      <c r="G236" s="403"/>
      <c r="H236" s="403"/>
      <c r="I236" s="403"/>
      <c r="J236" s="403"/>
      <c r="K236" s="403"/>
      <c r="L236" s="403"/>
      <c r="M236" s="403"/>
      <c r="N236" s="403"/>
      <c r="O236" s="403"/>
      <c r="P236" s="403"/>
      <c r="Q236" s="403"/>
      <c r="R236" s="403"/>
      <c r="S236" s="403"/>
      <c r="T236" s="403"/>
      <c r="U236" s="403"/>
      <c r="V236" s="403"/>
      <c r="W236" s="403"/>
      <c r="X236" s="403"/>
      <c r="Y236" s="403"/>
      <c r="Z236" s="386"/>
      <c r="AA236" s="386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394">
        <v>4680115885554</v>
      </c>
      <c r="E237" s="395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375</v>
      </c>
      <c r="P237" s="401"/>
      <c r="Q237" s="401"/>
      <c r="R237" s="401"/>
      <c r="S237" s="395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394">
        <v>4680115885615</v>
      </c>
      <c r="E238" s="395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703" t="s">
        <v>379</v>
      </c>
      <c r="P238" s="401"/>
      <c r="Q238" s="401"/>
      <c r="R238" s="401"/>
      <c r="S238" s="395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394">
        <v>4680115885646</v>
      </c>
      <c r="E239" s="395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0" t="s">
        <v>383</v>
      </c>
      <c r="P239" s="401"/>
      <c r="Q239" s="401"/>
      <c r="R239" s="401"/>
      <c r="S239" s="395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394">
        <v>4607091386004</v>
      </c>
      <c r="E240" s="395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01"/>
      <c r="Q240" s="401"/>
      <c r="R240" s="401"/>
      <c r="S240" s="395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394">
        <v>4607091386073</v>
      </c>
      <c r="E241" s="395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01"/>
      <c r="Q241" s="401"/>
      <c r="R241" s="401"/>
      <c r="S241" s="395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394">
        <v>4607091387322</v>
      </c>
      <c r="E242" s="395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01"/>
      <c r="Q242" s="401"/>
      <c r="R242" s="401"/>
      <c r="S242" s="395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394">
        <v>4607091387353</v>
      </c>
      <c r="E243" s="395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01"/>
      <c r="Q243" s="401"/>
      <c r="R243" s="401"/>
      <c r="S243" s="395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394">
        <v>4607091386011</v>
      </c>
      <c r="E244" s="395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01"/>
      <c r="Q244" s="401"/>
      <c r="R244" s="401"/>
      <c r="S244" s="395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394">
        <v>4607091387308</v>
      </c>
      <c r="E245" s="395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01"/>
      <c r="Q245" s="401"/>
      <c r="R245" s="401"/>
      <c r="S245" s="395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394">
        <v>4607091387339</v>
      </c>
      <c r="E246" s="395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01"/>
      <c r="Q246" s="401"/>
      <c r="R246" s="401"/>
      <c r="S246" s="395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394">
        <v>4680115881938</v>
      </c>
      <c r="E247" s="395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01"/>
      <c r="Q247" s="401"/>
      <c r="R247" s="401"/>
      <c r="S247" s="395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394">
        <v>4607091387346</v>
      </c>
      <c r="E248" s="395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2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01"/>
      <c r="Q248" s="401"/>
      <c r="R248" s="401"/>
      <c r="S248" s="395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394">
        <v>4607091389807</v>
      </c>
      <c r="E249" s="395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01"/>
      <c r="Q249" s="401"/>
      <c r="R249" s="401"/>
      <c r="S249" s="395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0"/>
      <c r="B250" s="403"/>
      <c r="C250" s="403"/>
      <c r="D250" s="403"/>
      <c r="E250" s="403"/>
      <c r="F250" s="403"/>
      <c r="G250" s="403"/>
      <c r="H250" s="403"/>
      <c r="I250" s="403"/>
      <c r="J250" s="403"/>
      <c r="K250" s="403"/>
      <c r="L250" s="403"/>
      <c r="M250" s="403"/>
      <c r="N250" s="411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x14ac:dyDescent="0.2">
      <c r="A251" s="403"/>
      <c r="B251" s="403"/>
      <c r="C251" s="403"/>
      <c r="D251" s="403"/>
      <c r="E251" s="403"/>
      <c r="F251" s="403"/>
      <c r="G251" s="403"/>
      <c r="H251" s="403"/>
      <c r="I251" s="403"/>
      <c r="J251" s="403"/>
      <c r="K251" s="403"/>
      <c r="L251" s="403"/>
      <c r="M251" s="403"/>
      <c r="N251" s="411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customHeight="1" x14ac:dyDescent="0.25">
      <c r="A252" s="402" t="s">
        <v>61</v>
      </c>
      <c r="B252" s="403"/>
      <c r="C252" s="403"/>
      <c r="D252" s="403"/>
      <c r="E252" s="403"/>
      <c r="F252" s="403"/>
      <c r="G252" s="403"/>
      <c r="H252" s="403"/>
      <c r="I252" s="403"/>
      <c r="J252" s="403"/>
      <c r="K252" s="403"/>
      <c r="L252" s="403"/>
      <c r="M252" s="403"/>
      <c r="N252" s="403"/>
      <c r="O252" s="403"/>
      <c r="P252" s="403"/>
      <c r="Q252" s="403"/>
      <c r="R252" s="403"/>
      <c r="S252" s="403"/>
      <c r="T252" s="403"/>
      <c r="U252" s="403"/>
      <c r="V252" s="403"/>
      <c r="W252" s="403"/>
      <c r="X252" s="403"/>
      <c r="Y252" s="403"/>
      <c r="Z252" s="386"/>
      <c r="AA252" s="386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394">
        <v>4607091387193</v>
      </c>
      <c r="E253" s="395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01"/>
      <c r="Q253" s="401"/>
      <c r="R253" s="401"/>
      <c r="S253" s="395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4">
        <v>4607091387230</v>
      </c>
      <c r="E254" s="395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01"/>
      <c r="Q254" s="401"/>
      <c r="R254" s="401"/>
      <c r="S254" s="395"/>
      <c r="T254" s="34"/>
      <c r="U254" s="34"/>
      <c r="V254" s="35" t="s">
        <v>66</v>
      </c>
      <c r="W254" s="390">
        <v>150</v>
      </c>
      <c r="X254" s="391">
        <f>IFERROR(IF(W254="",0,CEILING((W254/$H254),1)*$H254),"")</f>
        <v>151.20000000000002</v>
      </c>
      <c r="Y254" s="36">
        <f>IFERROR(IF(X254=0,"",ROUNDUP(X254/H254,0)*0.00753),"")</f>
        <v>0.27107999999999999</v>
      </c>
      <c r="Z254" s="56"/>
      <c r="AA254" s="57"/>
      <c r="AE254" s="64"/>
      <c r="BB254" s="216" t="s">
        <v>1</v>
      </c>
      <c r="BL254" s="64">
        <f>IFERROR(W254*I254/H254,"0")</f>
        <v>159.28571428571428</v>
      </c>
      <c r="BM254" s="64">
        <f>IFERROR(X254*I254/H254,"0")</f>
        <v>160.56</v>
      </c>
      <c r="BN254" s="64">
        <f>IFERROR(1/J254*(W254/H254),"0")</f>
        <v>0.22893772893772893</v>
      </c>
      <c r="BO254" s="64">
        <f>IFERROR(1/J254*(X254/H254),"0")</f>
        <v>0.23076923076923075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394">
        <v>4607091387285</v>
      </c>
      <c r="E255" s="395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01"/>
      <c r="Q255" s="401"/>
      <c r="R255" s="401"/>
      <c r="S255" s="395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4">
        <v>4680115880481</v>
      </c>
      <c r="E256" s="395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3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01"/>
      <c r="Q256" s="401"/>
      <c r="R256" s="401"/>
      <c r="S256" s="395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0"/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11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35.714285714285715</v>
      </c>
      <c r="X257" s="392">
        <f>IFERROR(X253/H253,"0")+IFERROR(X254/H254,"0")+IFERROR(X255/H255,"0")+IFERROR(X256/H256,"0")</f>
        <v>36</v>
      </c>
      <c r="Y257" s="392">
        <f>IFERROR(IF(Y253="",0,Y253),"0")+IFERROR(IF(Y254="",0,Y254),"0")+IFERROR(IF(Y255="",0,Y255),"0")+IFERROR(IF(Y256="",0,Y256),"0")</f>
        <v>0.27107999999999999</v>
      </c>
      <c r="Z257" s="393"/>
      <c r="AA257" s="393"/>
    </row>
    <row r="258" spans="1:67" x14ac:dyDescent="0.2">
      <c r="A258" s="403"/>
      <c r="B258" s="403"/>
      <c r="C258" s="403"/>
      <c r="D258" s="403"/>
      <c r="E258" s="403"/>
      <c r="F258" s="403"/>
      <c r="G258" s="403"/>
      <c r="H258" s="403"/>
      <c r="I258" s="403"/>
      <c r="J258" s="403"/>
      <c r="K258" s="403"/>
      <c r="L258" s="403"/>
      <c r="M258" s="403"/>
      <c r="N258" s="411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150</v>
      </c>
      <c r="X258" s="392">
        <f>IFERROR(SUM(X253:X256),"0")</f>
        <v>151.20000000000002</v>
      </c>
      <c r="Y258" s="37"/>
      <c r="Z258" s="393"/>
      <c r="AA258" s="393"/>
    </row>
    <row r="259" spans="1:67" ht="14.25" customHeight="1" x14ac:dyDescent="0.25">
      <c r="A259" s="402" t="s">
        <v>72</v>
      </c>
      <c r="B259" s="403"/>
      <c r="C259" s="403"/>
      <c r="D259" s="403"/>
      <c r="E259" s="403"/>
      <c r="F259" s="403"/>
      <c r="G259" s="403"/>
      <c r="H259" s="403"/>
      <c r="I259" s="403"/>
      <c r="J259" s="403"/>
      <c r="K259" s="403"/>
      <c r="L259" s="403"/>
      <c r="M259" s="403"/>
      <c r="N259" s="403"/>
      <c r="O259" s="403"/>
      <c r="P259" s="403"/>
      <c r="Q259" s="403"/>
      <c r="R259" s="403"/>
      <c r="S259" s="403"/>
      <c r="T259" s="403"/>
      <c r="U259" s="403"/>
      <c r="V259" s="403"/>
      <c r="W259" s="403"/>
      <c r="X259" s="403"/>
      <c r="Y259" s="403"/>
      <c r="Z259" s="386"/>
      <c r="AA259" s="386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4">
        <v>4607091387766</v>
      </c>
      <c r="E260" s="395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5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01"/>
      <c r="Q260" s="401"/>
      <c r="R260" s="401"/>
      <c r="S260" s="395"/>
      <c r="T260" s="34"/>
      <c r="U260" s="34"/>
      <c r="V260" s="35" t="s">
        <v>66</v>
      </c>
      <c r="W260" s="390">
        <v>100</v>
      </c>
      <c r="X260" s="391">
        <f t="shared" ref="X260:X269" si="65">IFERROR(IF(W260="",0,CEILING((W260/$H260),1)*$H260),"")</f>
        <v>101.39999999999999</v>
      </c>
      <c r="Y260" s="36">
        <f>IFERROR(IF(X260=0,"",ROUNDUP(X260/H260,0)*0.02175),"")</f>
        <v>0.28275</v>
      </c>
      <c r="Z260" s="56"/>
      <c r="AA260" s="57"/>
      <c r="AE260" s="64"/>
      <c r="BB260" s="219" t="s">
        <v>1</v>
      </c>
      <c r="BL260" s="64">
        <f t="shared" ref="BL260:BL269" si="66">IFERROR(W260*I260/H260,"0")</f>
        <v>107.15384615384616</v>
      </c>
      <c r="BM260" s="64">
        <f t="shared" ref="BM260:BM269" si="67">IFERROR(X260*I260/H260,"0")</f>
        <v>108.65400000000001</v>
      </c>
      <c r="BN260" s="64">
        <f t="shared" ref="BN260:BN269" si="68">IFERROR(1/J260*(W260/H260),"0")</f>
        <v>0.22893772893772893</v>
      </c>
      <c r="BO260" s="64">
        <f t="shared" ref="BO260:BO269" si="69">IFERROR(1/J260*(X260/H260),"0")</f>
        <v>0.23214285714285712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394">
        <v>4607091387957</v>
      </c>
      <c r="E261" s="395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01"/>
      <c r="Q261" s="401"/>
      <c r="R261" s="401"/>
      <c r="S261" s="395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394">
        <v>4607091387964</v>
      </c>
      <c r="E262" s="395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01"/>
      <c r="Q262" s="401"/>
      <c r="R262" s="401"/>
      <c r="S262" s="395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394">
        <v>4680115884618</v>
      </c>
      <c r="E263" s="395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01"/>
      <c r="Q263" s="401"/>
      <c r="R263" s="401"/>
      <c r="S263" s="395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0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1"/>
      <c r="Q264" s="401"/>
      <c r="R264" s="401"/>
      <c r="S264" s="395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394">
        <v>4607091381672</v>
      </c>
      <c r="E265" s="395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1"/>
      <c r="Q265" s="401"/>
      <c r="R265" s="401"/>
      <c r="S265" s="395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394">
        <v>4607091387537</v>
      </c>
      <c r="E266" s="395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01"/>
      <c r="Q266" s="401"/>
      <c r="R266" s="401"/>
      <c r="S266" s="395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394">
        <v>4607091387513</v>
      </c>
      <c r="E267" s="395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01"/>
      <c r="Q267" s="401"/>
      <c r="R267" s="401"/>
      <c r="S267" s="395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4">
        <v>4680115880511</v>
      </c>
      <c r="E268" s="395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4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01"/>
      <c r="Q268" s="401"/>
      <c r="R268" s="401"/>
      <c r="S268" s="395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4">
        <v>4680115880412</v>
      </c>
      <c r="E269" s="395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65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01"/>
      <c r="Q269" s="401"/>
      <c r="R269" s="401"/>
      <c r="S269" s="395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0"/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11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12.820512820512821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13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0.28275</v>
      </c>
      <c r="Z270" s="393"/>
      <c r="AA270" s="393"/>
    </row>
    <row r="271" spans="1:67" x14ac:dyDescent="0.2">
      <c r="A271" s="403"/>
      <c r="B271" s="403"/>
      <c r="C271" s="403"/>
      <c r="D271" s="403"/>
      <c r="E271" s="403"/>
      <c r="F271" s="403"/>
      <c r="G271" s="403"/>
      <c r="H271" s="403"/>
      <c r="I271" s="403"/>
      <c r="J271" s="403"/>
      <c r="K271" s="403"/>
      <c r="L271" s="403"/>
      <c r="M271" s="403"/>
      <c r="N271" s="411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100</v>
      </c>
      <c r="X271" s="392">
        <f>IFERROR(SUM(X260:X269),"0")</f>
        <v>101.39999999999999</v>
      </c>
      <c r="Y271" s="37"/>
      <c r="Z271" s="393"/>
      <c r="AA271" s="393"/>
    </row>
    <row r="272" spans="1:67" ht="14.25" customHeight="1" x14ac:dyDescent="0.25">
      <c r="A272" s="402" t="s">
        <v>206</v>
      </c>
      <c r="B272" s="403"/>
      <c r="C272" s="403"/>
      <c r="D272" s="403"/>
      <c r="E272" s="403"/>
      <c r="F272" s="403"/>
      <c r="G272" s="403"/>
      <c r="H272" s="403"/>
      <c r="I272" s="403"/>
      <c r="J272" s="403"/>
      <c r="K272" s="403"/>
      <c r="L272" s="403"/>
      <c r="M272" s="403"/>
      <c r="N272" s="403"/>
      <c r="O272" s="403"/>
      <c r="P272" s="403"/>
      <c r="Q272" s="403"/>
      <c r="R272" s="403"/>
      <c r="S272" s="403"/>
      <c r="T272" s="403"/>
      <c r="U272" s="403"/>
      <c r="V272" s="403"/>
      <c r="W272" s="403"/>
      <c r="X272" s="403"/>
      <c r="Y272" s="403"/>
      <c r="Z272" s="386"/>
      <c r="AA272" s="386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394">
        <v>4607091380880</v>
      </c>
      <c r="E273" s="395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2" t="s">
        <v>435</v>
      </c>
      <c r="P273" s="401"/>
      <c r="Q273" s="401"/>
      <c r="R273" s="401"/>
      <c r="S273" s="395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4">
        <v>4607091380880</v>
      </c>
      <c r="E274" s="395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5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01"/>
      <c r="Q274" s="401"/>
      <c r="R274" s="401"/>
      <c r="S274" s="395"/>
      <c r="T274" s="34"/>
      <c r="U274" s="34"/>
      <c r="V274" s="35" t="s">
        <v>66</v>
      </c>
      <c r="W274" s="390">
        <v>0</v>
      </c>
      <c r="X274" s="39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4">
        <v>4607091384482</v>
      </c>
      <c r="E275" s="395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1"/>
      <c r="Q275" s="401"/>
      <c r="R275" s="401"/>
      <c r="S275" s="395"/>
      <c r="T275" s="34"/>
      <c r="U275" s="34"/>
      <c r="V275" s="35" t="s">
        <v>66</v>
      </c>
      <c r="W275" s="390">
        <v>0</v>
      </c>
      <c r="X275" s="39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394">
        <v>4607091380897</v>
      </c>
      <c r="E276" s="395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1"/>
      <c r="Q276" s="401"/>
      <c r="R276" s="401"/>
      <c r="S276" s="395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0"/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11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0</v>
      </c>
      <c r="X277" s="392">
        <f>IFERROR(X273/H273,"0")+IFERROR(X274/H274,"0")+IFERROR(X275/H275,"0")+IFERROR(X276/H276,"0")</f>
        <v>0</v>
      </c>
      <c r="Y277" s="392">
        <f>IFERROR(IF(Y273="",0,Y273),"0")+IFERROR(IF(Y274="",0,Y274),"0")+IFERROR(IF(Y275="",0,Y275),"0")+IFERROR(IF(Y276="",0,Y276),"0")</f>
        <v>0</v>
      </c>
      <c r="Z277" s="393"/>
      <c r="AA277" s="393"/>
    </row>
    <row r="278" spans="1:67" x14ac:dyDescent="0.2">
      <c r="A278" s="403"/>
      <c r="B278" s="403"/>
      <c r="C278" s="403"/>
      <c r="D278" s="403"/>
      <c r="E278" s="403"/>
      <c r="F278" s="403"/>
      <c r="G278" s="403"/>
      <c r="H278" s="403"/>
      <c r="I278" s="403"/>
      <c r="J278" s="403"/>
      <c r="K278" s="403"/>
      <c r="L278" s="403"/>
      <c r="M278" s="403"/>
      <c r="N278" s="411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0</v>
      </c>
      <c r="X278" s="392">
        <f>IFERROR(SUM(X273:X276),"0")</f>
        <v>0</v>
      </c>
      <c r="Y278" s="37"/>
      <c r="Z278" s="393"/>
      <c r="AA278" s="393"/>
    </row>
    <row r="279" spans="1:67" ht="14.25" customHeight="1" x14ac:dyDescent="0.25">
      <c r="A279" s="402" t="s">
        <v>86</v>
      </c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3"/>
      <c r="P279" s="403"/>
      <c r="Q279" s="403"/>
      <c r="R279" s="403"/>
      <c r="S279" s="403"/>
      <c r="T279" s="403"/>
      <c r="U279" s="403"/>
      <c r="V279" s="403"/>
      <c r="W279" s="403"/>
      <c r="X279" s="403"/>
      <c r="Y279" s="403"/>
      <c r="Z279" s="386"/>
      <c r="AA279" s="386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394">
        <v>4607091388374</v>
      </c>
      <c r="E280" s="395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0" t="s">
        <v>443</v>
      </c>
      <c r="P280" s="401"/>
      <c r="Q280" s="401"/>
      <c r="R280" s="401"/>
      <c r="S280" s="395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4">
        <v>4607091388381</v>
      </c>
      <c r="E281" s="395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9" t="s">
        <v>446</v>
      </c>
      <c r="P281" s="401"/>
      <c r="Q281" s="401"/>
      <c r="R281" s="401"/>
      <c r="S281" s="395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4">
        <v>4607091388404</v>
      </c>
      <c r="E282" s="395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1"/>
      <c r="Q282" s="401"/>
      <c r="R282" s="401"/>
      <c r="S282" s="395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10"/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11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0</v>
      </c>
      <c r="X283" s="392">
        <f>IFERROR(X280/H280,"0")+IFERROR(X281/H281,"0")+IFERROR(X282/H282,"0")</f>
        <v>0</v>
      </c>
      <c r="Y283" s="392">
        <f>IFERROR(IF(Y280="",0,Y280),"0")+IFERROR(IF(Y281="",0,Y281),"0")+IFERROR(IF(Y282="",0,Y282),"0")</f>
        <v>0</v>
      </c>
      <c r="Z283" s="393"/>
      <c r="AA283" s="393"/>
    </row>
    <row r="284" spans="1:67" x14ac:dyDescent="0.2">
      <c r="A284" s="403"/>
      <c r="B284" s="403"/>
      <c r="C284" s="403"/>
      <c r="D284" s="403"/>
      <c r="E284" s="403"/>
      <c r="F284" s="403"/>
      <c r="G284" s="403"/>
      <c r="H284" s="403"/>
      <c r="I284" s="403"/>
      <c r="J284" s="403"/>
      <c r="K284" s="403"/>
      <c r="L284" s="403"/>
      <c r="M284" s="403"/>
      <c r="N284" s="411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0</v>
      </c>
      <c r="X284" s="392">
        <f>IFERROR(SUM(X280:X282),"0")</f>
        <v>0</v>
      </c>
      <c r="Y284" s="37"/>
      <c r="Z284" s="393"/>
      <c r="AA284" s="393"/>
    </row>
    <row r="285" spans="1:67" ht="14.25" customHeight="1" x14ac:dyDescent="0.25">
      <c r="A285" s="402" t="s">
        <v>449</v>
      </c>
      <c r="B285" s="403"/>
      <c r="C285" s="403"/>
      <c r="D285" s="403"/>
      <c r="E285" s="403"/>
      <c r="F285" s="403"/>
      <c r="G285" s="403"/>
      <c r="H285" s="403"/>
      <c r="I285" s="403"/>
      <c r="J285" s="403"/>
      <c r="K285" s="403"/>
      <c r="L285" s="403"/>
      <c r="M285" s="403"/>
      <c r="N285" s="403"/>
      <c r="O285" s="403"/>
      <c r="P285" s="403"/>
      <c r="Q285" s="403"/>
      <c r="R285" s="403"/>
      <c r="S285" s="403"/>
      <c r="T285" s="403"/>
      <c r="U285" s="403"/>
      <c r="V285" s="403"/>
      <c r="W285" s="403"/>
      <c r="X285" s="403"/>
      <c r="Y285" s="403"/>
      <c r="Z285" s="386"/>
      <c r="AA285" s="386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394">
        <v>4680115881808</v>
      </c>
      <c r="E286" s="395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1"/>
      <c r="Q286" s="401"/>
      <c r="R286" s="401"/>
      <c r="S286" s="395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394">
        <v>4680115881822</v>
      </c>
      <c r="E287" s="395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1"/>
      <c r="Q287" s="401"/>
      <c r="R287" s="401"/>
      <c r="S287" s="395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4">
        <v>4680115880016</v>
      </c>
      <c r="E288" s="395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1"/>
      <c r="Q288" s="401"/>
      <c r="R288" s="401"/>
      <c r="S288" s="395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10"/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11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x14ac:dyDescent="0.2">
      <c r="A290" s="403"/>
      <c r="B290" s="403"/>
      <c r="C290" s="403"/>
      <c r="D290" s="403"/>
      <c r="E290" s="403"/>
      <c r="F290" s="403"/>
      <c r="G290" s="403"/>
      <c r="H290" s="403"/>
      <c r="I290" s="403"/>
      <c r="J290" s="403"/>
      <c r="K290" s="403"/>
      <c r="L290" s="403"/>
      <c r="M290" s="403"/>
      <c r="N290" s="411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customHeight="1" x14ac:dyDescent="0.25">
      <c r="A291" s="427" t="s">
        <v>458</v>
      </c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3"/>
      <c r="P291" s="403"/>
      <c r="Q291" s="403"/>
      <c r="R291" s="403"/>
      <c r="S291" s="403"/>
      <c r="T291" s="403"/>
      <c r="U291" s="403"/>
      <c r="V291" s="403"/>
      <c r="W291" s="403"/>
      <c r="X291" s="403"/>
      <c r="Y291" s="403"/>
      <c r="Z291" s="385"/>
      <c r="AA291" s="385"/>
    </row>
    <row r="292" spans="1:67" ht="14.25" customHeight="1" x14ac:dyDescent="0.25">
      <c r="A292" s="402" t="s">
        <v>105</v>
      </c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3"/>
      <c r="P292" s="403"/>
      <c r="Q292" s="403"/>
      <c r="R292" s="403"/>
      <c r="S292" s="403"/>
      <c r="T292" s="403"/>
      <c r="U292" s="403"/>
      <c r="V292" s="403"/>
      <c r="W292" s="403"/>
      <c r="X292" s="403"/>
      <c r="Y292" s="403"/>
      <c r="Z292" s="386"/>
      <c r="AA292" s="386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4">
        <v>4607091387421</v>
      </c>
      <c r="E293" s="395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1"/>
      <c r="Q293" s="401"/>
      <c r="R293" s="401"/>
      <c r="S293" s="395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394">
        <v>4607091387421</v>
      </c>
      <c r="E294" s="395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1"/>
      <c r="Q294" s="401"/>
      <c r="R294" s="401"/>
      <c r="S294" s="395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394">
        <v>4607091387452</v>
      </c>
      <c r="E295" s="395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1"/>
      <c r="Q295" s="401"/>
      <c r="R295" s="401"/>
      <c r="S295" s="395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394">
        <v>4607091387452</v>
      </c>
      <c r="E296" s="395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1"/>
      <c r="Q296" s="401"/>
      <c r="R296" s="401"/>
      <c r="S296" s="395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394">
        <v>4607091385984</v>
      </c>
      <c r="E297" s="395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1"/>
      <c r="Q297" s="401"/>
      <c r="R297" s="401"/>
      <c r="S297" s="395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394">
        <v>4607091387438</v>
      </c>
      <c r="E298" s="395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1"/>
      <c r="Q298" s="401"/>
      <c r="R298" s="401"/>
      <c r="S298" s="395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394">
        <v>4607091387469</v>
      </c>
      <c r="E299" s="395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1"/>
      <c r="Q299" s="401"/>
      <c r="R299" s="401"/>
      <c r="S299" s="395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10"/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11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x14ac:dyDescent="0.2">
      <c r="A301" s="403"/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11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customHeight="1" x14ac:dyDescent="0.25">
      <c r="A302" s="402" t="s">
        <v>61</v>
      </c>
      <c r="B302" s="403"/>
      <c r="C302" s="403"/>
      <c r="D302" s="403"/>
      <c r="E302" s="403"/>
      <c r="F302" s="403"/>
      <c r="G302" s="403"/>
      <c r="H302" s="403"/>
      <c r="I302" s="403"/>
      <c r="J302" s="403"/>
      <c r="K302" s="403"/>
      <c r="L302" s="403"/>
      <c r="M302" s="403"/>
      <c r="N302" s="403"/>
      <c r="O302" s="403"/>
      <c r="P302" s="403"/>
      <c r="Q302" s="403"/>
      <c r="R302" s="403"/>
      <c r="S302" s="403"/>
      <c r="T302" s="403"/>
      <c r="U302" s="403"/>
      <c r="V302" s="403"/>
      <c r="W302" s="403"/>
      <c r="X302" s="403"/>
      <c r="Y302" s="403"/>
      <c r="Z302" s="386"/>
      <c r="AA302" s="386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4">
        <v>4607091387292</v>
      </c>
      <c r="E303" s="395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1"/>
      <c r="Q303" s="401"/>
      <c r="R303" s="401"/>
      <c r="S303" s="395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394">
        <v>4607091387315</v>
      </c>
      <c r="E304" s="395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1"/>
      <c r="Q304" s="401"/>
      <c r="R304" s="401"/>
      <c r="S304" s="395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0"/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11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x14ac:dyDescent="0.2">
      <c r="A306" s="403"/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11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customHeight="1" x14ac:dyDescent="0.25">
      <c r="A307" s="427" t="s">
        <v>475</v>
      </c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403"/>
      <c r="P307" s="403"/>
      <c r="Q307" s="403"/>
      <c r="R307" s="403"/>
      <c r="S307" s="403"/>
      <c r="T307" s="403"/>
      <c r="U307" s="403"/>
      <c r="V307" s="403"/>
      <c r="W307" s="403"/>
      <c r="X307" s="403"/>
      <c r="Y307" s="403"/>
      <c r="Z307" s="385"/>
      <c r="AA307" s="385"/>
    </row>
    <row r="308" spans="1:67" ht="14.25" customHeight="1" x14ac:dyDescent="0.25">
      <c r="A308" s="402" t="s">
        <v>61</v>
      </c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403"/>
      <c r="P308" s="403"/>
      <c r="Q308" s="403"/>
      <c r="R308" s="403"/>
      <c r="S308" s="403"/>
      <c r="T308" s="403"/>
      <c r="U308" s="403"/>
      <c r="V308" s="403"/>
      <c r="W308" s="403"/>
      <c r="X308" s="403"/>
      <c r="Y308" s="403"/>
      <c r="Z308" s="386"/>
      <c r="AA308" s="386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4">
        <v>4607091383836</v>
      </c>
      <c r="E309" s="395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1"/>
      <c r="Q309" s="401"/>
      <c r="R309" s="401"/>
      <c r="S309" s="395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10"/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11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x14ac:dyDescent="0.2">
      <c r="A311" s="403"/>
      <c r="B311" s="403"/>
      <c r="C311" s="403"/>
      <c r="D311" s="403"/>
      <c r="E311" s="403"/>
      <c r="F311" s="403"/>
      <c r="G311" s="403"/>
      <c r="H311" s="403"/>
      <c r="I311" s="403"/>
      <c r="J311" s="403"/>
      <c r="K311" s="403"/>
      <c r="L311" s="403"/>
      <c r="M311" s="403"/>
      <c r="N311" s="411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customHeight="1" x14ac:dyDescent="0.25">
      <c r="A312" s="402" t="s">
        <v>72</v>
      </c>
      <c r="B312" s="403"/>
      <c r="C312" s="403"/>
      <c r="D312" s="403"/>
      <c r="E312" s="403"/>
      <c r="F312" s="403"/>
      <c r="G312" s="403"/>
      <c r="H312" s="403"/>
      <c r="I312" s="403"/>
      <c r="J312" s="403"/>
      <c r="K312" s="403"/>
      <c r="L312" s="403"/>
      <c r="M312" s="403"/>
      <c r="N312" s="403"/>
      <c r="O312" s="403"/>
      <c r="P312" s="403"/>
      <c r="Q312" s="403"/>
      <c r="R312" s="403"/>
      <c r="S312" s="403"/>
      <c r="T312" s="403"/>
      <c r="U312" s="403"/>
      <c r="V312" s="403"/>
      <c r="W312" s="403"/>
      <c r="X312" s="403"/>
      <c r="Y312" s="403"/>
      <c r="Z312" s="386"/>
      <c r="AA312" s="386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394">
        <v>4607091387919</v>
      </c>
      <c r="E313" s="395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1"/>
      <c r="Q313" s="401"/>
      <c r="R313" s="401"/>
      <c r="S313" s="395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4">
        <v>4680115883604</v>
      </c>
      <c r="E314" s="395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50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1"/>
      <c r="Q314" s="401"/>
      <c r="R314" s="401"/>
      <c r="S314" s="395"/>
      <c r="T314" s="34"/>
      <c r="U314" s="34"/>
      <c r="V314" s="35" t="s">
        <v>66</v>
      </c>
      <c r="W314" s="390">
        <v>0</v>
      </c>
      <c r="X314" s="39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4">
        <v>4680115883567</v>
      </c>
      <c r="E315" s="395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1"/>
      <c r="Q315" s="401"/>
      <c r="R315" s="401"/>
      <c r="S315" s="395"/>
      <c r="T315" s="34"/>
      <c r="U315" s="34"/>
      <c r="V315" s="35" t="s">
        <v>66</v>
      </c>
      <c r="W315" s="390">
        <v>150</v>
      </c>
      <c r="X315" s="391">
        <f>IFERROR(IF(W315="",0,CEILING((W315/$H315),1)*$H315),"")</f>
        <v>151.20000000000002</v>
      </c>
      <c r="Y315" s="36">
        <f>IFERROR(IF(X315=0,"",ROUNDUP(X315/H315,0)*0.00753),"")</f>
        <v>0.54215999999999998</v>
      </c>
      <c r="Z315" s="56"/>
      <c r="AA315" s="57"/>
      <c r="AE315" s="64"/>
      <c r="BB315" s="251" t="s">
        <v>1</v>
      </c>
      <c r="BL315" s="64">
        <f>IFERROR(W315*I315/H315,"0")</f>
        <v>168.57142857142856</v>
      </c>
      <c r="BM315" s="64">
        <f>IFERROR(X315*I315/H315,"0")</f>
        <v>169.92</v>
      </c>
      <c r="BN315" s="64">
        <f>IFERROR(1/J315*(W315/H315),"0")</f>
        <v>0.45787545787545786</v>
      </c>
      <c r="BO315" s="64">
        <f>IFERROR(1/J315*(X315/H315),"0")</f>
        <v>0.46153846153846151</v>
      </c>
    </row>
    <row r="316" spans="1:67" x14ac:dyDescent="0.2">
      <c r="A316" s="410"/>
      <c r="B316" s="403"/>
      <c r="C316" s="403"/>
      <c r="D316" s="403"/>
      <c r="E316" s="403"/>
      <c r="F316" s="403"/>
      <c r="G316" s="403"/>
      <c r="H316" s="403"/>
      <c r="I316" s="403"/>
      <c r="J316" s="403"/>
      <c r="K316" s="403"/>
      <c r="L316" s="403"/>
      <c r="M316" s="403"/>
      <c r="N316" s="411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71.428571428571431</v>
      </c>
      <c r="X316" s="392">
        <f>IFERROR(X313/H313,"0")+IFERROR(X314/H314,"0")+IFERROR(X315/H315,"0")</f>
        <v>72</v>
      </c>
      <c r="Y316" s="392">
        <f>IFERROR(IF(Y313="",0,Y313),"0")+IFERROR(IF(Y314="",0,Y314),"0")+IFERROR(IF(Y315="",0,Y315),"0")</f>
        <v>0.54215999999999998</v>
      </c>
      <c r="Z316" s="393"/>
      <c r="AA316" s="393"/>
    </row>
    <row r="317" spans="1:67" x14ac:dyDescent="0.2">
      <c r="A317" s="403"/>
      <c r="B317" s="403"/>
      <c r="C317" s="403"/>
      <c r="D317" s="403"/>
      <c r="E317" s="403"/>
      <c r="F317" s="403"/>
      <c r="G317" s="403"/>
      <c r="H317" s="403"/>
      <c r="I317" s="403"/>
      <c r="J317" s="403"/>
      <c r="K317" s="403"/>
      <c r="L317" s="403"/>
      <c r="M317" s="403"/>
      <c r="N317" s="411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150</v>
      </c>
      <c r="X317" s="392">
        <f>IFERROR(SUM(X313:X315),"0")</f>
        <v>151.20000000000002</v>
      </c>
      <c r="Y317" s="37"/>
      <c r="Z317" s="393"/>
      <c r="AA317" s="393"/>
    </row>
    <row r="318" spans="1:67" ht="14.25" customHeight="1" x14ac:dyDescent="0.25">
      <c r="A318" s="402" t="s">
        <v>206</v>
      </c>
      <c r="B318" s="403"/>
      <c r="C318" s="403"/>
      <c r="D318" s="403"/>
      <c r="E318" s="403"/>
      <c r="F318" s="403"/>
      <c r="G318" s="403"/>
      <c r="H318" s="403"/>
      <c r="I318" s="403"/>
      <c r="J318" s="403"/>
      <c r="K318" s="403"/>
      <c r="L318" s="403"/>
      <c r="M318" s="403"/>
      <c r="N318" s="403"/>
      <c r="O318" s="403"/>
      <c r="P318" s="403"/>
      <c r="Q318" s="403"/>
      <c r="R318" s="403"/>
      <c r="S318" s="403"/>
      <c r="T318" s="403"/>
      <c r="U318" s="403"/>
      <c r="V318" s="403"/>
      <c r="W318" s="403"/>
      <c r="X318" s="403"/>
      <c r="Y318" s="403"/>
      <c r="Z318" s="386"/>
      <c r="AA318" s="386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4">
        <v>4607091388831</v>
      </c>
      <c r="E319" s="395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1"/>
      <c r="Q319" s="401"/>
      <c r="R319" s="401"/>
      <c r="S319" s="395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10"/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11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x14ac:dyDescent="0.2">
      <c r="A321" s="403"/>
      <c r="B321" s="403"/>
      <c r="C321" s="403"/>
      <c r="D321" s="403"/>
      <c r="E321" s="403"/>
      <c r="F321" s="403"/>
      <c r="G321" s="403"/>
      <c r="H321" s="403"/>
      <c r="I321" s="403"/>
      <c r="J321" s="403"/>
      <c r="K321" s="403"/>
      <c r="L321" s="403"/>
      <c r="M321" s="403"/>
      <c r="N321" s="411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customHeight="1" x14ac:dyDescent="0.25">
      <c r="A322" s="402" t="s">
        <v>86</v>
      </c>
      <c r="B322" s="403"/>
      <c r="C322" s="403"/>
      <c r="D322" s="403"/>
      <c r="E322" s="403"/>
      <c r="F322" s="403"/>
      <c r="G322" s="403"/>
      <c r="H322" s="403"/>
      <c r="I322" s="403"/>
      <c r="J322" s="403"/>
      <c r="K322" s="403"/>
      <c r="L322" s="403"/>
      <c r="M322" s="403"/>
      <c r="N322" s="403"/>
      <c r="O322" s="403"/>
      <c r="P322" s="403"/>
      <c r="Q322" s="403"/>
      <c r="R322" s="403"/>
      <c r="S322" s="403"/>
      <c r="T322" s="403"/>
      <c r="U322" s="403"/>
      <c r="V322" s="403"/>
      <c r="W322" s="403"/>
      <c r="X322" s="403"/>
      <c r="Y322" s="403"/>
      <c r="Z322" s="386"/>
      <c r="AA322" s="386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394">
        <v>4607091383102</v>
      </c>
      <c r="E323" s="395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1"/>
      <c r="Q323" s="401"/>
      <c r="R323" s="401"/>
      <c r="S323" s="395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10"/>
      <c r="B324" s="403"/>
      <c r="C324" s="403"/>
      <c r="D324" s="403"/>
      <c r="E324" s="403"/>
      <c r="F324" s="403"/>
      <c r="G324" s="403"/>
      <c r="H324" s="403"/>
      <c r="I324" s="403"/>
      <c r="J324" s="403"/>
      <c r="K324" s="403"/>
      <c r="L324" s="403"/>
      <c r="M324" s="403"/>
      <c r="N324" s="411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x14ac:dyDescent="0.2">
      <c r="A325" s="403"/>
      <c r="B325" s="403"/>
      <c r="C325" s="403"/>
      <c r="D325" s="403"/>
      <c r="E325" s="403"/>
      <c r="F325" s="403"/>
      <c r="G325" s="403"/>
      <c r="H325" s="403"/>
      <c r="I325" s="403"/>
      <c r="J325" s="403"/>
      <c r="K325" s="403"/>
      <c r="L325" s="403"/>
      <c r="M325" s="403"/>
      <c r="N325" s="411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customHeight="1" x14ac:dyDescent="0.2">
      <c r="A326" s="433" t="s">
        <v>488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48"/>
      <c r="AA326" s="48"/>
    </row>
    <row r="327" spans="1:67" ht="16.5" customHeight="1" x14ac:dyDescent="0.25">
      <c r="A327" s="427" t="s">
        <v>489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385"/>
      <c r="AA327" s="385"/>
    </row>
    <row r="328" spans="1:67" ht="14.25" customHeight="1" x14ac:dyDescent="0.25">
      <c r="A328" s="402" t="s">
        <v>105</v>
      </c>
      <c r="B328" s="403"/>
      <c r="C328" s="403"/>
      <c r="D328" s="403"/>
      <c r="E328" s="403"/>
      <c r="F328" s="403"/>
      <c r="G328" s="403"/>
      <c r="H328" s="403"/>
      <c r="I328" s="403"/>
      <c r="J328" s="403"/>
      <c r="K328" s="403"/>
      <c r="L328" s="403"/>
      <c r="M328" s="403"/>
      <c r="N328" s="403"/>
      <c r="O328" s="403"/>
      <c r="P328" s="403"/>
      <c r="Q328" s="403"/>
      <c r="R328" s="403"/>
      <c r="S328" s="403"/>
      <c r="T328" s="403"/>
      <c r="U328" s="403"/>
      <c r="V328" s="403"/>
      <c r="W328" s="403"/>
      <c r="X328" s="403"/>
      <c r="Y328" s="403"/>
      <c r="Z328" s="386"/>
      <c r="AA328" s="386"/>
    </row>
    <row r="329" spans="1:67" ht="27" customHeight="1" x14ac:dyDescent="0.25">
      <c r="A329" s="54" t="s">
        <v>490</v>
      </c>
      <c r="B329" s="54" t="s">
        <v>491</v>
      </c>
      <c r="C329" s="31">
        <v>4301011943</v>
      </c>
      <c r="D329" s="394">
        <v>4680115884830</v>
      </c>
      <c r="E329" s="395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3" t="s">
        <v>492</v>
      </c>
      <c r="P329" s="401"/>
      <c r="Q329" s="401"/>
      <c r="R329" s="401"/>
      <c r="S329" s="395"/>
      <c r="T329" s="34"/>
      <c r="U329" s="34"/>
      <c r="V329" s="35" t="s">
        <v>66</v>
      </c>
      <c r="W329" s="390">
        <v>500</v>
      </c>
      <c r="X329" s="391">
        <f t="shared" ref="X329:X338" si="75">IFERROR(IF(W329="",0,CEILING((W329/$H329),1)*$H329),"")</f>
        <v>510</v>
      </c>
      <c r="Y329" s="36">
        <f>IFERROR(IF(X329=0,"",ROUNDUP(X329/H329,0)*0.02039),"")</f>
        <v>0.69325999999999999</v>
      </c>
      <c r="Z329" s="56"/>
      <c r="AA329" s="57"/>
      <c r="AE329" s="64"/>
      <c r="BB329" s="254" t="s">
        <v>1</v>
      </c>
      <c r="BL329" s="64">
        <f t="shared" ref="BL329:BL338" si="76">IFERROR(W329*I329/H329,"0")</f>
        <v>516</v>
      </c>
      <c r="BM329" s="64">
        <f t="shared" ref="BM329:BM338" si="77">IFERROR(X329*I329/H329,"0")</f>
        <v>526.32000000000005</v>
      </c>
      <c r="BN329" s="64">
        <f t="shared" ref="BN329:BN338" si="78">IFERROR(1/J329*(W329/H329),"0")</f>
        <v>0.69444444444444442</v>
      </c>
      <c r="BO329" s="64">
        <f t="shared" ref="BO329:BO338" si="79">IFERROR(1/J329*(X329/H329),"0")</f>
        <v>0.70833333333333326</v>
      </c>
    </row>
    <row r="330" spans="1:67" ht="27" customHeight="1" x14ac:dyDescent="0.25">
      <c r="A330" s="54" t="s">
        <v>490</v>
      </c>
      <c r="B330" s="54" t="s">
        <v>493</v>
      </c>
      <c r="C330" s="31">
        <v>4301011867</v>
      </c>
      <c r="D330" s="394">
        <v>4680115884830</v>
      </c>
      <c r="E330" s="395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0" t="s">
        <v>492</v>
      </c>
      <c r="P330" s="401"/>
      <c r="Q330" s="401"/>
      <c r="R330" s="401"/>
      <c r="S330" s="395"/>
      <c r="T330" s="34"/>
      <c r="U330" s="34"/>
      <c r="V330" s="35" t="s">
        <v>66</v>
      </c>
      <c r="W330" s="390">
        <v>0</v>
      </c>
      <c r="X330" s="391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4301011946</v>
      </c>
      <c r="D331" s="394">
        <v>4680115884847</v>
      </c>
      <c r="E331" s="395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9" t="s">
        <v>496</v>
      </c>
      <c r="P331" s="401"/>
      <c r="Q331" s="401"/>
      <c r="R331" s="401"/>
      <c r="S331" s="395"/>
      <c r="T331" s="34"/>
      <c r="U331" s="34"/>
      <c r="V331" s="35" t="s">
        <v>66</v>
      </c>
      <c r="W331" s="390">
        <v>1500</v>
      </c>
      <c r="X331" s="391">
        <f t="shared" si="75"/>
        <v>1500</v>
      </c>
      <c r="Y331" s="36">
        <f>IFERROR(IF(X331=0,"",ROUNDUP(X331/H331,0)*0.02039),"")</f>
        <v>2.0389999999999997</v>
      </c>
      <c r="Z331" s="56"/>
      <c r="AA331" s="57"/>
      <c r="AE331" s="64"/>
      <c r="BB331" s="256" t="s">
        <v>1</v>
      </c>
      <c r="BL331" s="64">
        <f t="shared" si="76"/>
        <v>1548</v>
      </c>
      <c r="BM331" s="64">
        <f t="shared" si="77"/>
        <v>1548</v>
      </c>
      <c r="BN331" s="64">
        <f t="shared" si="78"/>
        <v>2.083333333333333</v>
      </c>
      <c r="BO331" s="64">
        <f t="shared" si="79"/>
        <v>2.083333333333333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394">
        <v>4680115884847</v>
      </c>
      <c r="E332" s="395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496</v>
      </c>
      <c r="P332" s="401"/>
      <c r="Q332" s="401"/>
      <c r="R332" s="401"/>
      <c r="S332" s="395"/>
      <c r="T332" s="34"/>
      <c r="U332" s="34"/>
      <c r="V332" s="35" t="s">
        <v>66</v>
      </c>
      <c r="W332" s="390">
        <v>0</v>
      </c>
      <c r="X332" s="391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customHeight="1" x14ac:dyDescent="0.25">
      <c r="A333" s="54" t="s">
        <v>498</v>
      </c>
      <c r="B333" s="54" t="s">
        <v>499</v>
      </c>
      <c r="C333" s="31">
        <v>4301011947</v>
      </c>
      <c r="D333" s="394">
        <v>4680115884854</v>
      </c>
      <c r="E333" s="395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1"/>
      <c r="Q333" s="401"/>
      <c r="R333" s="401"/>
      <c r="S333" s="395"/>
      <c r="T333" s="34"/>
      <c r="U333" s="34"/>
      <c r="V333" s="35" t="s">
        <v>66</v>
      </c>
      <c r="W333" s="390">
        <v>300</v>
      </c>
      <c r="X333" s="391">
        <f t="shared" si="75"/>
        <v>300</v>
      </c>
      <c r="Y333" s="36">
        <f>IFERROR(IF(X333=0,"",ROUNDUP(X333/H333,0)*0.02039),"")</f>
        <v>0.40779999999999994</v>
      </c>
      <c r="Z333" s="56"/>
      <c r="AA333" s="57"/>
      <c r="AE333" s="64"/>
      <c r="BB333" s="258" t="s">
        <v>1</v>
      </c>
      <c r="BL333" s="64">
        <f t="shared" si="76"/>
        <v>309.60000000000002</v>
      </c>
      <c r="BM333" s="64">
        <f t="shared" si="77"/>
        <v>309.60000000000002</v>
      </c>
      <c r="BN333" s="64">
        <f t="shared" si="78"/>
        <v>0.41666666666666663</v>
      </c>
      <c r="BO333" s="64">
        <f t="shared" si="79"/>
        <v>0.41666666666666663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394">
        <v>4680115884854</v>
      </c>
      <c r="E334" s="395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8" t="s">
        <v>501</v>
      </c>
      <c r="P334" s="401"/>
      <c r="Q334" s="401"/>
      <c r="R334" s="401"/>
      <c r="S334" s="395"/>
      <c r="T334" s="34"/>
      <c r="U334" s="34"/>
      <c r="V334" s="35" t="s">
        <v>66</v>
      </c>
      <c r="W334" s="390">
        <v>0</v>
      </c>
      <c r="X334" s="391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customHeight="1" x14ac:dyDescent="0.25">
      <c r="A335" s="54" t="s">
        <v>502</v>
      </c>
      <c r="B335" s="54" t="s">
        <v>503</v>
      </c>
      <c r="C335" s="31">
        <v>4301011871</v>
      </c>
      <c r="D335" s="394">
        <v>4680115884908</v>
      </c>
      <c r="E335" s="395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2" t="s">
        <v>504</v>
      </c>
      <c r="P335" s="401"/>
      <c r="Q335" s="401"/>
      <c r="R335" s="401"/>
      <c r="S335" s="395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394">
        <v>4680115884878</v>
      </c>
      <c r="E336" s="395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9" t="s">
        <v>507</v>
      </c>
      <c r="P336" s="401"/>
      <c r="Q336" s="401"/>
      <c r="R336" s="401"/>
      <c r="S336" s="395"/>
      <c r="T336" s="34"/>
      <c r="U336" s="34"/>
      <c r="V336" s="35" t="s">
        <v>66</v>
      </c>
      <c r="W336" s="390">
        <v>0</v>
      </c>
      <c r="X336" s="391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508</v>
      </c>
      <c r="B337" s="54" t="s">
        <v>509</v>
      </c>
      <c r="C337" s="31">
        <v>4301011952</v>
      </c>
      <c r="D337" s="394">
        <v>4680115884922</v>
      </c>
      <c r="E337" s="395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8" t="s">
        <v>510</v>
      </c>
      <c r="P337" s="401"/>
      <c r="Q337" s="401"/>
      <c r="R337" s="401"/>
      <c r="S337" s="395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511</v>
      </c>
      <c r="B338" s="54" t="s">
        <v>512</v>
      </c>
      <c r="C338" s="31">
        <v>4301011433</v>
      </c>
      <c r="D338" s="394">
        <v>4680115882638</v>
      </c>
      <c r="E338" s="395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1"/>
      <c r="Q338" s="401"/>
      <c r="R338" s="401"/>
      <c r="S338" s="395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0"/>
      <c r="B339" s="403"/>
      <c r="C339" s="403"/>
      <c r="D339" s="403"/>
      <c r="E339" s="403"/>
      <c r="F339" s="403"/>
      <c r="G339" s="403"/>
      <c r="H339" s="403"/>
      <c r="I339" s="403"/>
      <c r="J339" s="403"/>
      <c r="K339" s="403"/>
      <c r="L339" s="403"/>
      <c r="M339" s="403"/>
      <c r="N339" s="411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153.33333333333334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154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3.1400599999999996</v>
      </c>
      <c r="Z339" s="393"/>
      <c r="AA339" s="393"/>
    </row>
    <row r="340" spans="1:67" x14ac:dyDescent="0.2">
      <c r="A340" s="403"/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11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2300</v>
      </c>
      <c r="X340" s="392">
        <f>IFERROR(SUM(X329:X338),"0")</f>
        <v>2310</v>
      </c>
      <c r="Y340" s="37"/>
      <c r="Z340" s="393"/>
      <c r="AA340" s="393"/>
    </row>
    <row r="341" spans="1:67" ht="14.25" customHeight="1" x14ac:dyDescent="0.25">
      <c r="A341" s="402" t="s">
        <v>97</v>
      </c>
      <c r="B341" s="403"/>
      <c r="C341" s="403"/>
      <c r="D341" s="403"/>
      <c r="E341" s="403"/>
      <c r="F341" s="403"/>
      <c r="G341" s="403"/>
      <c r="H341" s="403"/>
      <c r="I341" s="403"/>
      <c r="J341" s="403"/>
      <c r="K341" s="403"/>
      <c r="L341" s="403"/>
      <c r="M341" s="403"/>
      <c r="N341" s="403"/>
      <c r="O341" s="403"/>
      <c r="P341" s="403"/>
      <c r="Q341" s="403"/>
      <c r="R341" s="403"/>
      <c r="S341" s="403"/>
      <c r="T341" s="403"/>
      <c r="U341" s="403"/>
      <c r="V341" s="403"/>
      <c r="W341" s="403"/>
      <c r="X341" s="403"/>
      <c r="Y341" s="403"/>
      <c r="Z341" s="386"/>
      <c r="AA341" s="386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394">
        <v>4607091383980</v>
      </c>
      <c r="E342" s="395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1"/>
      <c r="Q342" s="401"/>
      <c r="R342" s="401"/>
      <c r="S342" s="395"/>
      <c r="T342" s="34"/>
      <c r="U342" s="34"/>
      <c r="V342" s="35" t="s">
        <v>66</v>
      </c>
      <c r="W342" s="390">
        <v>0</v>
      </c>
      <c r="X342" s="39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customHeight="1" x14ac:dyDescent="0.25">
      <c r="A343" s="54" t="s">
        <v>515</v>
      </c>
      <c r="B343" s="54" t="s">
        <v>516</v>
      </c>
      <c r="C343" s="31">
        <v>4301020270</v>
      </c>
      <c r="D343" s="394">
        <v>4680115883314</v>
      </c>
      <c r="E343" s="395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1"/>
      <c r="Q343" s="401"/>
      <c r="R343" s="401"/>
      <c r="S343" s="395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394">
        <v>4607091384178</v>
      </c>
      <c r="E344" s="395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1"/>
      <c r="Q344" s="401"/>
      <c r="R344" s="401"/>
      <c r="S344" s="395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519</v>
      </c>
      <c r="B345" s="54" t="s">
        <v>520</v>
      </c>
      <c r="C345" s="31">
        <v>4301020254</v>
      </c>
      <c r="D345" s="394">
        <v>4680115881914</v>
      </c>
      <c r="E345" s="395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1"/>
      <c r="Q345" s="401"/>
      <c r="R345" s="401"/>
      <c r="S345" s="395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0"/>
      <c r="B346" s="403"/>
      <c r="C346" s="403"/>
      <c r="D346" s="403"/>
      <c r="E346" s="403"/>
      <c r="F346" s="403"/>
      <c r="G346" s="403"/>
      <c r="H346" s="403"/>
      <c r="I346" s="403"/>
      <c r="J346" s="403"/>
      <c r="K346" s="403"/>
      <c r="L346" s="403"/>
      <c r="M346" s="403"/>
      <c r="N346" s="411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0</v>
      </c>
      <c r="X346" s="392">
        <f>IFERROR(X342/H342,"0")+IFERROR(X343/H343,"0")+IFERROR(X344/H344,"0")+IFERROR(X345/H345,"0")</f>
        <v>0</v>
      </c>
      <c r="Y346" s="392">
        <f>IFERROR(IF(Y342="",0,Y342),"0")+IFERROR(IF(Y343="",0,Y343),"0")+IFERROR(IF(Y344="",0,Y344),"0")+IFERROR(IF(Y345="",0,Y345),"0")</f>
        <v>0</v>
      </c>
      <c r="Z346" s="393"/>
      <c r="AA346" s="393"/>
    </row>
    <row r="347" spans="1:67" x14ac:dyDescent="0.2">
      <c r="A347" s="403"/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11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0</v>
      </c>
      <c r="X347" s="392">
        <f>IFERROR(SUM(X342:X345),"0")</f>
        <v>0</v>
      </c>
      <c r="Y347" s="37"/>
      <c r="Z347" s="393"/>
      <c r="AA347" s="393"/>
    </row>
    <row r="348" spans="1:67" ht="14.25" customHeight="1" x14ac:dyDescent="0.25">
      <c r="A348" s="402" t="s">
        <v>72</v>
      </c>
      <c r="B348" s="403"/>
      <c r="C348" s="403"/>
      <c r="D348" s="403"/>
      <c r="E348" s="403"/>
      <c r="F348" s="403"/>
      <c r="G348" s="403"/>
      <c r="H348" s="403"/>
      <c r="I348" s="403"/>
      <c r="J348" s="403"/>
      <c r="K348" s="403"/>
      <c r="L348" s="403"/>
      <c r="M348" s="403"/>
      <c r="N348" s="403"/>
      <c r="O348" s="403"/>
      <c r="P348" s="403"/>
      <c r="Q348" s="403"/>
      <c r="R348" s="403"/>
      <c r="S348" s="403"/>
      <c r="T348" s="403"/>
      <c r="U348" s="403"/>
      <c r="V348" s="403"/>
      <c r="W348" s="403"/>
      <c r="X348" s="403"/>
      <c r="Y348" s="403"/>
      <c r="Z348" s="386"/>
      <c r="AA348" s="386"/>
    </row>
    <row r="349" spans="1:67" ht="27" customHeight="1" x14ac:dyDescent="0.25">
      <c r="A349" s="54" t="s">
        <v>521</v>
      </c>
      <c r="B349" s="54" t="s">
        <v>522</v>
      </c>
      <c r="C349" s="31">
        <v>4301051639</v>
      </c>
      <c r="D349" s="394">
        <v>4607091383928</v>
      </c>
      <c r="E349" s="395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535" t="s">
        <v>523</v>
      </c>
      <c r="P349" s="401"/>
      <c r="Q349" s="401"/>
      <c r="R349" s="401"/>
      <c r="S349" s="395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521</v>
      </c>
      <c r="B350" s="54" t="s">
        <v>524</v>
      </c>
      <c r="C350" s="31">
        <v>4301051560</v>
      </c>
      <c r="D350" s="394">
        <v>4607091383928</v>
      </c>
      <c r="E350" s="395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46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01"/>
      <c r="Q350" s="401"/>
      <c r="R350" s="401"/>
      <c r="S350" s="395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525</v>
      </c>
      <c r="B351" s="54" t="s">
        <v>526</v>
      </c>
      <c r="C351" s="31">
        <v>4301051636</v>
      </c>
      <c r="D351" s="394">
        <v>4607091384260</v>
      </c>
      <c r="E351" s="395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2" t="s">
        <v>527</v>
      </c>
      <c r="P351" s="401"/>
      <c r="Q351" s="401"/>
      <c r="R351" s="401"/>
      <c r="S351" s="395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394">
        <v>4607091384260</v>
      </c>
      <c r="E352" s="395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01"/>
      <c r="Q352" s="401"/>
      <c r="R352" s="401"/>
      <c r="S352" s="395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10"/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11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x14ac:dyDescent="0.2">
      <c r="A354" s="403"/>
      <c r="B354" s="403"/>
      <c r="C354" s="403"/>
      <c r="D354" s="403"/>
      <c r="E354" s="403"/>
      <c r="F354" s="403"/>
      <c r="G354" s="403"/>
      <c r="H354" s="403"/>
      <c r="I354" s="403"/>
      <c r="J354" s="403"/>
      <c r="K354" s="403"/>
      <c r="L354" s="403"/>
      <c r="M354" s="403"/>
      <c r="N354" s="411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customHeight="1" x14ac:dyDescent="0.25">
      <c r="A355" s="402" t="s">
        <v>206</v>
      </c>
      <c r="B355" s="403"/>
      <c r="C355" s="403"/>
      <c r="D355" s="403"/>
      <c r="E355" s="403"/>
      <c r="F355" s="403"/>
      <c r="G355" s="403"/>
      <c r="H355" s="403"/>
      <c r="I355" s="403"/>
      <c r="J355" s="403"/>
      <c r="K355" s="403"/>
      <c r="L355" s="403"/>
      <c r="M355" s="403"/>
      <c r="N355" s="403"/>
      <c r="O355" s="403"/>
      <c r="P355" s="403"/>
      <c r="Q355" s="403"/>
      <c r="R355" s="403"/>
      <c r="S355" s="403"/>
      <c r="T355" s="403"/>
      <c r="U355" s="403"/>
      <c r="V355" s="403"/>
      <c r="W355" s="403"/>
      <c r="X355" s="403"/>
      <c r="Y355" s="403"/>
      <c r="Z355" s="386"/>
      <c r="AA355" s="386"/>
    </row>
    <row r="356" spans="1:67" ht="16.5" customHeight="1" x14ac:dyDescent="0.25">
      <c r="A356" s="54" t="s">
        <v>529</v>
      </c>
      <c r="B356" s="54" t="s">
        <v>530</v>
      </c>
      <c r="C356" s="31">
        <v>4301060314</v>
      </c>
      <c r="D356" s="394">
        <v>4607091384673</v>
      </c>
      <c r="E356" s="395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01"/>
      <c r="Q356" s="401"/>
      <c r="R356" s="401"/>
      <c r="S356" s="395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529</v>
      </c>
      <c r="B357" s="54" t="s">
        <v>531</v>
      </c>
      <c r="C357" s="31">
        <v>4301060345</v>
      </c>
      <c r="D357" s="394">
        <v>4607091384673</v>
      </c>
      <c r="E357" s="395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8" t="s">
        <v>532</v>
      </c>
      <c r="P357" s="401"/>
      <c r="Q357" s="401"/>
      <c r="R357" s="401"/>
      <c r="S357" s="395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0"/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11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x14ac:dyDescent="0.2">
      <c r="A359" s="403"/>
      <c r="B359" s="403"/>
      <c r="C359" s="403"/>
      <c r="D359" s="403"/>
      <c r="E359" s="403"/>
      <c r="F359" s="403"/>
      <c r="G359" s="403"/>
      <c r="H359" s="403"/>
      <c r="I359" s="403"/>
      <c r="J359" s="403"/>
      <c r="K359" s="403"/>
      <c r="L359" s="403"/>
      <c r="M359" s="403"/>
      <c r="N359" s="411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customHeight="1" x14ac:dyDescent="0.25">
      <c r="A360" s="427" t="s">
        <v>533</v>
      </c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03"/>
      <c r="P360" s="403"/>
      <c r="Q360" s="403"/>
      <c r="R360" s="403"/>
      <c r="S360" s="403"/>
      <c r="T360" s="403"/>
      <c r="U360" s="403"/>
      <c r="V360" s="403"/>
      <c r="W360" s="403"/>
      <c r="X360" s="403"/>
      <c r="Y360" s="403"/>
      <c r="Z360" s="385"/>
      <c r="AA360" s="385"/>
    </row>
    <row r="361" spans="1:67" ht="14.25" customHeight="1" x14ac:dyDescent="0.25">
      <c r="A361" s="402" t="s">
        <v>105</v>
      </c>
      <c r="B361" s="403"/>
      <c r="C361" s="403"/>
      <c r="D361" s="403"/>
      <c r="E361" s="403"/>
      <c r="F361" s="403"/>
      <c r="G361" s="403"/>
      <c r="H361" s="403"/>
      <c r="I361" s="403"/>
      <c r="J361" s="403"/>
      <c r="K361" s="403"/>
      <c r="L361" s="403"/>
      <c r="M361" s="403"/>
      <c r="N361" s="403"/>
      <c r="O361" s="403"/>
      <c r="P361" s="403"/>
      <c r="Q361" s="403"/>
      <c r="R361" s="403"/>
      <c r="S361" s="403"/>
      <c r="T361" s="403"/>
      <c r="U361" s="403"/>
      <c r="V361" s="403"/>
      <c r="W361" s="403"/>
      <c r="X361" s="403"/>
      <c r="Y361" s="403"/>
      <c r="Z361" s="386"/>
      <c r="AA361" s="386"/>
    </row>
    <row r="362" spans="1:67" ht="37.5" customHeight="1" x14ac:dyDescent="0.25">
      <c r="A362" s="54" t="s">
        <v>534</v>
      </c>
      <c r="B362" s="54" t="s">
        <v>535</v>
      </c>
      <c r="C362" s="31">
        <v>4301011324</v>
      </c>
      <c r="D362" s="394">
        <v>4607091384185</v>
      </c>
      <c r="E362" s="395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01"/>
      <c r="Q362" s="401"/>
      <c r="R362" s="401"/>
      <c r="S362" s="395"/>
      <c r="T362" s="34"/>
      <c r="U362" s="34"/>
      <c r="V362" s="35" t="s">
        <v>66</v>
      </c>
      <c r="W362" s="390">
        <v>500</v>
      </c>
      <c r="X362" s="391">
        <f>IFERROR(IF(W362="",0,CEILING((W362/$H362),1)*$H362),"")</f>
        <v>504</v>
      </c>
      <c r="Y362" s="36">
        <f>IFERROR(IF(X362=0,"",ROUNDUP(X362/H362,0)*0.02175),"")</f>
        <v>0.91349999999999998</v>
      </c>
      <c r="Z362" s="56"/>
      <c r="AA362" s="57"/>
      <c r="AE362" s="64"/>
      <c r="BB362" s="274" t="s">
        <v>1</v>
      </c>
      <c r="BL362" s="64">
        <f>IFERROR(W362*I362/H362,"0")</f>
        <v>520</v>
      </c>
      <c r="BM362" s="64">
        <f>IFERROR(X362*I362/H362,"0")</f>
        <v>524.16</v>
      </c>
      <c r="BN362" s="64">
        <f>IFERROR(1/J362*(W362/H362),"0")</f>
        <v>0.74404761904761896</v>
      </c>
      <c r="BO362" s="64">
        <f>IFERROR(1/J362*(X362/H362),"0")</f>
        <v>0.75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394">
        <v>4607091384192</v>
      </c>
      <c r="E363" s="395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01"/>
      <c r="Q363" s="401"/>
      <c r="R363" s="401"/>
      <c r="S363" s="395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538</v>
      </c>
      <c r="B364" s="54" t="s">
        <v>539</v>
      </c>
      <c r="C364" s="31">
        <v>4301011483</v>
      </c>
      <c r="D364" s="394">
        <v>4680115881907</v>
      </c>
      <c r="E364" s="395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1"/>
      <c r="Q364" s="401"/>
      <c r="R364" s="401"/>
      <c r="S364" s="395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540</v>
      </c>
      <c r="B365" s="54" t="s">
        <v>541</v>
      </c>
      <c r="C365" s="31">
        <v>4301011655</v>
      </c>
      <c r="D365" s="394">
        <v>4680115883925</v>
      </c>
      <c r="E365" s="395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1"/>
      <c r="Q365" s="401"/>
      <c r="R365" s="401"/>
      <c r="S365" s="395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0"/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11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41.666666666666664</v>
      </c>
      <c r="X366" s="392">
        <f>IFERROR(X362/H362,"0")+IFERROR(X363/H363,"0")+IFERROR(X364/H364,"0")+IFERROR(X365/H365,"0")</f>
        <v>42</v>
      </c>
      <c r="Y366" s="392">
        <f>IFERROR(IF(Y362="",0,Y362),"0")+IFERROR(IF(Y363="",0,Y363),"0")+IFERROR(IF(Y364="",0,Y364),"0")+IFERROR(IF(Y365="",0,Y365),"0")</f>
        <v>0.91349999999999998</v>
      </c>
      <c r="Z366" s="393"/>
      <c r="AA366" s="393"/>
    </row>
    <row r="367" spans="1:67" x14ac:dyDescent="0.2">
      <c r="A367" s="403"/>
      <c r="B367" s="403"/>
      <c r="C367" s="403"/>
      <c r="D367" s="403"/>
      <c r="E367" s="403"/>
      <c r="F367" s="403"/>
      <c r="G367" s="403"/>
      <c r="H367" s="403"/>
      <c r="I367" s="403"/>
      <c r="J367" s="403"/>
      <c r="K367" s="403"/>
      <c r="L367" s="403"/>
      <c r="M367" s="403"/>
      <c r="N367" s="411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500</v>
      </c>
      <c r="X367" s="392">
        <f>IFERROR(SUM(X362:X365),"0")</f>
        <v>504</v>
      </c>
      <c r="Y367" s="37"/>
      <c r="Z367" s="393"/>
      <c r="AA367" s="393"/>
    </row>
    <row r="368" spans="1:67" ht="14.25" customHeight="1" x14ac:dyDescent="0.25">
      <c r="A368" s="402" t="s">
        <v>61</v>
      </c>
      <c r="B368" s="403"/>
      <c r="C368" s="403"/>
      <c r="D368" s="403"/>
      <c r="E368" s="403"/>
      <c r="F368" s="403"/>
      <c r="G368" s="403"/>
      <c r="H368" s="403"/>
      <c r="I368" s="403"/>
      <c r="J368" s="403"/>
      <c r="K368" s="403"/>
      <c r="L368" s="403"/>
      <c r="M368" s="403"/>
      <c r="N368" s="403"/>
      <c r="O368" s="403"/>
      <c r="P368" s="403"/>
      <c r="Q368" s="403"/>
      <c r="R368" s="403"/>
      <c r="S368" s="403"/>
      <c r="T368" s="403"/>
      <c r="U368" s="403"/>
      <c r="V368" s="403"/>
      <c r="W368" s="403"/>
      <c r="X368" s="403"/>
      <c r="Y368" s="403"/>
      <c r="Z368" s="386"/>
      <c r="AA368" s="386"/>
    </row>
    <row r="369" spans="1:67" ht="27" customHeight="1" x14ac:dyDescent="0.25">
      <c r="A369" s="54" t="s">
        <v>542</v>
      </c>
      <c r="B369" s="54" t="s">
        <v>543</v>
      </c>
      <c r="C369" s="31">
        <v>4301031303</v>
      </c>
      <c r="D369" s="394">
        <v>4607091384802</v>
      </c>
      <c r="E369" s="395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1" t="s">
        <v>544</v>
      </c>
      <c r="P369" s="401"/>
      <c r="Q369" s="401"/>
      <c r="R369" s="401"/>
      <c r="S369" s="395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542</v>
      </c>
      <c r="B370" s="54" t="s">
        <v>546</v>
      </c>
      <c r="C370" s="31">
        <v>4301031139</v>
      </c>
      <c r="D370" s="394">
        <v>4607091384802</v>
      </c>
      <c r="E370" s="395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1"/>
      <c r="Q370" s="401"/>
      <c r="R370" s="401"/>
      <c r="S370" s="395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547</v>
      </c>
      <c r="B371" s="54" t="s">
        <v>548</v>
      </c>
      <c r="C371" s="31">
        <v>4301031304</v>
      </c>
      <c r="D371" s="394">
        <v>4607091384826</v>
      </c>
      <c r="E371" s="395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8" t="s">
        <v>549</v>
      </c>
      <c r="P371" s="401"/>
      <c r="Q371" s="401"/>
      <c r="R371" s="401"/>
      <c r="S371" s="395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547</v>
      </c>
      <c r="B372" s="54" t="s">
        <v>551</v>
      </c>
      <c r="C372" s="31">
        <v>4301031140</v>
      </c>
      <c r="D372" s="394">
        <v>4607091384826</v>
      </c>
      <c r="E372" s="395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1"/>
      <c r="Q372" s="401"/>
      <c r="R372" s="401"/>
      <c r="S372" s="395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0"/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11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x14ac:dyDescent="0.2">
      <c r="A374" s="403"/>
      <c r="B374" s="403"/>
      <c r="C374" s="403"/>
      <c r="D374" s="403"/>
      <c r="E374" s="403"/>
      <c r="F374" s="403"/>
      <c r="G374" s="403"/>
      <c r="H374" s="403"/>
      <c r="I374" s="403"/>
      <c r="J374" s="403"/>
      <c r="K374" s="403"/>
      <c r="L374" s="403"/>
      <c r="M374" s="403"/>
      <c r="N374" s="411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customHeight="1" x14ac:dyDescent="0.25">
      <c r="A375" s="402" t="s">
        <v>72</v>
      </c>
      <c r="B375" s="403"/>
      <c r="C375" s="403"/>
      <c r="D375" s="403"/>
      <c r="E375" s="403"/>
      <c r="F375" s="403"/>
      <c r="G375" s="403"/>
      <c r="H375" s="403"/>
      <c r="I375" s="403"/>
      <c r="J375" s="403"/>
      <c r="K375" s="403"/>
      <c r="L375" s="403"/>
      <c r="M375" s="403"/>
      <c r="N375" s="403"/>
      <c r="O375" s="403"/>
      <c r="P375" s="403"/>
      <c r="Q375" s="403"/>
      <c r="R375" s="403"/>
      <c r="S375" s="403"/>
      <c r="T375" s="403"/>
      <c r="U375" s="403"/>
      <c r="V375" s="403"/>
      <c r="W375" s="403"/>
      <c r="X375" s="403"/>
      <c r="Y375" s="403"/>
      <c r="Z375" s="386"/>
      <c r="AA375" s="386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394">
        <v>4607091384246</v>
      </c>
      <c r="E376" s="395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1" t="s">
        <v>554</v>
      </c>
      <c r="P376" s="401"/>
      <c r="Q376" s="401"/>
      <c r="R376" s="401"/>
      <c r="S376" s="395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394">
        <v>4607091384246</v>
      </c>
      <c r="E377" s="395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01"/>
      <c r="Q377" s="401"/>
      <c r="R377" s="401"/>
      <c r="S377" s="395"/>
      <c r="T377" s="34"/>
      <c r="U377" s="34"/>
      <c r="V377" s="35" t="s">
        <v>66</v>
      </c>
      <c r="W377" s="390">
        <v>0</v>
      </c>
      <c r="X377" s="391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556</v>
      </c>
      <c r="B378" s="54" t="s">
        <v>557</v>
      </c>
      <c r="C378" s="31">
        <v>4301051445</v>
      </c>
      <c r="D378" s="394">
        <v>4680115881976</v>
      </c>
      <c r="E378" s="395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01"/>
      <c r="Q378" s="401"/>
      <c r="R378" s="401"/>
      <c r="S378" s="395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558</v>
      </c>
      <c r="B379" s="54" t="s">
        <v>559</v>
      </c>
      <c r="C379" s="31">
        <v>4301051297</v>
      </c>
      <c r="D379" s="394">
        <v>4607091384253</v>
      </c>
      <c r="E379" s="395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01"/>
      <c r="Q379" s="401"/>
      <c r="R379" s="401"/>
      <c r="S379" s="395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560</v>
      </c>
      <c r="B380" s="54" t="s">
        <v>561</v>
      </c>
      <c r="C380" s="31">
        <v>4301051444</v>
      </c>
      <c r="D380" s="394">
        <v>4680115881969</v>
      </c>
      <c r="E380" s="395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1"/>
      <c r="Q380" s="401"/>
      <c r="R380" s="401"/>
      <c r="S380" s="395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0"/>
      <c r="B381" s="403"/>
      <c r="C381" s="403"/>
      <c r="D381" s="403"/>
      <c r="E381" s="403"/>
      <c r="F381" s="403"/>
      <c r="G381" s="403"/>
      <c r="H381" s="403"/>
      <c r="I381" s="403"/>
      <c r="J381" s="403"/>
      <c r="K381" s="403"/>
      <c r="L381" s="403"/>
      <c r="M381" s="403"/>
      <c r="N381" s="411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0</v>
      </c>
      <c r="X381" s="392">
        <f>IFERROR(X376/H376,"0")+IFERROR(X377/H377,"0")+IFERROR(X378/H378,"0")+IFERROR(X379/H379,"0")+IFERROR(X380/H380,"0")</f>
        <v>0</v>
      </c>
      <c r="Y381" s="392">
        <f>IFERROR(IF(Y376="",0,Y376),"0")+IFERROR(IF(Y377="",0,Y377),"0")+IFERROR(IF(Y378="",0,Y378),"0")+IFERROR(IF(Y379="",0,Y379),"0")+IFERROR(IF(Y380="",0,Y380),"0")</f>
        <v>0</v>
      </c>
      <c r="Z381" s="393"/>
      <c r="AA381" s="393"/>
    </row>
    <row r="382" spans="1:67" x14ac:dyDescent="0.2">
      <c r="A382" s="403"/>
      <c r="B382" s="403"/>
      <c r="C382" s="403"/>
      <c r="D382" s="403"/>
      <c r="E382" s="403"/>
      <c r="F382" s="403"/>
      <c r="G382" s="403"/>
      <c r="H382" s="403"/>
      <c r="I382" s="403"/>
      <c r="J382" s="403"/>
      <c r="K382" s="403"/>
      <c r="L382" s="403"/>
      <c r="M382" s="403"/>
      <c r="N382" s="411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0</v>
      </c>
      <c r="X382" s="392">
        <f>IFERROR(SUM(X376:X380),"0")</f>
        <v>0</v>
      </c>
      <c r="Y382" s="37"/>
      <c r="Z382" s="393"/>
      <c r="AA382" s="393"/>
    </row>
    <row r="383" spans="1:67" ht="14.25" customHeight="1" x14ac:dyDescent="0.25">
      <c r="A383" s="402" t="s">
        <v>206</v>
      </c>
      <c r="B383" s="403"/>
      <c r="C383" s="403"/>
      <c r="D383" s="403"/>
      <c r="E383" s="403"/>
      <c r="F383" s="403"/>
      <c r="G383" s="403"/>
      <c r="H383" s="403"/>
      <c r="I383" s="403"/>
      <c r="J383" s="403"/>
      <c r="K383" s="403"/>
      <c r="L383" s="403"/>
      <c r="M383" s="403"/>
      <c r="N383" s="403"/>
      <c r="O383" s="403"/>
      <c r="P383" s="403"/>
      <c r="Q383" s="403"/>
      <c r="R383" s="403"/>
      <c r="S383" s="403"/>
      <c r="T383" s="403"/>
      <c r="U383" s="403"/>
      <c r="V383" s="403"/>
      <c r="W383" s="403"/>
      <c r="X383" s="403"/>
      <c r="Y383" s="403"/>
      <c r="Z383" s="386"/>
      <c r="AA383" s="386"/>
    </row>
    <row r="384" spans="1:67" ht="27" customHeight="1" x14ac:dyDescent="0.25">
      <c r="A384" s="54" t="s">
        <v>562</v>
      </c>
      <c r="B384" s="54" t="s">
        <v>563</v>
      </c>
      <c r="C384" s="31">
        <v>4301060377</v>
      </c>
      <c r="D384" s="394">
        <v>4607091389357</v>
      </c>
      <c r="E384" s="395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9" t="s">
        <v>564</v>
      </c>
      <c r="P384" s="401"/>
      <c r="Q384" s="401"/>
      <c r="R384" s="401"/>
      <c r="S384" s="395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562</v>
      </c>
      <c r="B385" s="54" t="s">
        <v>565</v>
      </c>
      <c r="C385" s="31">
        <v>4301060322</v>
      </c>
      <c r="D385" s="394">
        <v>4607091389357</v>
      </c>
      <c r="E385" s="395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4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1"/>
      <c r="Q385" s="401"/>
      <c r="R385" s="401"/>
      <c r="S385" s="395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0"/>
      <c r="B386" s="403"/>
      <c r="C386" s="403"/>
      <c r="D386" s="403"/>
      <c r="E386" s="403"/>
      <c r="F386" s="403"/>
      <c r="G386" s="403"/>
      <c r="H386" s="403"/>
      <c r="I386" s="403"/>
      <c r="J386" s="403"/>
      <c r="K386" s="403"/>
      <c r="L386" s="403"/>
      <c r="M386" s="403"/>
      <c r="N386" s="411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x14ac:dyDescent="0.2">
      <c r="A387" s="403"/>
      <c r="B387" s="403"/>
      <c r="C387" s="403"/>
      <c r="D387" s="403"/>
      <c r="E387" s="403"/>
      <c r="F387" s="403"/>
      <c r="G387" s="403"/>
      <c r="H387" s="403"/>
      <c r="I387" s="403"/>
      <c r="J387" s="403"/>
      <c r="K387" s="403"/>
      <c r="L387" s="403"/>
      <c r="M387" s="403"/>
      <c r="N387" s="411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customHeight="1" x14ac:dyDescent="0.2">
      <c r="A388" s="433" t="s">
        <v>566</v>
      </c>
      <c r="B388" s="434"/>
      <c r="C388" s="434"/>
      <c r="D388" s="434"/>
      <c r="E388" s="434"/>
      <c r="F388" s="434"/>
      <c r="G388" s="434"/>
      <c r="H388" s="434"/>
      <c r="I388" s="434"/>
      <c r="J388" s="434"/>
      <c r="K388" s="434"/>
      <c r="L388" s="434"/>
      <c r="M388" s="434"/>
      <c r="N388" s="434"/>
      <c r="O388" s="434"/>
      <c r="P388" s="434"/>
      <c r="Q388" s="434"/>
      <c r="R388" s="434"/>
      <c r="S388" s="434"/>
      <c r="T388" s="434"/>
      <c r="U388" s="434"/>
      <c r="V388" s="434"/>
      <c r="W388" s="434"/>
      <c r="X388" s="434"/>
      <c r="Y388" s="434"/>
      <c r="Z388" s="48"/>
      <c r="AA388" s="48"/>
    </row>
    <row r="389" spans="1:67" ht="16.5" customHeight="1" x14ac:dyDescent="0.25">
      <c r="A389" s="427" t="s">
        <v>567</v>
      </c>
      <c r="B389" s="403"/>
      <c r="C389" s="403"/>
      <c r="D389" s="403"/>
      <c r="E389" s="403"/>
      <c r="F389" s="403"/>
      <c r="G389" s="403"/>
      <c r="H389" s="403"/>
      <c r="I389" s="403"/>
      <c r="J389" s="403"/>
      <c r="K389" s="403"/>
      <c r="L389" s="403"/>
      <c r="M389" s="403"/>
      <c r="N389" s="403"/>
      <c r="O389" s="403"/>
      <c r="P389" s="403"/>
      <c r="Q389" s="403"/>
      <c r="R389" s="403"/>
      <c r="S389" s="403"/>
      <c r="T389" s="403"/>
      <c r="U389" s="403"/>
      <c r="V389" s="403"/>
      <c r="W389" s="403"/>
      <c r="X389" s="403"/>
      <c r="Y389" s="403"/>
      <c r="Z389" s="385"/>
      <c r="AA389" s="385"/>
    </row>
    <row r="390" spans="1:67" ht="14.25" customHeight="1" x14ac:dyDescent="0.25">
      <c r="A390" s="402" t="s">
        <v>105</v>
      </c>
      <c r="B390" s="403"/>
      <c r="C390" s="403"/>
      <c r="D390" s="403"/>
      <c r="E390" s="403"/>
      <c r="F390" s="403"/>
      <c r="G390" s="403"/>
      <c r="H390" s="403"/>
      <c r="I390" s="403"/>
      <c r="J390" s="403"/>
      <c r="K390" s="403"/>
      <c r="L390" s="403"/>
      <c r="M390" s="403"/>
      <c r="N390" s="403"/>
      <c r="O390" s="403"/>
      <c r="P390" s="403"/>
      <c r="Q390" s="403"/>
      <c r="R390" s="403"/>
      <c r="S390" s="403"/>
      <c r="T390" s="403"/>
      <c r="U390" s="403"/>
      <c r="V390" s="403"/>
      <c r="W390" s="403"/>
      <c r="X390" s="403"/>
      <c r="Y390" s="403"/>
      <c r="Z390" s="386"/>
      <c r="AA390" s="386"/>
    </row>
    <row r="391" spans="1:67" ht="27" customHeight="1" x14ac:dyDescent="0.25">
      <c r="A391" s="54" t="s">
        <v>568</v>
      </c>
      <c r="B391" s="54" t="s">
        <v>569</v>
      </c>
      <c r="C391" s="31">
        <v>4301011428</v>
      </c>
      <c r="D391" s="394">
        <v>4607091389708</v>
      </c>
      <c r="E391" s="395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4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1"/>
      <c r="Q391" s="401"/>
      <c r="R391" s="401"/>
      <c r="S391" s="395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394">
        <v>4607091389692</v>
      </c>
      <c r="E392" s="395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1"/>
      <c r="Q392" s="401"/>
      <c r="R392" s="401"/>
      <c r="S392" s="395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10"/>
      <c r="B393" s="403"/>
      <c r="C393" s="403"/>
      <c r="D393" s="403"/>
      <c r="E393" s="403"/>
      <c r="F393" s="403"/>
      <c r="G393" s="403"/>
      <c r="H393" s="403"/>
      <c r="I393" s="403"/>
      <c r="J393" s="403"/>
      <c r="K393" s="403"/>
      <c r="L393" s="403"/>
      <c r="M393" s="403"/>
      <c r="N393" s="411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x14ac:dyDescent="0.2">
      <c r="A394" s="403"/>
      <c r="B394" s="403"/>
      <c r="C394" s="403"/>
      <c r="D394" s="403"/>
      <c r="E394" s="403"/>
      <c r="F394" s="403"/>
      <c r="G394" s="403"/>
      <c r="H394" s="403"/>
      <c r="I394" s="403"/>
      <c r="J394" s="403"/>
      <c r="K394" s="403"/>
      <c r="L394" s="403"/>
      <c r="M394" s="403"/>
      <c r="N394" s="411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customHeight="1" x14ac:dyDescent="0.25">
      <c r="A395" s="402" t="s">
        <v>61</v>
      </c>
      <c r="B395" s="403"/>
      <c r="C395" s="403"/>
      <c r="D395" s="403"/>
      <c r="E395" s="403"/>
      <c r="F395" s="403"/>
      <c r="G395" s="403"/>
      <c r="H395" s="403"/>
      <c r="I395" s="403"/>
      <c r="J395" s="403"/>
      <c r="K395" s="403"/>
      <c r="L395" s="403"/>
      <c r="M395" s="403"/>
      <c r="N395" s="403"/>
      <c r="O395" s="403"/>
      <c r="P395" s="403"/>
      <c r="Q395" s="403"/>
      <c r="R395" s="403"/>
      <c r="S395" s="403"/>
      <c r="T395" s="403"/>
      <c r="U395" s="403"/>
      <c r="V395" s="403"/>
      <c r="W395" s="403"/>
      <c r="X395" s="403"/>
      <c r="Y395" s="403"/>
      <c r="Z395" s="386"/>
      <c r="AA395" s="386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394">
        <v>4607091389753</v>
      </c>
      <c r="E396" s="395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1"/>
      <c r="Q396" s="401"/>
      <c r="R396" s="401"/>
      <c r="S396" s="395"/>
      <c r="T396" s="34"/>
      <c r="U396" s="34"/>
      <c r="V396" s="35" t="s">
        <v>66</v>
      </c>
      <c r="W396" s="390">
        <v>200</v>
      </c>
      <c r="X396" s="391">
        <f t="shared" ref="X396:X408" si="80">IFERROR(IF(W396="",0,CEILING((W396/$H396),1)*$H396),"")</f>
        <v>201.60000000000002</v>
      </c>
      <c r="Y396" s="36">
        <f>IFERROR(IF(X396=0,"",ROUNDUP(X396/H396,0)*0.00753),"")</f>
        <v>0.36143999999999998</v>
      </c>
      <c r="Z396" s="56"/>
      <c r="AA396" s="57"/>
      <c r="AE396" s="64"/>
      <c r="BB396" s="291" t="s">
        <v>1</v>
      </c>
      <c r="BL396" s="64">
        <f t="shared" ref="BL396:BL408" si="81">IFERROR(W396*I396/H396,"0")</f>
        <v>210.95238095238093</v>
      </c>
      <c r="BM396" s="64">
        <f t="shared" ref="BM396:BM408" si="82">IFERROR(X396*I396/H396,"0")</f>
        <v>212.64000000000001</v>
      </c>
      <c r="BN396" s="64">
        <f t="shared" ref="BN396:BN408" si="83">IFERROR(1/J396*(W396/H396),"0")</f>
        <v>0.30525030525030528</v>
      </c>
      <c r="BO396" s="64">
        <f t="shared" ref="BO396:BO408" si="84">IFERROR(1/J396*(X396/H396),"0")</f>
        <v>0.30769230769230771</v>
      </c>
    </row>
    <row r="397" spans="1:67" ht="27" customHeight="1" x14ac:dyDescent="0.25">
      <c r="A397" s="54" t="s">
        <v>574</v>
      </c>
      <c r="B397" s="54" t="s">
        <v>575</v>
      </c>
      <c r="C397" s="31">
        <v>4301031174</v>
      </c>
      <c r="D397" s="394">
        <v>4607091389760</v>
      </c>
      <c r="E397" s="395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01"/>
      <c r="Q397" s="401"/>
      <c r="R397" s="401"/>
      <c r="S397" s="395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4">
        <v>4607091389746</v>
      </c>
      <c r="E398" s="395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01"/>
      <c r="Q398" s="401"/>
      <c r="R398" s="401"/>
      <c r="S398" s="395"/>
      <c r="T398" s="34"/>
      <c r="U398" s="34"/>
      <c r="V398" s="35" t="s">
        <v>66</v>
      </c>
      <c r="W398" s="390">
        <v>300</v>
      </c>
      <c r="X398" s="391">
        <f t="shared" si="80"/>
        <v>302.40000000000003</v>
      </c>
      <c r="Y398" s="36">
        <f>IFERROR(IF(X398=0,"",ROUNDUP(X398/H398,0)*0.00753),"")</f>
        <v>0.54215999999999998</v>
      </c>
      <c r="Z398" s="56"/>
      <c r="AA398" s="57"/>
      <c r="AE398" s="64"/>
      <c r="BB398" s="293" t="s">
        <v>1</v>
      </c>
      <c r="BL398" s="64">
        <f t="shared" si="81"/>
        <v>316.42857142857139</v>
      </c>
      <c r="BM398" s="64">
        <f t="shared" si="82"/>
        <v>318.95999999999998</v>
      </c>
      <c r="BN398" s="64">
        <f t="shared" si="83"/>
        <v>0.45787545787545786</v>
      </c>
      <c r="BO398" s="64">
        <f t="shared" si="84"/>
        <v>0.46153846153846151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394">
        <v>4680115882928</v>
      </c>
      <c r="E399" s="395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01"/>
      <c r="Q399" s="401"/>
      <c r="R399" s="401"/>
      <c r="S399" s="395"/>
      <c r="T399" s="34"/>
      <c r="U399" s="34"/>
      <c r="V399" s="35" t="s">
        <v>66</v>
      </c>
      <c r="W399" s="390">
        <v>0</v>
      </c>
      <c r="X399" s="391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580</v>
      </c>
      <c r="B400" s="54" t="s">
        <v>581</v>
      </c>
      <c r="C400" s="31">
        <v>4301031257</v>
      </c>
      <c r="D400" s="394">
        <v>4680115883147</v>
      </c>
      <c r="E400" s="395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01"/>
      <c r="Q400" s="401"/>
      <c r="R400" s="401"/>
      <c r="S400" s="395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394">
        <v>4607091384338</v>
      </c>
      <c r="E401" s="395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01"/>
      <c r="Q401" s="401"/>
      <c r="R401" s="401"/>
      <c r="S401" s="395"/>
      <c r="T401" s="34"/>
      <c r="U401" s="34"/>
      <c r="V401" s="35" t="s">
        <v>66</v>
      </c>
      <c r="W401" s="390">
        <v>0</v>
      </c>
      <c r="X401" s="391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584</v>
      </c>
      <c r="B402" s="54" t="s">
        <v>585</v>
      </c>
      <c r="C402" s="31">
        <v>4301031254</v>
      </c>
      <c r="D402" s="394">
        <v>4680115883154</v>
      </c>
      <c r="E402" s="395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01"/>
      <c r="Q402" s="401"/>
      <c r="R402" s="401"/>
      <c r="S402" s="395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394">
        <v>4607091389524</v>
      </c>
      <c r="E403" s="395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01"/>
      <c r="Q403" s="401"/>
      <c r="R403" s="401"/>
      <c r="S403" s="395"/>
      <c r="T403" s="34"/>
      <c r="U403" s="34"/>
      <c r="V403" s="35" t="s">
        <v>66</v>
      </c>
      <c r="W403" s="390">
        <v>0</v>
      </c>
      <c r="X403" s="391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588</v>
      </c>
      <c r="B404" s="54" t="s">
        <v>589</v>
      </c>
      <c r="C404" s="31">
        <v>4301031258</v>
      </c>
      <c r="D404" s="394">
        <v>4680115883161</v>
      </c>
      <c r="E404" s="395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01"/>
      <c r="Q404" s="401"/>
      <c r="R404" s="401"/>
      <c r="S404" s="395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590</v>
      </c>
      <c r="B405" s="54" t="s">
        <v>591</v>
      </c>
      <c r="C405" s="31">
        <v>4301031170</v>
      </c>
      <c r="D405" s="394">
        <v>4607091384345</v>
      </c>
      <c r="E405" s="395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6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01"/>
      <c r="Q405" s="401"/>
      <c r="R405" s="401"/>
      <c r="S405" s="395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592</v>
      </c>
      <c r="B406" s="54" t="s">
        <v>593</v>
      </c>
      <c r="C406" s="31">
        <v>4301031256</v>
      </c>
      <c r="D406" s="394">
        <v>4680115883178</v>
      </c>
      <c r="E406" s="395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01"/>
      <c r="Q406" s="401"/>
      <c r="R406" s="401"/>
      <c r="S406" s="395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394">
        <v>4607091389531</v>
      </c>
      <c r="E407" s="395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01"/>
      <c r="Q407" s="401"/>
      <c r="R407" s="401"/>
      <c r="S407" s="395"/>
      <c r="T407" s="34"/>
      <c r="U407" s="34"/>
      <c r="V407" s="35" t="s">
        <v>66</v>
      </c>
      <c r="W407" s="390">
        <v>0</v>
      </c>
      <c r="X407" s="391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customHeight="1" x14ac:dyDescent="0.25">
      <c r="A408" s="54" t="s">
        <v>596</v>
      </c>
      <c r="B408" s="54" t="s">
        <v>597</v>
      </c>
      <c r="C408" s="31">
        <v>4301031255</v>
      </c>
      <c r="D408" s="394">
        <v>4680115883185</v>
      </c>
      <c r="E408" s="395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01"/>
      <c r="Q408" s="401"/>
      <c r="R408" s="401"/>
      <c r="S408" s="395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0"/>
      <c r="B409" s="403"/>
      <c r="C409" s="403"/>
      <c r="D409" s="403"/>
      <c r="E409" s="403"/>
      <c r="F409" s="403"/>
      <c r="G409" s="403"/>
      <c r="H409" s="403"/>
      <c r="I409" s="403"/>
      <c r="J409" s="403"/>
      <c r="K409" s="403"/>
      <c r="L409" s="403"/>
      <c r="M409" s="403"/>
      <c r="N409" s="411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119.04761904761905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120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0.90359999999999996</v>
      </c>
      <c r="Z409" s="393"/>
      <c r="AA409" s="393"/>
    </row>
    <row r="410" spans="1:67" x14ac:dyDescent="0.2">
      <c r="A410" s="403"/>
      <c r="B410" s="403"/>
      <c r="C410" s="403"/>
      <c r="D410" s="403"/>
      <c r="E410" s="403"/>
      <c r="F410" s="403"/>
      <c r="G410" s="403"/>
      <c r="H410" s="403"/>
      <c r="I410" s="403"/>
      <c r="J410" s="403"/>
      <c r="K410" s="403"/>
      <c r="L410" s="403"/>
      <c r="M410" s="403"/>
      <c r="N410" s="411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500</v>
      </c>
      <c r="X410" s="392">
        <f>IFERROR(SUM(X396:X408),"0")</f>
        <v>504.00000000000006</v>
      </c>
      <c r="Y410" s="37"/>
      <c r="Z410" s="393"/>
      <c r="AA410" s="393"/>
    </row>
    <row r="411" spans="1:67" ht="14.25" customHeight="1" x14ac:dyDescent="0.25">
      <c r="A411" s="402" t="s">
        <v>72</v>
      </c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3"/>
      <c r="P411" s="403"/>
      <c r="Q411" s="403"/>
      <c r="R411" s="403"/>
      <c r="S411" s="403"/>
      <c r="T411" s="403"/>
      <c r="U411" s="403"/>
      <c r="V411" s="403"/>
      <c r="W411" s="403"/>
      <c r="X411" s="403"/>
      <c r="Y411" s="403"/>
      <c r="Z411" s="386"/>
      <c r="AA411" s="386"/>
    </row>
    <row r="412" spans="1:67" ht="27" customHeight="1" x14ac:dyDescent="0.25">
      <c r="A412" s="54" t="s">
        <v>598</v>
      </c>
      <c r="B412" s="54" t="s">
        <v>599</v>
      </c>
      <c r="C412" s="31">
        <v>4301051258</v>
      </c>
      <c r="D412" s="394">
        <v>4607091389685</v>
      </c>
      <c r="E412" s="395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74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01"/>
      <c r="Q412" s="401"/>
      <c r="R412" s="401"/>
      <c r="S412" s="395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600</v>
      </c>
      <c r="B413" s="54" t="s">
        <v>601</v>
      </c>
      <c r="C413" s="31">
        <v>4301051431</v>
      </c>
      <c r="D413" s="394">
        <v>4607091389654</v>
      </c>
      <c r="E413" s="395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5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01"/>
      <c r="Q413" s="401"/>
      <c r="R413" s="401"/>
      <c r="S413" s="395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602</v>
      </c>
      <c r="B414" s="54" t="s">
        <v>603</v>
      </c>
      <c r="C414" s="31">
        <v>4301051284</v>
      </c>
      <c r="D414" s="394">
        <v>4607091384352</v>
      </c>
      <c r="E414" s="395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7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01"/>
      <c r="Q414" s="401"/>
      <c r="R414" s="401"/>
      <c r="S414" s="395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10"/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11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x14ac:dyDescent="0.2">
      <c r="A416" s="403"/>
      <c r="B416" s="403"/>
      <c r="C416" s="403"/>
      <c r="D416" s="403"/>
      <c r="E416" s="403"/>
      <c r="F416" s="403"/>
      <c r="G416" s="403"/>
      <c r="H416" s="403"/>
      <c r="I416" s="403"/>
      <c r="J416" s="403"/>
      <c r="K416" s="403"/>
      <c r="L416" s="403"/>
      <c r="M416" s="403"/>
      <c r="N416" s="411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customHeight="1" x14ac:dyDescent="0.25">
      <c r="A417" s="402" t="s">
        <v>206</v>
      </c>
      <c r="B417" s="403"/>
      <c r="C417" s="403"/>
      <c r="D417" s="403"/>
      <c r="E417" s="403"/>
      <c r="F417" s="403"/>
      <c r="G417" s="403"/>
      <c r="H417" s="403"/>
      <c r="I417" s="403"/>
      <c r="J417" s="403"/>
      <c r="K417" s="403"/>
      <c r="L417" s="403"/>
      <c r="M417" s="403"/>
      <c r="N417" s="403"/>
      <c r="O417" s="403"/>
      <c r="P417" s="403"/>
      <c r="Q417" s="403"/>
      <c r="R417" s="403"/>
      <c r="S417" s="403"/>
      <c r="T417" s="403"/>
      <c r="U417" s="403"/>
      <c r="V417" s="403"/>
      <c r="W417" s="403"/>
      <c r="X417" s="403"/>
      <c r="Y417" s="403"/>
      <c r="Z417" s="386"/>
      <c r="AA417" s="386"/>
    </row>
    <row r="418" spans="1:67" ht="27" customHeight="1" x14ac:dyDescent="0.25">
      <c r="A418" s="54" t="s">
        <v>604</v>
      </c>
      <c r="B418" s="54" t="s">
        <v>605</v>
      </c>
      <c r="C418" s="31">
        <v>4301060352</v>
      </c>
      <c r="D418" s="394">
        <v>4680115881648</v>
      </c>
      <c r="E418" s="395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01"/>
      <c r="Q418" s="401"/>
      <c r="R418" s="401"/>
      <c r="S418" s="395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0"/>
      <c r="B419" s="403"/>
      <c r="C419" s="403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11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x14ac:dyDescent="0.2">
      <c r="A420" s="403"/>
      <c r="B420" s="403"/>
      <c r="C420" s="403"/>
      <c r="D420" s="403"/>
      <c r="E420" s="403"/>
      <c r="F420" s="403"/>
      <c r="G420" s="403"/>
      <c r="H420" s="403"/>
      <c r="I420" s="403"/>
      <c r="J420" s="403"/>
      <c r="K420" s="403"/>
      <c r="L420" s="403"/>
      <c r="M420" s="403"/>
      <c r="N420" s="411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customHeight="1" x14ac:dyDescent="0.25">
      <c r="A421" s="402" t="s">
        <v>86</v>
      </c>
      <c r="B421" s="403"/>
      <c r="C421" s="403"/>
      <c r="D421" s="403"/>
      <c r="E421" s="403"/>
      <c r="F421" s="403"/>
      <c r="G421" s="403"/>
      <c r="H421" s="403"/>
      <c r="I421" s="403"/>
      <c r="J421" s="403"/>
      <c r="K421" s="403"/>
      <c r="L421" s="403"/>
      <c r="M421" s="403"/>
      <c r="N421" s="403"/>
      <c r="O421" s="403"/>
      <c r="P421" s="403"/>
      <c r="Q421" s="403"/>
      <c r="R421" s="403"/>
      <c r="S421" s="403"/>
      <c r="T421" s="403"/>
      <c r="U421" s="403"/>
      <c r="V421" s="403"/>
      <c r="W421" s="403"/>
      <c r="X421" s="403"/>
      <c r="Y421" s="403"/>
      <c r="Z421" s="386"/>
      <c r="AA421" s="386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394">
        <v>4680115884335</v>
      </c>
      <c r="E422" s="395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6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01"/>
      <c r="Q422" s="401"/>
      <c r="R422" s="401"/>
      <c r="S422" s="395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394">
        <v>4680115884342</v>
      </c>
      <c r="E423" s="395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0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01"/>
      <c r="Q423" s="401"/>
      <c r="R423" s="401"/>
      <c r="S423" s="395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612</v>
      </c>
      <c r="B424" s="54" t="s">
        <v>613</v>
      </c>
      <c r="C424" s="31">
        <v>4301170011</v>
      </c>
      <c r="D424" s="394">
        <v>4680115884113</v>
      </c>
      <c r="E424" s="395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01"/>
      <c r="Q424" s="401"/>
      <c r="R424" s="401"/>
      <c r="S424" s="395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10"/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11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x14ac:dyDescent="0.2">
      <c r="A426" s="403"/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11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customHeight="1" x14ac:dyDescent="0.25">
      <c r="A427" s="427" t="s">
        <v>614</v>
      </c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03"/>
      <c r="P427" s="403"/>
      <c r="Q427" s="403"/>
      <c r="R427" s="403"/>
      <c r="S427" s="403"/>
      <c r="T427" s="403"/>
      <c r="U427" s="403"/>
      <c r="V427" s="403"/>
      <c r="W427" s="403"/>
      <c r="X427" s="403"/>
      <c r="Y427" s="403"/>
      <c r="Z427" s="385"/>
      <c r="AA427" s="385"/>
    </row>
    <row r="428" spans="1:67" ht="14.25" customHeight="1" x14ac:dyDescent="0.25">
      <c r="A428" s="402" t="s">
        <v>97</v>
      </c>
      <c r="B428" s="403"/>
      <c r="C428" s="403"/>
      <c r="D428" s="403"/>
      <c r="E428" s="403"/>
      <c r="F428" s="403"/>
      <c r="G428" s="403"/>
      <c r="H428" s="403"/>
      <c r="I428" s="403"/>
      <c r="J428" s="403"/>
      <c r="K428" s="403"/>
      <c r="L428" s="403"/>
      <c r="M428" s="403"/>
      <c r="N428" s="403"/>
      <c r="O428" s="403"/>
      <c r="P428" s="403"/>
      <c r="Q428" s="403"/>
      <c r="R428" s="403"/>
      <c r="S428" s="403"/>
      <c r="T428" s="403"/>
      <c r="U428" s="403"/>
      <c r="V428" s="403"/>
      <c r="W428" s="403"/>
      <c r="X428" s="403"/>
      <c r="Y428" s="403"/>
      <c r="Z428" s="386"/>
      <c r="AA428" s="386"/>
    </row>
    <row r="429" spans="1:67" ht="27" customHeight="1" x14ac:dyDescent="0.25">
      <c r="A429" s="54" t="s">
        <v>615</v>
      </c>
      <c r="B429" s="54" t="s">
        <v>616</v>
      </c>
      <c r="C429" s="31">
        <v>4301020214</v>
      </c>
      <c r="D429" s="394">
        <v>4607091389388</v>
      </c>
      <c r="E429" s="395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01"/>
      <c r="Q429" s="401"/>
      <c r="R429" s="401"/>
      <c r="S429" s="395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617</v>
      </c>
      <c r="B430" s="54" t="s">
        <v>618</v>
      </c>
      <c r="C430" s="31">
        <v>4301020185</v>
      </c>
      <c r="D430" s="394">
        <v>4607091389364</v>
      </c>
      <c r="E430" s="395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7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01"/>
      <c r="Q430" s="401"/>
      <c r="R430" s="401"/>
      <c r="S430" s="395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0"/>
      <c r="B431" s="403"/>
      <c r="C431" s="403"/>
      <c r="D431" s="403"/>
      <c r="E431" s="403"/>
      <c r="F431" s="403"/>
      <c r="G431" s="403"/>
      <c r="H431" s="403"/>
      <c r="I431" s="403"/>
      <c r="J431" s="403"/>
      <c r="K431" s="403"/>
      <c r="L431" s="403"/>
      <c r="M431" s="403"/>
      <c r="N431" s="411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x14ac:dyDescent="0.2">
      <c r="A432" s="403"/>
      <c r="B432" s="403"/>
      <c r="C432" s="403"/>
      <c r="D432" s="403"/>
      <c r="E432" s="403"/>
      <c r="F432" s="403"/>
      <c r="G432" s="403"/>
      <c r="H432" s="403"/>
      <c r="I432" s="403"/>
      <c r="J432" s="403"/>
      <c r="K432" s="403"/>
      <c r="L432" s="403"/>
      <c r="M432" s="403"/>
      <c r="N432" s="411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customHeight="1" x14ac:dyDescent="0.25">
      <c r="A433" s="402" t="s">
        <v>61</v>
      </c>
      <c r="B433" s="403"/>
      <c r="C433" s="403"/>
      <c r="D433" s="403"/>
      <c r="E433" s="403"/>
      <c r="F433" s="403"/>
      <c r="G433" s="403"/>
      <c r="H433" s="403"/>
      <c r="I433" s="403"/>
      <c r="J433" s="403"/>
      <c r="K433" s="403"/>
      <c r="L433" s="403"/>
      <c r="M433" s="403"/>
      <c r="N433" s="403"/>
      <c r="O433" s="403"/>
      <c r="P433" s="403"/>
      <c r="Q433" s="403"/>
      <c r="R433" s="403"/>
      <c r="S433" s="403"/>
      <c r="T433" s="403"/>
      <c r="U433" s="403"/>
      <c r="V433" s="403"/>
      <c r="W433" s="403"/>
      <c r="X433" s="403"/>
      <c r="Y433" s="403"/>
      <c r="Z433" s="386"/>
      <c r="AA433" s="386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394">
        <v>4607091389739</v>
      </c>
      <c r="E434" s="395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01"/>
      <c r="Q434" s="401"/>
      <c r="R434" s="401"/>
      <c r="S434" s="395"/>
      <c r="T434" s="34"/>
      <c r="U434" s="34"/>
      <c r="V434" s="35" t="s">
        <v>66</v>
      </c>
      <c r="W434" s="390">
        <v>0</v>
      </c>
      <c r="X434" s="391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customHeight="1" x14ac:dyDescent="0.25">
      <c r="A435" s="54" t="s">
        <v>621</v>
      </c>
      <c r="B435" s="54" t="s">
        <v>622</v>
      </c>
      <c r="C435" s="31">
        <v>4301031176</v>
      </c>
      <c r="D435" s="394">
        <v>4607091389425</v>
      </c>
      <c r="E435" s="395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01"/>
      <c r="Q435" s="401"/>
      <c r="R435" s="401"/>
      <c r="S435" s="395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623</v>
      </c>
      <c r="B436" s="54" t="s">
        <v>624</v>
      </c>
      <c r="C436" s="31">
        <v>4301031215</v>
      </c>
      <c r="D436" s="394">
        <v>4680115882911</v>
      </c>
      <c r="E436" s="395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01"/>
      <c r="Q436" s="401"/>
      <c r="R436" s="401"/>
      <c r="S436" s="395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625</v>
      </c>
      <c r="B437" s="54" t="s">
        <v>626</v>
      </c>
      <c r="C437" s="31">
        <v>4301031167</v>
      </c>
      <c r="D437" s="394">
        <v>4680115880771</v>
      </c>
      <c r="E437" s="395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01"/>
      <c r="Q437" s="401"/>
      <c r="R437" s="401"/>
      <c r="S437" s="395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627</v>
      </c>
      <c r="B438" s="54" t="s">
        <v>628</v>
      </c>
      <c r="C438" s="31">
        <v>4301031173</v>
      </c>
      <c r="D438" s="394">
        <v>4607091389500</v>
      </c>
      <c r="E438" s="395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01"/>
      <c r="Q438" s="401"/>
      <c r="R438" s="401"/>
      <c r="S438" s="395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customHeight="1" x14ac:dyDescent="0.25">
      <c r="A439" s="54" t="s">
        <v>629</v>
      </c>
      <c r="B439" s="54" t="s">
        <v>630</v>
      </c>
      <c r="C439" s="31">
        <v>4301031103</v>
      </c>
      <c r="D439" s="394">
        <v>4680115881983</v>
      </c>
      <c r="E439" s="395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01"/>
      <c r="Q439" s="401"/>
      <c r="R439" s="401"/>
      <c r="S439" s="395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0"/>
      <c r="B440" s="403"/>
      <c r="C440" s="403"/>
      <c r="D440" s="403"/>
      <c r="E440" s="403"/>
      <c r="F440" s="403"/>
      <c r="G440" s="403"/>
      <c r="H440" s="403"/>
      <c r="I440" s="403"/>
      <c r="J440" s="403"/>
      <c r="K440" s="403"/>
      <c r="L440" s="403"/>
      <c r="M440" s="403"/>
      <c r="N440" s="411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0</v>
      </c>
      <c r="X440" s="392">
        <f>IFERROR(X434/H434,"0")+IFERROR(X435/H435,"0")+IFERROR(X436/H436,"0")+IFERROR(X437/H437,"0")+IFERROR(X438/H438,"0")+IFERROR(X439/H439,"0")</f>
        <v>0</v>
      </c>
      <c r="Y440" s="392">
        <f>IFERROR(IF(Y434="",0,Y434),"0")+IFERROR(IF(Y435="",0,Y435),"0")+IFERROR(IF(Y436="",0,Y436),"0")+IFERROR(IF(Y437="",0,Y437),"0")+IFERROR(IF(Y438="",0,Y438),"0")+IFERROR(IF(Y439="",0,Y439),"0")</f>
        <v>0</v>
      </c>
      <c r="Z440" s="393"/>
      <c r="AA440" s="393"/>
    </row>
    <row r="441" spans="1:67" x14ac:dyDescent="0.2">
      <c r="A441" s="403"/>
      <c r="B441" s="403"/>
      <c r="C441" s="403"/>
      <c r="D441" s="403"/>
      <c r="E441" s="403"/>
      <c r="F441" s="403"/>
      <c r="G441" s="403"/>
      <c r="H441" s="403"/>
      <c r="I441" s="403"/>
      <c r="J441" s="403"/>
      <c r="K441" s="403"/>
      <c r="L441" s="403"/>
      <c r="M441" s="403"/>
      <c r="N441" s="411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0</v>
      </c>
      <c r="X441" s="392">
        <f>IFERROR(SUM(X434:X439),"0")</f>
        <v>0</v>
      </c>
      <c r="Y441" s="37"/>
      <c r="Z441" s="393"/>
      <c r="AA441" s="393"/>
    </row>
    <row r="442" spans="1:67" ht="14.25" customHeight="1" x14ac:dyDescent="0.25">
      <c r="A442" s="402" t="s">
        <v>86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03"/>
      <c r="Z442" s="386"/>
      <c r="AA442" s="386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394">
        <v>4680115884359</v>
      </c>
      <c r="E443" s="395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01"/>
      <c r="Q443" s="401"/>
      <c r="R443" s="401"/>
      <c r="S443" s="395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633</v>
      </c>
      <c r="B444" s="54" t="s">
        <v>634</v>
      </c>
      <c r="C444" s="31">
        <v>4301040358</v>
      </c>
      <c r="D444" s="394">
        <v>4680115884571</v>
      </c>
      <c r="E444" s="395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01"/>
      <c r="Q444" s="401"/>
      <c r="R444" s="401"/>
      <c r="S444" s="395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0"/>
      <c r="B445" s="403"/>
      <c r="C445" s="403"/>
      <c r="D445" s="403"/>
      <c r="E445" s="403"/>
      <c r="F445" s="403"/>
      <c r="G445" s="403"/>
      <c r="H445" s="403"/>
      <c r="I445" s="403"/>
      <c r="J445" s="403"/>
      <c r="K445" s="403"/>
      <c r="L445" s="403"/>
      <c r="M445" s="403"/>
      <c r="N445" s="411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x14ac:dyDescent="0.2">
      <c r="A446" s="403"/>
      <c r="B446" s="403"/>
      <c r="C446" s="403"/>
      <c r="D446" s="403"/>
      <c r="E446" s="403"/>
      <c r="F446" s="403"/>
      <c r="G446" s="403"/>
      <c r="H446" s="403"/>
      <c r="I446" s="403"/>
      <c r="J446" s="403"/>
      <c r="K446" s="403"/>
      <c r="L446" s="403"/>
      <c r="M446" s="403"/>
      <c r="N446" s="411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customHeight="1" x14ac:dyDescent="0.25">
      <c r="A447" s="402" t="s">
        <v>635</v>
      </c>
      <c r="B447" s="403"/>
      <c r="C447" s="403"/>
      <c r="D447" s="403"/>
      <c r="E447" s="403"/>
      <c r="F447" s="403"/>
      <c r="G447" s="403"/>
      <c r="H447" s="403"/>
      <c r="I447" s="403"/>
      <c r="J447" s="403"/>
      <c r="K447" s="403"/>
      <c r="L447" s="403"/>
      <c r="M447" s="403"/>
      <c r="N447" s="403"/>
      <c r="O447" s="403"/>
      <c r="P447" s="403"/>
      <c r="Q447" s="403"/>
      <c r="R447" s="403"/>
      <c r="S447" s="403"/>
      <c r="T447" s="403"/>
      <c r="U447" s="403"/>
      <c r="V447" s="403"/>
      <c r="W447" s="403"/>
      <c r="X447" s="403"/>
      <c r="Y447" s="403"/>
      <c r="Z447" s="386"/>
      <c r="AA447" s="386"/>
    </row>
    <row r="448" spans="1:67" ht="27" customHeight="1" x14ac:dyDescent="0.25">
      <c r="A448" s="54" t="s">
        <v>636</v>
      </c>
      <c r="B448" s="54" t="s">
        <v>637</v>
      </c>
      <c r="C448" s="31">
        <v>4301170010</v>
      </c>
      <c r="D448" s="394">
        <v>4680115884090</v>
      </c>
      <c r="E448" s="395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8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01"/>
      <c r="Q448" s="401"/>
      <c r="R448" s="401"/>
      <c r="S448" s="395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0"/>
      <c r="B449" s="403"/>
      <c r="C449" s="403"/>
      <c r="D449" s="403"/>
      <c r="E449" s="403"/>
      <c r="F449" s="403"/>
      <c r="G449" s="403"/>
      <c r="H449" s="403"/>
      <c r="I449" s="403"/>
      <c r="J449" s="403"/>
      <c r="K449" s="403"/>
      <c r="L449" s="403"/>
      <c r="M449" s="403"/>
      <c r="N449" s="411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x14ac:dyDescent="0.2">
      <c r="A450" s="403"/>
      <c r="B450" s="403"/>
      <c r="C450" s="403"/>
      <c r="D450" s="403"/>
      <c r="E450" s="403"/>
      <c r="F450" s="403"/>
      <c r="G450" s="403"/>
      <c r="H450" s="403"/>
      <c r="I450" s="403"/>
      <c r="J450" s="403"/>
      <c r="K450" s="403"/>
      <c r="L450" s="403"/>
      <c r="M450" s="403"/>
      <c r="N450" s="411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customHeight="1" x14ac:dyDescent="0.25">
      <c r="A451" s="402" t="s">
        <v>638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03"/>
      <c r="Z451" s="386"/>
      <c r="AA451" s="386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394">
        <v>4680115884564</v>
      </c>
      <c r="E452" s="395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2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01"/>
      <c r="Q452" s="401"/>
      <c r="R452" s="401"/>
      <c r="S452" s="395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x14ac:dyDescent="0.2">
      <c r="A453" s="410"/>
      <c r="B453" s="403"/>
      <c r="C453" s="403"/>
      <c r="D453" s="403"/>
      <c r="E453" s="403"/>
      <c r="F453" s="403"/>
      <c r="G453" s="403"/>
      <c r="H453" s="403"/>
      <c r="I453" s="403"/>
      <c r="J453" s="403"/>
      <c r="K453" s="403"/>
      <c r="L453" s="403"/>
      <c r="M453" s="403"/>
      <c r="N453" s="411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x14ac:dyDescent="0.2">
      <c r="A454" s="403"/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11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customHeight="1" x14ac:dyDescent="0.25">
      <c r="A455" s="427" t="s">
        <v>641</v>
      </c>
      <c r="B455" s="403"/>
      <c r="C455" s="403"/>
      <c r="D455" s="403"/>
      <c r="E455" s="403"/>
      <c r="F455" s="403"/>
      <c r="G455" s="403"/>
      <c r="H455" s="403"/>
      <c r="I455" s="403"/>
      <c r="J455" s="403"/>
      <c r="K455" s="403"/>
      <c r="L455" s="403"/>
      <c r="M455" s="403"/>
      <c r="N455" s="403"/>
      <c r="O455" s="403"/>
      <c r="P455" s="403"/>
      <c r="Q455" s="403"/>
      <c r="R455" s="403"/>
      <c r="S455" s="403"/>
      <c r="T455" s="403"/>
      <c r="U455" s="403"/>
      <c r="V455" s="403"/>
      <c r="W455" s="403"/>
      <c r="X455" s="403"/>
      <c r="Y455" s="403"/>
      <c r="Z455" s="385"/>
      <c r="AA455" s="385"/>
    </row>
    <row r="456" spans="1:67" ht="14.25" customHeight="1" x14ac:dyDescent="0.25">
      <c r="A456" s="402" t="s">
        <v>61</v>
      </c>
      <c r="B456" s="403"/>
      <c r="C456" s="403"/>
      <c r="D456" s="403"/>
      <c r="E456" s="403"/>
      <c r="F456" s="403"/>
      <c r="G456" s="403"/>
      <c r="H456" s="403"/>
      <c r="I456" s="403"/>
      <c r="J456" s="403"/>
      <c r="K456" s="403"/>
      <c r="L456" s="403"/>
      <c r="M456" s="403"/>
      <c r="N456" s="403"/>
      <c r="O456" s="403"/>
      <c r="P456" s="403"/>
      <c r="Q456" s="403"/>
      <c r="R456" s="403"/>
      <c r="S456" s="403"/>
      <c r="T456" s="403"/>
      <c r="U456" s="403"/>
      <c r="V456" s="403"/>
      <c r="W456" s="403"/>
      <c r="X456" s="403"/>
      <c r="Y456" s="403"/>
      <c r="Z456" s="386"/>
      <c r="AA456" s="386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394">
        <v>4680115885189</v>
      </c>
      <c r="E457" s="395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01"/>
      <c r="Q457" s="401"/>
      <c r="R457" s="401"/>
      <c r="S457" s="395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394">
        <v>4680115885172</v>
      </c>
      <c r="E458" s="395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01"/>
      <c r="Q458" s="401"/>
      <c r="R458" s="401"/>
      <c r="S458" s="395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394">
        <v>4680115885110</v>
      </c>
      <c r="E459" s="395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01"/>
      <c r="Q459" s="401"/>
      <c r="R459" s="401"/>
      <c r="S459" s="395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10"/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11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x14ac:dyDescent="0.2">
      <c r="A461" s="403"/>
      <c r="B461" s="403"/>
      <c r="C461" s="403"/>
      <c r="D461" s="403"/>
      <c r="E461" s="403"/>
      <c r="F461" s="403"/>
      <c r="G461" s="403"/>
      <c r="H461" s="403"/>
      <c r="I461" s="403"/>
      <c r="J461" s="403"/>
      <c r="K461" s="403"/>
      <c r="L461" s="403"/>
      <c r="M461" s="403"/>
      <c r="N461" s="411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customHeight="1" x14ac:dyDescent="0.25">
      <c r="A462" s="427" t="s">
        <v>648</v>
      </c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03"/>
      <c r="P462" s="403"/>
      <c r="Q462" s="403"/>
      <c r="R462" s="403"/>
      <c r="S462" s="403"/>
      <c r="T462" s="403"/>
      <c r="U462" s="403"/>
      <c r="V462" s="403"/>
      <c r="W462" s="403"/>
      <c r="X462" s="403"/>
      <c r="Y462" s="403"/>
      <c r="Z462" s="385"/>
      <c r="AA462" s="385"/>
    </row>
    <row r="463" spans="1:67" ht="14.25" customHeight="1" x14ac:dyDescent="0.25">
      <c r="A463" s="402" t="s">
        <v>61</v>
      </c>
      <c r="B463" s="403"/>
      <c r="C463" s="403"/>
      <c r="D463" s="403"/>
      <c r="E463" s="403"/>
      <c r="F463" s="403"/>
      <c r="G463" s="403"/>
      <c r="H463" s="403"/>
      <c r="I463" s="403"/>
      <c r="J463" s="403"/>
      <c r="K463" s="403"/>
      <c r="L463" s="403"/>
      <c r="M463" s="403"/>
      <c r="N463" s="403"/>
      <c r="O463" s="403"/>
      <c r="P463" s="403"/>
      <c r="Q463" s="403"/>
      <c r="R463" s="403"/>
      <c r="S463" s="403"/>
      <c r="T463" s="403"/>
      <c r="U463" s="403"/>
      <c r="V463" s="403"/>
      <c r="W463" s="403"/>
      <c r="X463" s="403"/>
      <c r="Y463" s="403"/>
      <c r="Z463" s="386"/>
      <c r="AA463" s="386"/>
    </row>
    <row r="464" spans="1:67" ht="27" customHeight="1" x14ac:dyDescent="0.25">
      <c r="A464" s="54" t="s">
        <v>649</v>
      </c>
      <c r="B464" s="54" t="s">
        <v>650</v>
      </c>
      <c r="C464" s="31">
        <v>4301031365</v>
      </c>
      <c r="D464" s="394">
        <v>4680115885738</v>
      </c>
      <c r="E464" s="395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1" t="s">
        <v>651</v>
      </c>
      <c r="P464" s="401"/>
      <c r="Q464" s="401"/>
      <c r="R464" s="401"/>
      <c r="S464" s="395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customHeight="1" x14ac:dyDescent="0.25">
      <c r="A465" s="54" t="s">
        <v>652</v>
      </c>
      <c r="B465" s="54" t="s">
        <v>653</v>
      </c>
      <c r="C465" s="31">
        <v>4301031261</v>
      </c>
      <c r="D465" s="394">
        <v>4680115885103</v>
      </c>
      <c r="E465" s="395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01"/>
      <c r="Q465" s="401"/>
      <c r="R465" s="401"/>
      <c r="S465" s="395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0"/>
      <c r="B466" s="403"/>
      <c r="C466" s="403"/>
      <c r="D466" s="403"/>
      <c r="E466" s="403"/>
      <c r="F466" s="403"/>
      <c r="G466" s="403"/>
      <c r="H466" s="403"/>
      <c r="I466" s="403"/>
      <c r="J466" s="403"/>
      <c r="K466" s="403"/>
      <c r="L466" s="403"/>
      <c r="M466" s="403"/>
      <c r="N466" s="411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x14ac:dyDescent="0.2">
      <c r="A467" s="403"/>
      <c r="B467" s="403"/>
      <c r="C467" s="403"/>
      <c r="D467" s="403"/>
      <c r="E467" s="403"/>
      <c r="F467" s="403"/>
      <c r="G467" s="403"/>
      <c r="H467" s="403"/>
      <c r="I467" s="403"/>
      <c r="J467" s="403"/>
      <c r="K467" s="403"/>
      <c r="L467" s="403"/>
      <c r="M467" s="403"/>
      <c r="N467" s="411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customHeight="1" x14ac:dyDescent="0.25">
      <c r="A468" s="402" t="s">
        <v>206</v>
      </c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03"/>
      <c r="O468" s="403"/>
      <c r="P468" s="403"/>
      <c r="Q468" s="403"/>
      <c r="R468" s="403"/>
      <c r="S468" s="403"/>
      <c r="T468" s="403"/>
      <c r="U468" s="403"/>
      <c r="V468" s="403"/>
      <c r="W468" s="403"/>
      <c r="X468" s="403"/>
      <c r="Y468" s="403"/>
      <c r="Z468" s="386"/>
      <c r="AA468" s="386"/>
    </row>
    <row r="469" spans="1:67" ht="27" customHeight="1" x14ac:dyDescent="0.25">
      <c r="A469" s="54" t="s">
        <v>654</v>
      </c>
      <c r="B469" s="54" t="s">
        <v>655</v>
      </c>
      <c r="C469" s="31">
        <v>4301060412</v>
      </c>
      <c r="D469" s="394">
        <v>4680115885509</v>
      </c>
      <c r="E469" s="395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599" t="s">
        <v>656</v>
      </c>
      <c r="P469" s="401"/>
      <c r="Q469" s="401"/>
      <c r="R469" s="401"/>
      <c r="S469" s="395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x14ac:dyDescent="0.2">
      <c r="A470" s="410"/>
      <c r="B470" s="403"/>
      <c r="C470" s="403"/>
      <c r="D470" s="403"/>
      <c r="E470" s="403"/>
      <c r="F470" s="403"/>
      <c r="G470" s="403"/>
      <c r="H470" s="403"/>
      <c r="I470" s="403"/>
      <c r="J470" s="403"/>
      <c r="K470" s="403"/>
      <c r="L470" s="403"/>
      <c r="M470" s="403"/>
      <c r="N470" s="411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x14ac:dyDescent="0.2">
      <c r="A471" s="403"/>
      <c r="B471" s="403"/>
      <c r="C471" s="403"/>
      <c r="D471" s="403"/>
      <c r="E471" s="403"/>
      <c r="F471" s="403"/>
      <c r="G471" s="403"/>
      <c r="H471" s="403"/>
      <c r="I471" s="403"/>
      <c r="J471" s="403"/>
      <c r="K471" s="403"/>
      <c r="L471" s="403"/>
      <c r="M471" s="403"/>
      <c r="N471" s="411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customHeight="1" x14ac:dyDescent="0.2">
      <c r="A472" s="433" t="s">
        <v>657</v>
      </c>
      <c r="B472" s="434"/>
      <c r="C472" s="434"/>
      <c r="D472" s="434"/>
      <c r="E472" s="434"/>
      <c r="F472" s="434"/>
      <c r="G472" s="434"/>
      <c r="H472" s="434"/>
      <c r="I472" s="434"/>
      <c r="J472" s="434"/>
      <c r="K472" s="434"/>
      <c r="L472" s="434"/>
      <c r="M472" s="434"/>
      <c r="N472" s="434"/>
      <c r="O472" s="434"/>
      <c r="P472" s="434"/>
      <c r="Q472" s="434"/>
      <c r="R472" s="434"/>
      <c r="S472" s="434"/>
      <c r="T472" s="434"/>
      <c r="U472" s="434"/>
      <c r="V472" s="434"/>
      <c r="W472" s="434"/>
      <c r="X472" s="434"/>
      <c r="Y472" s="434"/>
      <c r="Z472" s="48"/>
      <c r="AA472" s="48"/>
    </row>
    <row r="473" spans="1:67" ht="16.5" customHeight="1" x14ac:dyDescent="0.25">
      <c r="A473" s="427" t="s">
        <v>657</v>
      </c>
      <c r="B473" s="403"/>
      <c r="C473" s="403"/>
      <c r="D473" s="403"/>
      <c r="E473" s="403"/>
      <c r="F473" s="403"/>
      <c r="G473" s="403"/>
      <c r="H473" s="403"/>
      <c r="I473" s="403"/>
      <c r="J473" s="403"/>
      <c r="K473" s="403"/>
      <c r="L473" s="403"/>
      <c r="M473" s="403"/>
      <c r="N473" s="403"/>
      <c r="O473" s="403"/>
      <c r="P473" s="403"/>
      <c r="Q473" s="403"/>
      <c r="R473" s="403"/>
      <c r="S473" s="403"/>
      <c r="T473" s="403"/>
      <c r="U473" s="403"/>
      <c r="V473" s="403"/>
      <c r="W473" s="403"/>
      <c r="X473" s="403"/>
      <c r="Y473" s="403"/>
      <c r="Z473" s="385"/>
      <c r="AA473" s="385"/>
    </row>
    <row r="474" spans="1:67" ht="14.25" customHeight="1" x14ac:dyDescent="0.25">
      <c r="A474" s="402" t="s">
        <v>105</v>
      </c>
      <c r="B474" s="403"/>
      <c r="C474" s="403"/>
      <c r="D474" s="403"/>
      <c r="E474" s="403"/>
      <c r="F474" s="403"/>
      <c r="G474" s="403"/>
      <c r="H474" s="403"/>
      <c r="I474" s="403"/>
      <c r="J474" s="403"/>
      <c r="K474" s="403"/>
      <c r="L474" s="403"/>
      <c r="M474" s="403"/>
      <c r="N474" s="403"/>
      <c r="O474" s="403"/>
      <c r="P474" s="403"/>
      <c r="Q474" s="403"/>
      <c r="R474" s="403"/>
      <c r="S474" s="403"/>
      <c r="T474" s="403"/>
      <c r="U474" s="403"/>
      <c r="V474" s="403"/>
      <c r="W474" s="403"/>
      <c r="X474" s="403"/>
      <c r="Y474" s="403"/>
      <c r="Z474" s="386"/>
      <c r="AA474" s="386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394">
        <v>4607091389067</v>
      </c>
      <c r="E475" s="395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01"/>
      <c r="Q475" s="401"/>
      <c r="R475" s="401"/>
      <c r="S475" s="395"/>
      <c r="T475" s="34"/>
      <c r="U475" s="34"/>
      <c r="V475" s="35" t="s">
        <v>66</v>
      </c>
      <c r="W475" s="390">
        <v>0</v>
      </c>
      <c r="X475" s="391">
        <f t="shared" ref="X475:X486" si="91">IFERROR(IF(W475="",0,CEILING((W475/$H475),1)*$H475),"")</f>
        <v>0</v>
      </c>
      <c r="Y475" s="36" t="str">
        <f t="shared" ref="Y475:Y481" si="92">IFERROR(IF(X475=0,"",ROUNDUP(X475/H475,0)*0.01196),"")</f>
        <v/>
      </c>
      <c r="Z475" s="56"/>
      <c r="AA475" s="57"/>
      <c r="AE475" s="64"/>
      <c r="BB475" s="329" t="s">
        <v>1</v>
      </c>
      <c r="BL475" s="64">
        <f t="shared" ref="BL475:BL486" si="93">IFERROR(W475*I475/H475,"0")</f>
        <v>0</v>
      </c>
      <c r="BM475" s="64">
        <f t="shared" ref="BM475:BM486" si="94">IFERROR(X475*I475/H475,"0")</f>
        <v>0</v>
      </c>
      <c r="BN475" s="64">
        <f t="shared" ref="BN475:BN486" si="95">IFERROR(1/J475*(W475/H475),"0")</f>
        <v>0</v>
      </c>
      <c r="BO475" s="64">
        <f t="shared" ref="BO475:BO486" si="96">IFERROR(1/J475*(X475/H475),"0")</f>
        <v>0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394">
        <v>4607091383522</v>
      </c>
      <c r="E476" s="395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01"/>
      <c r="Q476" s="401"/>
      <c r="R476" s="401"/>
      <c r="S476" s="395"/>
      <c r="T476" s="34"/>
      <c r="U476" s="34"/>
      <c r="V476" s="35" t="s">
        <v>66</v>
      </c>
      <c r="W476" s="390">
        <v>2500</v>
      </c>
      <c r="X476" s="391">
        <f t="shared" si="91"/>
        <v>2502.7200000000003</v>
      </c>
      <c r="Y476" s="36">
        <f t="shared" si="92"/>
        <v>5.6690399999999999</v>
      </c>
      <c r="Z476" s="56"/>
      <c r="AA476" s="57"/>
      <c r="AE476" s="64"/>
      <c r="BB476" s="330" t="s">
        <v>1</v>
      </c>
      <c r="BL476" s="64">
        <f t="shared" si="93"/>
        <v>2670.4545454545455</v>
      </c>
      <c r="BM476" s="64">
        <f t="shared" si="94"/>
        <v>2673.3599999999997</v>
      </c>
      <c r="BN476" s="64">
        <f t="shared" si="95"/>
        <v>4.5527389277389272</v>
      </c>
      <c r="BO476" s="64">
        <f t="shared" si="96"/>
        <v>4.5576923076923084</v>
      </c>
    </row>
    <row r="477" spans="1:67" ht="27" customHeight="1" x14ac:dyDescent="0.25">
      <c r="A477" s="54" t="s">
        <v>662</v>
      </c>
      <c r="B477" s="54" t="s">
        <v>663</v>
      </c>
      <c r="C477" s="31">
        <v>4301011376</v>
      </c>
      <c r="D477" s="394">
        <v>4680115885226</v>
      </c>
      <c r="E477" s="395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01"/>
      <c r="Q477" s="401"/>
      <c r="R477" s="401"/>
      <c r="S477" s="395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394">
        <v>4607091384437</v>
      </c>
      <c r="E478" s="395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01"/>
      <c r="Q478" s="401"/>
      <c r="R478" s="401"/>
      <c r="S478" s="395"/>
      <c r="T478" s="34"/>
      <c r="U478" s="34"/>
      <c r="V478" s="35" t="s">
        <v>66</v>
      </c>
      <c r="W478" s="390">
        <v>300</v>
      </c>
      <c r="X478" s="391">
        <f t="shared" si="91"/>
        <v>300.96000000000004</v>
      </c>
      <c r="Y478" s="36">
        <f t="shared" si="92"/>
        <v>0.68171999999999999</v>
      </c>
      <c r="Z478" s="56"/>
      <c r="AA478" s="57"/>
      <c r="AE478" s="64"/>
      <c r="BB478" s="332" t="s">
        <v>1</v>
      </c>
      <c r="BL478" s="64">
        <f t="shared" si="93"/>
        <v>320.45454545454544</v>
      </c>
      <c r="BM478" s="64">
        <f t="shared" si="94"/>
        <v>321.48</v>
      </c>
      <c r="BN478" s="64">
        <f t="shared" si="95"/>
        <v>0.54632867132867136</v>
      </c>
      <c r="BO478" s="64">
        <f t="shared" si="96"/>
        <v>0.54807692307692313</v>
      </c>
    </row>
    <row r="479" spans="1:67" ht="16.5" customHeight="1" x14ac:dyDescent="0.25">
      <c r="A479" s="54" t="s">
        <v>666</v>
      </c>
      <c r="B479" s="54" t="s">
        <v>667</v>
      </c>
      <c r="C479" s="31">
        <v>4301011774</v>
      </c>
      <c r="D479" s="394">
        <v>4680115884502</v>
      </c>
      <c r="E479" s="395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01"/>
      <c r="Q479" s="401"/>
      <c r="R479" s="401"/>
      <c r="S479" s="395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4">
        <v>4607091389104</v>
      </c>
      <c r="E480" s="395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01"/>
      <c r="Q480" s="401"/>
      <c r="R480" s="401"/>
      <c r="S480" s="395"/>
      <c r="T480" s="34"/>
      <c r="U480" s="34"/>
      <c r="V480" s="35" t="s">
        <v>66</v>
      </c>
      <c r="W480" s="390">
        <v>1500</v>
      </c>
      <c r="X480" s="391">
        <f t="shared" si="91"/>
        <v>1504.8000000000002</v>
      </c>
      <c r="Y480" s="36">
        <f t="shared" si="92"/>
        <v>3.4085999999999999</v>
      </c>
      <c r="Z480" s="56"/>
      <c r="AA480" s="57"/>
      <c r="AE480" s="64"/>
      <c r="BB480" s="334" t="s">
        <v>1</v>
      </c>
      <c r="BL480" s="64">
        <f t="shared" si="93"/>
        <v>1602.2727272727273</v>
      </c>
      <c r="BM480" s="64">
        <f t="shared" si="94"/>
        <v>1607.3999999999999</v>
      </c>
      <c r="BN480" s="64">
        <f t="shared" si="95"/>
        <v>2.7316433566433567</v>
      </c>
      <c r="BO480" s="64">
        <f t="shared" si="96"/>
        <v>2.7403846153846154</v>
      </c>
    </row>
    <row r="481" spans="1:67" ht="16.5" customHeight="1" x14ac:dyDescent="0.25">
      <c r="A481" s="54" t="s">
        <v>670</v>
      </c>
      <c r="B481" s="54" t="s">
        <v>671</v>
      </c>
      <c r="C481" s="31">
        <v>4301011799</v>
      </c>
      <c r="D481" s="394">
        <v>4680115884519</v>
      </c>
      <c r="E481" s="395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5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01"/>
      <c r="Q481" s="401"/>
      <c r="R481" s="401"/>
      <c r="S481" s="395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394">
        <v>4680115880603</v>
      </c>
      <c r="E482" s="395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01"/>
      <c r="Q482" s="401"/>
      <c r="R482" s="401"/>
      <c r="S482" s="395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4301011775</v>
      </c>
      <c r="D483" s="394">
        <v>4607091389999</v>
      </c>
      <c r="E483" s="395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01"/>
      <c r="Q483" s="401"/>
      <c r="R483" s="401"/>
      <c r="S483" s="395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4301011770</v>
      </c>
      <c r="D484" s="394">
        <v>4680115882782</v>
      </c>
      <c r="E484" s="395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01"/>
      <c r="Q484" s="401"/>
      <c r="R484" s="401"/>
      <c r="S484" s="395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4301011190</v>
      </c>
      <c r="D485" s="394">
        <v>4607091389098</v>
      </c>
      <c r="E485" s="395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01"/>
      <c r="Q485" s="401"/>
      <c r="R485" s="401"/>
      <c r="S485" s="395"/>
      <c r="T485" s="34"/>
      <c r="U485" s="34"/>
      <c r="V485" s="35" t="s">
        <v>66</v>
      </c>
      <c r="W485" s="390">
        <v>200</v>
      </c>
      <c r="X485" s="391">
        <f t="shared" si="91"/>
        <v>201.6</v>
      </c>
      <c r="Y485" s="36">
        <f>IFERROR(IF(X485=0,"",ROUNDUP(X485/H485,0)*0.00753),"")</f>
        <v>0.63251999999999997</v>
      </c>
      <c r="Z485" s="56"/>
      <c r="AA485" s="57"/>
      <c r="AE485" s="64"/>
      <c r="BB485" s="339" t="s">
        <v>1</v>
      </c>
      <c r="BL485" s="64">
        <f t="shared" si="93"/>
        <v>216.66666666666669</v>
      </c>
      <c r="BM485" s="64">
        <f t="shared" si="94"/>
        <v>218.4</v>
      </c>
      <c r="BN485" s="64">
        <f t="shared" si="95"/>
        <v>0.53418803418803418</v>
      </c>
      <c r="BO485" s="64">
        <f t="shared" si="96"/>
        <v>0.53846153846153844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394">
        <v>4607091389982</v>
      </c>
      <c r="E486" s="395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7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01"/>
      <c r="Q486" s="401"/>
      <c r="R486" s="401"/>
      <c r="S486" s="395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x14ac:dyDescent="0.2">
      <c r="A487" s="410"/>
      <c r="B487" s="403"/>
      <c r="C487" s="403"/>
      <c r="D487" s="403"/>
      <c r="E487" s="403"/>
      <c r="F487" s="403"/>
      <c r="G487" s="403"/>
      <c r="H487" s="403"/>
      <c r="I487" s="403"/>
      <c r="J487" s="403"/>
      <c r="K487" s="403"/>
      <c r="L487" s="403"/>
      <c r="M487" s="403"/>
      <c r="N487" s="411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897.72727272727263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900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10.39188</v>
      </c>
      <c r="Z487" s="393"/>
      <c r="AA487" s="393"/>
    </row>
    <row r="488" spans="1:67" x14ac:dyDescent="0.2">
      <c r="A488" s="403"/>
      <c r="B488" s="403"/>
      <c r="C488" s="403"/>
      <c r="D488" s="403"/>
      <c r="E488" s="403"/>
      <c r="F488" s="403"/>
      <c r="G488" s="403"/>
      <c r="H488" s="403"/>
      <c r="I488" s="403"/>
      <c r="J488" s="403"/>
      <c r="K488" s="403"/>
      <c r="L488" s="403"/>
      <c r="M488" s="403"/>
      <c r="N488" s="411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4500</v>
      </c>
      <c r="X488" s="392">
        <f>IFERROR(SUM(X475:X486),"0")</f>
        <v>4510.0800000000008</v>
      </c>
      <c r="Y488" s="37"/>
      <c r="Z488" s="393"/>
      <c r="AA488" s="393"/>
    </row>
    <row r="489" spans="1:67" ht="14.25" customHeight="1" x14ac:dyDescent="0.25">
      <c r="A489" s="402" t="s">
        <v>97</v>
      </c>
      <c r="B489" s="403"/>
      <c r="C489" s="403"/>
      <c r="D489" s="403"/>
      <c r="E489" s="403"/>
      <c r="F489" s="403"/>
      <c r="G489" s="403"/>
      <c r="H489" s="403"/>
      <c r="I489" s="403"/>
      <c r="J489" s="403"/>
      <c r="K489" s="403"/>
      <c r="L489" s="403"/>
      <c r="M489" s="403"/>
      <c r="N489" s="403"/>
      <c r="O489" s="403"/>
      <c r="P489" s="403"/>
      <c r="Q489" s="403"/>
      <c r="R489" s="403"/>
      <c r="S489" s="403"/>
      <c r="T489" s="403"/>
      <c r="U489" s="403"/>
      <c r="V489" s="403"/>
      <c r="W489" s="403"/>
      <c r="X489" s="403"/>
      <c r="Y489" s="403"/>
      <c r="Z489" s="386"/>
      <c r="AA489" s="386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4">
        <v>4607091388930</v>
      </c>
      <c r="E490" s="395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3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01"/>
      <c r="Q490" s="401"/>
      <c r="R490" s="401"/>
      <c r="S490" s="395"/>
      <c r="T490" s="34"/>
      <c r="U490" s="34"/>
      <c r="V490" s="35" t="s">
        <v>66</v>
      </c>
      <c r="W490" s="390">
        <v>2600</v>
      </c>
      <c r="X490" s="391">
        <f>IFERROR(IF(W490="",0,CEILING((W490/$H490),1)*$H490),"")</f>
        <v>2603.04</v>
      </c>
      <c r="Y490" s="36">
        <f>IFERROR(IF(X490=0,"",ROUNDUP(X490/H490,0)*0.01196),"")</f>
        <v>5.89628</v>
      </c>
      <c r="Z490" s="56"/>
      <c r="AA490" s="57"/>
      <c r="AE490" s="64"/>
      <c r="BB490" s="341" t="s">
        <v>1</v>
      </c>
      <c r="BL490" s="64">
        <f>IFERROR(W490*I490/H490,"0")</f>
        <v>2777.272727272727</v>
      </c>
      <c r="BM490" s="64">
        <f>IFERROR(X490*I490/H490,"0")</f>
        <v>2780.52</v>
      </c>
      <c r="BN490" s="64">
        <f>IFERROR(1/J490*(W490/H490),"0")</f>
        <v>4.7348484848484844</v>
      </c>
      <c r="BO490" s="64">
        <f>IFERROR(1/J490*(X490/H490),"0")</f>
        <v>4.740384615384615</v>
      </c>
    </row>
    <row r="491" spans="1:67" ht="16.5" customHeight="1" x14ac:dyDescent="0.25">
      <c r="A491" s="54" t="s">
        <v>684</v>
      </c>
      <c r="B491" s="54" t="s">
        <v>685</v>
      </c>
      <c r="C491" s="31">
        <v>4301020206</v>
      </c>
      <c r="D491" s="394">
        <v>4680115880054</v>
      </c>
      <c r="E491" s="395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01"/>
      <c r="Q491" s="401"/>
      <c r="R491" s="401"/>
      <c r="S491" s="395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0"/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11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492.42424242424238</v>
      </c>
      <c r="X492" s="392">
        <f>IFERROR(X490/H490,"0")+IFERROR(X491/H491,"0")</f>
        <v>492.99999999999994</v>
      </c>
      <c r="Y492" s="392">
        <f>IFERROR(IF(Y490="",0,Y490),"0")+IFERROR(IF(Y491="",0,Y491),"0")</f>
        <v>5.89628</v>
      </c>
      <c r="Z492" s="393"/>
      <c r="AA492" s="393"/>
    </row>
    <row r="493" spans="1:67" x14ac:dyDescent="0.2">
      <c r="A493" s="403"/>
      <c r="B493" s="403"/>
      <c r="C493" s="403"/>
      <c r="D493" s="403"/>
      <c r="E493" s="403"/>
      <c r="F493" s="403"/>
      <c r="G493" s="403"/>
      <c r="H493" s="403"/>
      <c r="I493" s="403"/>
      <c r="J493" s="403"/>
      <c r="K493" s="403"/>
      <c r="L493" s="403"/>
      <c r="M493" s="403"/>
      <c r="N493" s="411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2600</v>
      </c>
      <c r="X493" s="392">
        <f>IFERROR(SUM(X490:X491),"0")</f>
        <v>2603.04</v>
      </c>
      <c r="Y493" s="37"/>
      <c r="Z493" s="393"/>
      <c r="AA493" s="393"/>
    </row>
    <row r="494" spans="1:67" ht="14.25" customHeight="1" x14ac:dyDescent="0.25">
      <c r="A494" s="402" t="s">
        <v>61</v>
      </c>
      <c r="B494" s="403"/>
      <c r="C494" s="403"/>
      <c r="D494" s="403"/>
      <c r="E494" s="403"/>
      <c r="F494" s="403"/>
      <c r="G494" s="403"/>
      <c r="H494" s="403"/>
      <c r="I494" s="403"/>
      <c r="J494" s="403"/>
      <c r="K494" s="403"/>
      <c r="L494" s="403"/>
      <c r="M494" s="403"/>
      <c r="N494" s="403"/>
      <c r="O494" s="403"/>
      <c r="P494" s="403"/>
      <c r="Q494" s="403"/>
      <c r="R494" s="403"/>
      <c r="S494" s="403"/>
      <c r="T494" s="403"/>
      <c r="U494" s="403"/>
      <c r="V494" s="403"/>
      <c r="W494" s="403"/>
      <c r="X494" s="403"/>
      <c r="Y494" s="403"/>
      <c r="Z494" s="386"/>
      <c r="AA494" s="386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394">
        <v>4680115883116</v>
      </c>
      <c r="E495" s="395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01"/>
      <c r="Q495" s="401"/>
      <c r="R495" s="401"/>
      <c r="S495" s="395"/>
      <c r="T495" s="34"/>
      <c r="U495" s="34"/>
      <c r="V495" s="35" t="s">
        <v>66</v>
      </c>
      <c r="W495" s="390">
        <v>0</v>
      </c>
      <c r="X495" s="391">
        <f t="shared" ref="X495:X500" si="97"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ref="BL495:BL500" si="98">IFERROR(W495*I495/H495,"0")</f>
        <v>0</v>
      </c>
      <c r="BM495" s="64">
        <f t="shared" ref="BM495:BM500" si="99">IFERROR(X495*I495/H495,"0")</f>
        <v>0</v>
      </c>
      <c r="BN495" s="64">
        <f t="shared" ref="BN495:BN500" si="100">IFERROR(1/J495*(W495/H495),"0")</f>
        <v>0</v>
      </c>
      <c r="BO495" s="64">
        <f t="shared" ref="BO495:BO500" si="101">IFERROR(1/J495*(X495/H495),"0")</f>
        <v>0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394">
        <v>4680115883093</v>
      </c>
      <c r="E496" s="395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01"/>
      <c r="Q496" s="401"/>
      <c r="R496" s="401"/>
      <c r="S496" s="395"/>
      <c r="T496" s="34"/>
      <c r="U496" s="34"/>
      <c r="V496" s="35" t="s">
        <v>66</v>
      </c>
      <c r="W496" s="390">
        <v>0</v>
      </c>
      <c r="X496" s="391">
        <f t="shared" si="97"/>
        <v>0</v>
      </c>
      <c r="Y496" s="36" t="str">
        <f>IFERROR(IF(X496=0,"",ROUNDUP(X496/H496,0)*0.01196),"")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394">
        <v>4680115883109</v>
      </c>
      <c r="E497" s="395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01"/>
      <c r="Q497" s="401"/>
      <c r="R497" s="401"/>
      <c r="S497" s="395"/>
      <c r="T497" s="34"/>
      <c r="U497" s="34"/>
      <c r="V497" s="35" t="s">
        <v>66</v>
      </c>
      <c r="W497" s="390">
        <v>0</v>
      </c>
      <c r="X497" s="391">
        <f t="shared" si="97"/>
        <v>0</v>
      </c>
      <c r="Y497" s="36" t="str">
        <f>IFERROR(IF(X497=0,"",ROUNDUP(X497/H497,0)*0.01196),"")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394">
        <v>4680115882072</v>
      </c>
      <c r="E498" s="395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01"/>
      <c r="Q498" s="401"/>
      <c r="R498" s="401"/>
      <c r="S498" s="395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394">
        <v>4680115882102</v>
      </c>
      <c r="E499" s="395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01"/>
      <c r="Q499" s="401"/>
      <c r="R499" s="401"/>
      <c r="S499" s="395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394">
        <v>4680115882096</v>
      </c>
      <c r="E500" s="395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01"/>
      <c r="Q500" s="401"/>
      <c r="R500" s="401"/>
      <c r="S500" s="395"/>
      <c r="T500" s="34"/>
      <c r="U500" s="34"/>
      <c r="V500" s="35" t="s">
        <v>66</v>
      </c>
      <c r="W500" s="390">
        <v>0</v>
      </c>
      <c r="X500" s="391">
        <f t="shared" si="97"/>
        <v>0</v>
      </c>
      <c r="Y500" s="36" t="str">
        <f>IFERROR(IF(X500=0,"",ROUNDUP(X500/H500,0)*0.00937),"")</f>
        <v/>
      </c>
      <c r="Z500" s="56"/>
      <c r="AA500" s="57"/>
      <c r="AE500" s="64"/>
      <c r="BB500" s="348" t="s">
        <v>1</v>
      </c>
      <c r="BL500" s="64">
        <f t="shared" si="98"/>
        <v>0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</row>
    <row r="501" spans="1:67" x14ac:dyDescent="0.2">
      <c r="A501" s="410"/>
      <c r="B501" s="403"/>
      <c r="C501" s="403"/>
      <c r="D501" s="403"/>
      <c r="E501" s="403"/>
      <c r="F501" s="403"/>
      <c r="G501" s="403"/>
      <c r="H501" s="403"/>
      <c r="I501" s="403"/>
      <c r="J501" s="403"/>
      <c r="K501" s="403"/>
      <c r="L501" s="403"/>
      <c r="M501" s="403"/>
      <c r="N501" s="411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0</v>
      </c>
      <c r="X501" s="392">
        <f>IFERROR(X495/H495,"0")+IFERROR(X496/H496,"0")+IFERROR(X497/H497,"0")+IFERROR(X498/H498,"0")+IFERROR(X499/H499,"0")+IFERROR(X500/H500,"0")</f>
        <v>0</v>
      </c>
      <c r="Y501" s="392">
        <f>IFERROR(IF(Y495="",0,Y495),"0")+IFERROR(IF(Y496="",0,Y496),"0")+IFERROR(IF(Y497="",0,Y497),"0")+IFERROR(IF(Y498="",0,Y498),"0")+IFERROR(IF(Y499="",0,Y499),"0")+IFERROR(IF(Y500="",0,Y500),"0")</f>
        <v>0</v>
      </c>
      <c r="Z501" s="393"/>
      <c r="AA501" s="393"/>
    </row>
    <row r="502" spans="1:67" x14ac:dyDescent="0.2">
      <c r="A502" s="403"/>
      <c r="B502" s="403"/>
      <c r="C502" s="403"/>
      <c r="D502" s="403"/>
      <c r="E502" s="403"/>
      <c r="F502" s="403"/>
      <c r="G502" s="403"/>
      <c r="H502" s="403"/>
      <c r="I502" s="403"/>
      <c r="J502" s="403"/>
      <c r="K502" s="403"/>
      <c r="L502" s="403"/>
      <c r="M502" s="403"/>
      <c r="N502" s="411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0</v>
      </c>
      <c r="X502" s="392">
        <f>IFERROR(SUM(X495:X500),"0")</f>
        <v>0</v>
      </c>
      <c r="Y502" s="37"/>
      <c r="Z502" s="393"/>
      <c r="AA502" s="393"/>
    </row>
    <row r="503" spans="1:67" ht="14.25" customHeight="1" x14ac:dyDescent="0.25">
      <c r="A503" s="402" t="s">
        <v>72</v>
      </c>
      <c r="B503" s="403"/>
      <c r="C503" s="403"/>
      <c r="D503" s="403"/>
      <c r="E503" s="403"/>
      <c r="F503" s="403"/>
      <c r="G503" s="403"/>
      <c r="H503" s="403"/>
      <c r="I503" s="403"/>
      <c r="J503" s="403"/>
      <c r="K503" s="403"/>
      <c r="L503" s="403"/>
      <c r="M503" s="403"/>
      <c r="N503" s="403"/>
      <c r="O503" s="403"/>
      <c r="P503" s="403"/>
      <c r="Q503" s="403"/>
      <c r="R503" s="403"/>
      <c r="S503" s="403"/>
      <c r="T503" s="403"/>
      <c r="U503" s="403"/>
      <c r="V503" s="403"/>
      <c r="W503" s="403"/>
      <c r="X503" s="403"/>
      <c r="Y503" s="403"/>
      <c r="Z503" s="386"/>
      <c r="AA503" s="386"/>
    </row>
    <row r="504" spans="1:67" ht="16.5" customHeight="1" x14ac:dyDescent="0.25">
      <c r="A504" s="54" t="s">
        <v>698</v>
      </c>
      <c r="B504" s="54" t="s">
        <v>699</v>
      </c>
      <c r="C504" s="31">
        <v>4301051230</v>
      </c>
      <c r="D504" s="394">
        <v>4607091383409</v>
      </c>
      <c r="E504" s="395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01"/>
      <c r="Q504" s="401"/>
      <c r="R504" s="401"/>
      <c r="S504" s="395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customHeight="1" x14ac:dyDescent="0.25">
      <c r="A505" s="54" t="s">
        <v>700</v>
      </c>
      <c r="B505" s="54" t="s">
        <v>701</v>
      </c>
      <c r="C505" s="31">
        <v>4301051231</v>
      </c>
      <c r="D505" s="394">
        <v>4607091383416</v>
      </c>
      <c r="E505" s="395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01"/>
      <c r="Q505" s="401"/>
      <c r="R505" s="401"/>
      <c r="S505" s="395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customHeight="1" x14ac:dyDescent="0.25">
      <c r="A506" s="54" t="s">
        <v>702</v>
      </c>
      <c r="B506" s="54" t="s">
        <v>703</v>
      </c>
      <c r="C506" s="31">
        <v>4301051058</v>
      </c>
      <c r="D506" s="394">
        <v>4680115883536</v>
      </c>
      <c r="E506" s="395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01"/>
      <c r="Q506" s="401"/>
      <c r="R506" s="401"/>
      <c r="S506" s="395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0"/>
      <c r="B507" s="403"/>
      <c r="C507" s="403"/>
      <c r="D507" s="403"/>
      <c r="E507" s="403"/>
      <c r="F507" s="403"/>
      <c r="G507" s="403"/>
      <c r="H507" s="403"/>
      <c r="I507" s="403"/>
      <c r="J507" s="403"/>
      <c r="K507" s="403"/>
      <c r="L507" s="403"/>
      <c r="M507" s="403"/>
      <c r="N507" s="411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x14ac:dyDescent="0.2">
      <c r="A508" s="403"/>
      <c r="B508" s="403"/>
      <c r="C508" s="403"/>
      <c r="D508" s="403"/>
      <c r="E508" s="403"/>
      <c r="F508" s="403"/>
      <c r="G508" s="403"/>
      <c r="H508" s="403"/>
      <c r="I508" s="403"/>
      <c r="J508" s="403"/>
      <c r="K508" s="403"/>
      <c r="L508" s="403"/>
      <c r="M508" s="403"/>
      <c r="N508" s="411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customHeight="1" x14ac:dyDescent="0.25">
      <c r="A509" s="402" t="s">
        <v>206</v>
      </c>
      <c r="B509" s="403"/>
      <c r="C509" s="403"/>
      <c r="D509" s="403"/>
      <c r="E509" s="403"/>
      <c r="F509" s="403"/>
      <c r="G509" s="403"/>
      <c r="H509" s="403"/>
      <c r="I509" s="403"/>
      <c r="J509" s="403"/>
      <c r="K509" s="403"/>
      <c r="L509" s="403"/>
      <c r="M509" s="403"/>
      <c r="N509" s="403"/>
      <c r="O509" s="403"/>
      <c r="P509" s="403"/>
      <c r="Q509" s="403"/>
      <c r="R509" s="403"/>
      <c r="S509" s="403"/>
      <c r="T509" s="403"/>
      <c r="U509" s="403"/>
      <c r="V509" s="403"/>
      <c r="W509" s="403"/>
      <c r="X509" s="403"/>
      <c r="Y509" s="403"/>
      <c r="Z509" s="386"/>
      <c r="AA509" s="386"/>
    </row>
    <row r="510" spans="1:67" ht="16.5" customHeight="1" x14ac:dyDescent="0.25">
      <c r="A510" s="54" t="s">
        <v>704</v>
      </c>
      <c r="B510" s="54" t="s">
        <v>705</v>
      </c>
      <c r="C510" s="31">
        <v>4301060363</v>
      </c>
      <c r="D510" s="394">
        <v>4680115885035</v>
      </c>
      <c r="E510" s="395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01"/>
      <c r="Q510" s="401"/>
      <c r="R510" s="401"/>
      <c r="S510" s="395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410"/>
      <c r="B511" s="403"/>
      <c r="C511" s="403"/>
      <c r="D511" s="403"/>
      <c r="E511" s="403"/>
      <c r="F511" s="403"/>
      <c r="G511" s="403"/>
      <c r="H511" s="403"/>
      <c r="I511" s="403"/>
      <c r="J511" s="403"/>
      <c r="K511" s="403"/>
      <c r="L511" s="403"/>
      <c r="M511" s="403"/>
      <c r="N511" s="411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x14ac:dyDescent="0.2">
      <c r="A512" s="403"/>
      <c r="B512" s="403"/>
      <c r="C512" s="403"/>
      <c r="D512" s="403"/>
      <c r="E512" s="403"/>
      <c r="F512" s="403"/>
      <c r="G512" s="403"/>
      <c r="H512" s="403"/>
      <c r="I512" s="403"/>
      <c r="J512" s="403"/>
      <c r="K512" s="403"/>
      <c r="L512" s="403"/>
      <c r="M512" s="403"/>
      <c r="N512" s="411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customHeight="1" x14ac:dyDescent="0.2">
      <c r="A513" s="433" t="s">
        <v>706</v>
      </c>
      <c r="B513" s="434"/>
      <c r="C513" s="434"/>
      <c r="D513" s="434"/>
      <c r="E513" s="434"/>
      <c r="F513" s="434"/>
      <c r="G513" s="434"/>
      <c r="H513" s="434"/>
      <c r="I513" s="434"/>
      <c r="J513" s="434"/>
      <c r="K513" s="434"/>
      <c r="L513" s="434"/>
      <c r="M513" s="434"/>
      <c r="N513" s="434"/>
      <c r="O513" s="434"/>
      <c r="P513" s="434"/>
      <c r="Q513" s="434"/>
      <c r="R513" s="434"/>
      <c r="S513" s="434"/>
      <c r="T513" s="434"/>
      <c r="U513" s="434"/>
      <c r="V513" s="434"/>
      <c r="W513" s="434"/>
      <c r="X513" s="434"/>
      <c r="Y513" s="434"/>
      <c r="Z513" s="48"/>
      <c r="AA513" s="48"/>
    </row>
    <row r="514" spans="1:67" ht="16.5" customHeight="1" x14ac:dyDescent="0.25">
      <c r="A514" s="427" t="s">
        <v>707</v>
      </c>
      <c r="B514" s="403"/>
      <c r="C514" s="403"/>
      <c r="D514" s="403"/>
      <c r="E514" s="403"/>
      <c r="F514" s="403"/>
      <c r="G514" s="403"/>
      <c r="H514" s="403"/>
      <c r="I514" s="403"/>
      <c r="J514" s="403"/>
      <c r="K514" s="403"/>
      <c r="L514" s="403"/>
      <c r="M514" s="403"/>
      <c r="N514" s="403"/>
      <c r="O514" s="403"/>
      <c r="P514" s="403"/>
      <c r="Q514" s="403"/>
      <c r="R514" s="403"/>
      <c r="S514" s="403"/>
      <c r="T514" s="403"/>
      <c r="U514" s="403"/>
      <c r="V514" s="403"/>
      <c r="W514" s="403"/>
      <c r="X514" s="403"/>
      <c r="Y514" s="403"/>
      <c r="Z514" s="385"/>
      <c r="AA514" s="385"/>
    </row>
    <row r="515" spans="1:67" ht="14.25" customHeight="1" x14ac:dyDescent="0.25">
      <c r="A515" s="402" t="s">
        <v>105</v>
      </c>
      <c r="B515" s="403"/>
      <c r="C515" s="403"/>
      <c r="D515" s="403"/>
      <c r="E515" s="403"/>
      <c r="F515" s="403"/>
      <c r="G515" s="403"/>
      <c r="H515" s="403"/>
      <c r="I515" s="403"/>
      <c r="J515" s="403"/>
      <c r="K515" s="403"/>
      <c r="L515" s="403"/>
      <c r="M515" s="403"/>
      <c r="N515" s="403"/>
      <c r="O515" s="403"/>
      <c r="P515" s="403"/>
      <c r="Q515" s="403"/>
      <c r="R515" s="403"/>
      <c r="S515" s="403"/>
      <c r="T515" s="403"/>
      <c r="U515" s="403"/>
      <c r="V515" s="403"/>
      <c r="W515" s="403"/>
      <c r="X515" s="403"/>
      <c r="Y515" s="403"/>
      <c r="Z515" s="386"/>
      <c r="AA515" s="386"/>
    </row>
    <row r="516" spans="1:67" ht="27" customHeight="1" x14ac:dyDescent="0.25">
      <c r="A516" s="54" t="s">
        <v>708</v>
      </c>
      <c r="B516" s="54" t="s">
        <v>709</v>
      </c>
      <c r="C516" s="31">
        <v>4301011763</v>
      </c>
      <c r="D516" s="394">
        <v>4640242181011</v>
      </c>
      <c r="E516" s="395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663" t="s">
        <v>710</v>
      </c>
      <c r="P516" s="401"/>
      <c r="Q516" s="401"/>
      <c r="R516" s="401"/>
      <c r="S516" s="395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customHeight="1" x14ac:dyDescent="0.25">
      <c r="A517" s="54" t="s">
        <v>711</v>
      </c>
      <c r="B517" s="54" t="s">
        <v>712</v>
      </c>
      <c r="C517" s="31">
        <v>4301011951</v>
      </c>
      <c r="D517" s="394">
        <v>4640242180045</v>
      </c>
      <c r="E517" s="395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8" t="s">
        <v>713</v>
      </c>
      <c r="P517" s="401"/>
      <c r="Q517" s="401"/>
      <c r="R517" s="401"/>
      <c r="S517" s="395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714</v>
      </c>
      <c r="B518" s="54" t="s">
        <v>715</v>
      </c>
      <c r="C518" s="31">
        <v>4301011585</v>
      </c>
      <c r="D518" s="394">
        <v>4640242180441</v>
      </c>
      <c r="E518" s="395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43" t="s">
        <v>716</v>
      </c>
      <c r="P518" s="401"/>
      <c r="Q518" s="401"/>
      <c r="R518" s="401"/>
      <c r="S518" s="395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717</v>
      </c>
      <c r="B519" s="54" t="s">
        <v>718</v>
      </c>
      <c r="C519" s="31">
        <v>4301011950</v>
      </c>
      <c r="D519" s="394">
        <v>4640242180601</v>
      </c>
      <c r="E519" s="395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2" t="s">
        <v>719</v>
      </c>
      <c r="P519" s="401"/>
      <c r="Q519" s="401"/>
      <c r="R519" s="401"/>
      <c r="S519" s="395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394">
        <v>4640242180564</v>
      </c>
      <c r="E520" s="395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4" t="s">
        <v>722</v>
      </c>
      <c r="P520" s="401"/>
      <c r="Q520" s="401"/>
      <c r="R520" s="401"/>
      <c r="S520" s="395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723</v>
      </c>
      <c r="B521" s="54" t="s">
        <v>724</v>
      </c>
      <c r="C521" s="31">
        <v>4301011762</v>
      </c>
      <c r="D521" s="394">
        <v>4640242180922</v>
      </c>
      <c r="E521" s="395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89" t="s">
        <v>725</v>
      </c>
      <c r="P521" s="401"/>
      <c r="Q521" s="401"/>
      <c r="R521" s="401"/>
      <c r="S521" s="395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726</v>
      </c>
      <c r="B522" s="54" t="s">
        <v>727</v>
      </c>
      <c r="C522" s="31">
        <v>4301011764</v>
      </c>
      <c r="D522" s="394">
        <v>4640242181189</v>
      </c>
      <c r="E522" s="395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661" t="s">
        <v>728</v>
      </c>
      <c r="P522" s="401"/>
      <c r="Q522" s="401"/>
      <c r="R522" s="401"/>
      <c r="S522" s="395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729</v>
      </c>
      <c r="B523" s="54" t="s">
        <v>730</v>
      </c>
      <c r="C523" s="31">
        <v>4301011551</v>
      </c>
      <c r="D523" s="394">
        <v>4640242180038</v>
      </c>
      <c r="E523" s="395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23" t="s">
        <v>731</v>
      </c>
      <c r="P523" s="401"/>
      <c r="Q523" s="401"/>
      <c r="R523" s="401"/>
      <c r="S523" s="395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customHeight="1" x14ac:dyDescent="0.25">
      <c r="A524" s="54" t="s">
        <v>732</v>
      </c>
      <c r="B524" s="54" t="s">
        <v>733</v>
      </c>
      <c r="C524" s="31">
        <v>4301011765</v>
      </c>
      <c r="D524" s="394">
        <v>4640242181172</v>
      </c>
      <c r="E524" s="395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69" t="s">
        <v>734</v>
      </c>
      <c r="P524" s="401"/>
      <c r="Q524" s="401"/>
      <c r="R524" s="401"/>
      <c r="S524" s="395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0"/>
      <c r="B525" s="403"/>
      <c r="C525" s="403"/>
      <c r="D525" s="403"/>
      <c r="E525" s="403"/>
      <c r="F525" s="403"/>
      <c r="G525" s="403"/>
      <c r="H525" s="403"/>
      <c r="I525" s="403"/>
      <c r="J525" s="403"/>
      <c r="K525" s="403"/>
      <c r="L525" s="403"/>
      <c r="M525" s="403"/>
      <c r="N525" s="411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x14ac:dyDescent="0.2">
      <c r="A526" s="403"/>
      <c r="B526" s="403"/>
      <c r="C526" s="403"/>
      <c r="D526" s="403"/>
      <c r="E526" s="403"/>
      <c r="F526" s="403"/>
      <c r="G526" s="403"/>
      <c r="H526" s="403"/>
      <c r="I526" s="403"/>
      <c r="J526" s="403"/>
      <c r="K526" s="403"/>
      <c r="L526" s="403"/>
      <c r="M526" s="403"/>
      <c r="N526" s="411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customHeight="1" x14ac:dyDescent="0.25">
      <c r="A527" s="402" t="s">
        <v>97</v>
      </c>
      <c r="B527" s="403"/>
      <c r="C527" s="403"/>
      <c r="D527" s="403"/>
      <c r="E527" s="403"/>
      <c r="F527" s="403"/>
      <c r="G527" s="403"/>
      <c r="H527" s="403"/>
      <c r="I527" s="403"/>
      <c r="J527" s="403"/>
      <c r="K527" s="403"/>
      <c r="L527" s="403"/>
      <c r="M527" s="403"/>
      <c r="N527" s="403"/>
      <c r="O527" s="403"/>
      <c r="P527" s="403"/>
      <c r="Q527" s="403"/>
      <c r="R527" s="403"/>
      <c r="S527" s="403"/>
      <c r="T527" s="403"/>
      <c r="U527" s="403"/>
      <c r="V527" s="403"/>
      <c r="W527" s="403"/>
      <c r="X527" s="403"/>
      <c r="Y527" s="403"/>
      <c r="Z527" s="386"/>
      <c r="AA527" s="386"/>
    </row>
    <row r="528" spans="1:67" ht="27" customHeight="1" x14ac:dyDescent="0.25">
      <c r="A528" s="54" t="s">
        <v>735</v>
      </c>
      <c r="B528" s="54" t="s">
        <v>736</v>
      </c>
      <c r="C528" s="31">
        <v>4301020260</v>
      </c>
      <c r="D528" s="394">
        <v>4640242180526</v>
      </c>
      <c r="E528" s="395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0" t="s">
        <v>737</v>
      </c>
      <c r="P528" s="401"/>
      <c r="Q528" s="401"/>
      <c r="R528" s="401"/>
      <c r="S528" s="395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customHeight="1" x14ac:dyDescent="0.25">
      <c r="A529" s="54" t="s">
        <v>738</v>
      </c>
      <c r="B529" s="54" t="s">
        <v>739</v>
      </c>
      <c r="C529" s="31">
        <v>4301020269</v>
      </c>
      <c r="D529" s="394">
        <v>4640242180519</v>
      </c>
      <c r="E529" s="395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522" t="s">
        <v>740</v>
      </c>
      <c r="P529" s="401"/>
      <c r="Q529" s="401"/>
      <c r="R529" s="401"/>
      <c r="S529" s="395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741</v>
      </c>
      <c r="B530" s="54" t="s">
        <v>742</v>
      </c>
      <c r="C530" s="31">
        <v>4301020309</v>
      </c>
      <c r="D530" s="394">
        <v>4640242180090</v>
      </c>
      <c r="E530" s="395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450" t="s">
        <v>743</v>
      </c>
      <c r="P530" s="401"/>
      <c r="Q530" s="401"/>
      <c r="R530" s="401"/>
      <c r="S530" s="395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744</v>
      </c>
      <c r="B531" s="54" t="s">
        <v>745</v>
      </c>
      <c r="C531" s="31">
        <v>4301020314</v>
      </c>
      <c r="D531" s="394">
        <v>4640242180090</v>
      </c>
      <c r="E531" s="395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18" t="s">
        <v>746</v>
      </c>
      <c r="P531" s="401"/>
      <c r="Q531" s="401"/>
      <c r="R531" s="401"/>
      <c r="S531" s="395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747</v>
      </c>
      <c r="B532" s="54" t="s">
        <v>748</v>
      </c>
      <c r="C532" s="31">
        <v>4301020295</v>
      </c>
      <c r="D532" s="394">
        <v>4640242181363</v>
      </c>
      <c r="E532" s="395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8" t="s">
        <v>749</v>
      </c>
      <c r="P532" s="401"/>
      <c r="Q532" s="401"/>
      <c r="R532" s="401"/>
      <c r="S532" s="395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x14ac:dyDescent="0.2">
      <c r="A533" s="410"/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11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x14ac:dyDescent="0.2">
      <c r="A534" s="403"/>
      <c r="B534" s="403"/>
      <c r="C534" s="403"/>
      <c r="D534" s="403"/>
      <c r="E534" s="403"/>
      <c r="F534" s="403"/>
      <c r="G534" s="403"/>
      <c r="H534" s="403"/>
      <c r="I534" s="403"/>
      <c r="J534" s="403"/>
      <c r="K534" s="403"/>
      <c r="L534" s="403"/>
      <c r="M534" s="403"/>
      <c r="N534" s="411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customHeight="1" x14ac:dyDescent="0.25">
      <c r="A535" s="402" t="s">
        <v>61</v>
      </c>
      <c r="B535" s="403"/>
      <c r="C535" s="403"/>
      <c r="D535" s="403"/>
      <c r="E535" s="403"/>
      <c r="F535" s="403"/>
      <c r="G535" s="403"/>
      <c r="H535" s="403"/>
      <c r="I535" s="403"/>
      <c r="J535" s="403"/>
      <c r="K535" s="403"/>
      <c r="L535" s="403"/>
      <c r="M535" s="403"/>
      <c r="N535" s="403"/>
      <c r="O535" s="403"/>
      <c r="P535" s="403"/>
      <c r="Q535" s="403"/>
      <c r="R535" s="403"/>
      <c r="S535" s="403"/>
      <c r="T535" s="403"/>
      <c r="U535" s="403"/>
      <c r="V535" s="403"/>
      <c r="W535" s="403"/>
      <c r="X535" s="403"/>
      <c r="Y535" s="403"/>
      <c r="Z535" s="386"/>
      <c r="AA535" s="386"/>
    </row>
    <row r="536" spans="1:67" ht="27" customHeight="1" x14ac:dyDescent="0.25">
      <c r="A536" s="54" t="s">
        <v>750</v>
      </c>
      <c r="B536" s="54" t="s">
        <v>751</v>
      </c>
      <c r="C536" s="31">
        <v>4301031280</v>
      </c>
      <c r="D536" s="394">
        <v>4640242180816</v>
      </c>
      <c r="E536" s="395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62" t="s">
        <v>752</v>
      </c>
      <c r="P536" s="401"/>
      <c r="Q536" s="401"/>
      <c r="R536" s="401"/>
      <c r="S536" s="395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394">
        <v>4640242180595</v>
      </c>
      <c r="E537" s="395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701" t="s">
        <v>755</v>
      </c>
      <c r="P537" s="401"/>
      <c r="Q537" s="401"/>
      <c r="R537" s="401"/>
      <c r="S537" s="395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756</v>
      </c>
      <c r="B538" s="54" t="s">
        <v>757</v>
      </c>
      <c r="C538" s="31">
        <v>4301031321</v>
      </c>
      <c r="D538" s="394">
        <v>4640242180076</v>
      </c>
      <c r="E538" s="395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6" t="s">
        <v>758</v>
      </c>
      <c r="P538" s="401"/>
      <c r="Q538" s="401"/>
      <c r="R538" s="401"/>
      <c r="S538" s="395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759</v>
      </c>
      <c r="B539" s="54" t="s">
        <v>760</v>
      </c>
      <c r="C539" s="31">
        <v>4301031203</v>
      </c>
      <c r="D539" s="394">
        <v>4640242180908</v>
      </c>
      <c r="E539" s="395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05" t="s">
        <v>761</v>
      </c>
      <c r="P539" s="401"/>
      <c r="Q539" s="401"/>
      <c r="R539" s="401"/>
      <c r="S539" s="395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762</v>
      </c>
      <c r="B540" s="54" t="s">
        <v>763</v>
      </c>
      <c r="C540" s="31">
        <v>4301031200</v>
      </c>
      <c r="D540" s="394">
        <v>4640242180489</v>
      </c>
      <c r="E540" s="395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00" t="s">
        <v>764</v>
      </c>
      <c r="P540" s="401"/>
      <c r="Q540" s="401"/>
      <c r="R540" s="401"/>
      <c r="S540" s="395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0"/>
      <c r="B541" s="403"/>
      <c r="C541" s="403"/>
      <c r="D541" s="403"/>
      <c r="E541" s="403"/>
      <c r="F541" s="403"/>
      <c r="G541" s="403"/>
      <c r="H541" s="403"/>
      <c r="I541" s="403"/>
      <c r="J541" s="403"/>
      <c r="K541" s="403"/>
      <c r="L541" s="403"/>
      <c r="M541" s="403"/>
      <c r="N541" s="411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x14ac:dyDescent="0.2">
      <c r="A542" s="403"/>
      <c r="B542" s="403"/>
      <c r="C542" s="403"/>
      <c r="D542" s="403"/>
      <c r="E542" s="403"/>
      <c r="F542" s="403"/>
      <c r="G542" s="403"/>
      <c r="H542" s="403"/>
      <c r="I542" s="403"/>
      <c r="J542" s="403"/>
      <c r="K542" s="403"/>
      <c r="L542" s="403"/>
      <c r="M542" s="403"/>
      <c r="N542" s="411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customHeight="1" x14ac:dyDescent="0.25">
      <c r="A543" s="402" t="s">
        <v>72</v>
      </c>
      <c r="B543" s="403"/>
      <c r="C543" s="403"/>
      <c r="D543" s="403"/>
      <c r="E543" s="403"/>
      <c r="F543" s="403"/>
      <c r="G543" s="403"/>
      <c r="H543" s="403"/>
      <c r="I543" s="403"/>
      <c r="J543" s="403"/>
      <c r="K543" s="403"/>
      <c r="L543" s="403"/>
      <c r="M543" s="403"/>
      <c r="N543" s="403"/>
      <c r="O543" s="403"/>
      <c r="P543" s="403"/>
      <c r="Q543" s="403"/>
      <c r="R543" s="403"/>
      <c r="S543" s="403"/>
      <c r="T543" s="403"/>
      <c r="U543" s="403"/>
      <c r="V543" s="403"/>
      <c r="W543" s="403"/>
      <c r="X543" s="403"/>
      <c r="Y543" s="403"/>
      <c r="Z543" s="386"/>
      <c r="AA543" s="386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4">
        <v>4640242180533</v>
      </c>
      <c r="E544" s="395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554" t="s">
        <v>767</v>
      </c>
      <c r="P544" s="401"/>
      <c r="Q544" s="401"/>
      <c r="R544" s="401"/>
      <c r="S544" s="395"/>
      <c r="T544" s="34"/>
      <c r="U544" s="34"/>
      <c r="V544" s="35" t="s">
        <v>66</v>
      </c>
      <c r="W544" s="390">
        <v>500</v>
      </c>
      <c r="X544" s="391">
        <f>IFERROR(IF(W544="",0,CEILING((W544/$H544),1)*$H544),"")</f>
        <v>507</v>
      </c>
      <c r="Y544" s="36">
        <f>IFERROR(IF(X544=0,"",ROUNDUP(X544/H544,0)*0.02175),"")</f>
        <v>1.4137499999999998</v>
      </c>
      <c r="Z544" s="56"/>
      <c r="AA544" s="57"/>
      <c r="AE544" s="64"/>
      <c r="BB544" s="372" t="s">
        <v>1</v>
      </c>
      <c r="BL544" s="64">
        <f>IFERROR(W544*I544/H544,"0")</f>
        <v>536.15384615384619</v>
      </c>
      <c r="BM544" s="64">
        <f>IFERROR(X544*I544/H544,"0")</f>
        <v>543.66000000000008</v>
      </c>
      <c r="BN544" s="64">
        <f>IFERROR(1/J544*(W544/H544),"0")</f>
        <v>1.1446886446886446</v>
      </c>
      <c r="BO544" s="64">
        <f>IFERROR(1/J544*(X544/H544),"0")</f>
        <v>1.1607142857142856</v>
      </c>
    </row>
    <row r="545" spans="1:67" ht="27" customHeight="1" x14ac:dyDescent="0.25">
      <c r="A545" s="54" t="s">
        <v>768</v>
      </c>
      <c r="B545" s="54" t="s">
        <v>769</v>
      </c>
      <c r="C545" s="31">
        <v>4301051780</v>
      </c>
      <c r="D545" s="394">
        <v>4640242180106</v>
      </c>
      <c r="E545" s="395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65" t="s">
        <v>770</v>
      </c>
      <c r="P545" s="401"/>
      <c r="Q545" s="401"/>
      <c r="R545" s="401"/>
      <c r="S545" s="395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771</v>
      </c>
      <c r="B546" s="54" t="s">
        <v>772</v>
      </c>
      <c r="C546" s="31">
        <v>4301051510</v>
      </c>
      <c r="D546" s="394">
        <v>4640242180540</v>
      </c>
      <c r="E546" s="395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4" t="s">
        <v>773</v>
      </c>
      <c r="P546" s="401"/>
      <c r="Q546" s="401"/>
      <c r="R546" s="401"/>
      <c r="S546" s="395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774</v>
      </c>
      <c r="B547" s="54" t="s">
        <v>775</v>
      </c>
      <c r="C547" s="31">
        <v>4301051390</v>
      </c>
      <c r="D547" s="394">
        <v>4640242181233</v>
      </c>
      <c r="E547" s="395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56" t="s">
        <v>776</v>
      </c>
      <c r="P547" s="401"/>
      <c r="Q547" s="401"/>
      <c r="R547" s="401"/>
      <c r="S547" s="395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777</v>
      </c>
      <c r="B548" s="54" t="s">
        <v>778</v>
      </c>
      <c r="C548" s="31">
        <v>4301051448</v>
      </c>
      <c r="D548" s="394">
        <v>4640242181226</v>
      </c>
      <c r="E548" s="395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597" t="s">
        <v>779</v>
      </c>
      <c r="P548" s="401"/>
      <c r="Q548" s="401"/>
      <c r="R548" s="401"/>
      <c r="S548" s="395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0"/>
      <c r="B549" s="403"/>
      <c r="C549" s="403"/>
      <c r="D549" s="403"/>
      <c r="E549" s="403"/>
      <c r="F549" s="403"/>
      <c r="G549" s="403"/>
      <c r="H549" s="403"/>
      <c r="I549" s="403"/>
      <c r="J549" s="403"/>
      <c r="K549" s="403"/>
      <c r="L549" s="403"/>
      <c r="M549" s="403"/>
      <c r="N549" s="411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64.102564102564102</v>
      </c>
      <c r="X549" s="392">
        <f>IFERROR(X544/H544,"0")+IFERROR(X545/H545,"0")+IFERROR(X546/H546,"0")+IFERROR(X547/H547,"0")+IFERROR(X548/H548,"0")</f>
        <v>65</v>
      </c>
      <c r="Y549" s="392">
        <f>IFERROR(IF(Y544="",0,Y544),"0")+IFERROR(IF(Y545="",0,Y545),"0")+IFERROR(IF(Y546="",0,Y546),"0")+IFERROR(IF(Y547="",0,Y547),"0")+IFERROR(IF(Y548="",0,Y548),"0")</f>
        <v>1.4137499999999998</v>
      </c>
      <c r="Z549" s="393"/>
      <c r="AA549" s="393"/>
    </row>
    <row r="550" spans="1:67" x14ac:dyDescent="0.2">
      <c r="A550" s="403"/>
      <c r="B550" s="403"/>
      <c r="C550" s="403"/>
      <c r="D550" s="403"/>
      <c r="E550" s="403"/>
      <c r="F550" s="403"/>
      <c r="G550" s="403"/>
      <c r="H550" s="403"/>
      <c r="I550" s="403"/>
      <c r="J550" s="403"/>
      <c r="K550" s="403"/>
      <c r="L550" s="403"/>
      <c r="M550" s="403"/>
      <c r="N550" s="411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500</v>
      </c>
      <c r="X550" s="392">
        <f>IFERROR(SUM(X544:X548),"0")</f>
        <v>507</v>
      </c>
      <c r="Y550" s="37"/>
      <c r="Z550" s="393"/>
      <c r="AA550" s="393"/>
    </row>
    <row r="551" spans="1:67" ht="14.25" customHeight="1" x14ac:dyDescent="0.25">
      <c r="A551" s="402" t="s">
        <v>206</v>
      </c>
      <c r="B551" s="403"/>
      <c r="C551" s="403"/>
      <c r="D551" s="403"/>
      <c r="E551" s="403"/>
      <c r="F551" s="403"/>
      <c r="G551" s="403"/>
      <c r="H551" s="403"/>
      <c r="I551" s="403"/>
      <c r="J551" s="403"/>
      <c r="K551" s="403"/>
      <c r="L551" s="403"/>
      <c r="M551" s="403"/>
      <c r="N551" s="403"/>
      <c r="O551" s="403"/>
      <c r="P551" s="403"/>
      <c r="Q551" s="403"/>
      <c r="R551" s="403"/>
      <c r="S551" s="403"/>
      <c r="T551" s="403"/>
      <c r="U551" s="403"/>
      <c r="V551" s="403"/>
      <c r="W551" s="403"/>
      <c r="X551" s="403"/>
      <c r="Y551" s="403"/>
      <c r="Z551" s="386"/>
      <c r="AA551" s="386"/>
    </row>
    <row r="552" spans="1:67" ht="27" customHeight="1" x14ac:dyDescent="0.25">
      <c r="A552" s="54" t="s">
        <v>780</v>
      </c>
      <c r="B552" s="54" t="s">
        <v>781</v>
      </c>
      <c r="C552" s="31">
        <v>4301060408</v>
      </c>
      <c r="D552" s="394">
        <v>4640242180120</v>
      </c>
      <c r="E552" s="395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9" t="s">
        <v>782</v>
      </c>
      <c r="P552" s="401"/>
      <c r="Q552" s="401"/>
      <c r="R552" s="401"/>
      <c r="S552" s="395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780</v>
      </c>
      <c r="B553" s="54" t="s">
        <v>783</v>
      </c>
      <c r="C553" s="31">
        <v>4301060354</v>
      </c>
      <c r="D553" s="394">
        <v>4640242180120</v>
      </c>
      <c r="E553" s="395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5" t="s">
        <v>784</v>
      </c>
      <c r="P553" s="401"/>
      <c r="Q553" s="401"/>
      <c r="R553" s="401"/>
      <c r="S553" s="395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785</v>
      </c>
      <c r="B554" s="54" t="s">
        <v>786</v>
      </c>
      <c r="C554" s="31">
        <v>4301060407</v>
      </c>
      <c r="D554" s="394">
        <v>4640242180137</v>
      </c>
      <c r="E554" s="395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34" t="s">
        <v>787</v>
      </c>
      <c r="P554" s="401"/>
      <c r="Q554" s="401"/>
      <c r="R554" s="401"/>
      <c r="S554" s="395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785</v>
      </c>
      <c r="B555" s="54" t="s">
        <v>788</v>
      </c>
      <c r="C555" s="31">
        <v>4301060355</v>
      </c>
      <c r="D555" s="394">
        <v>4640242180137</v>
      </c>
      <c r="E555" s="395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401"/>
      <c r="Q555" s="401"/>
      <c r="R555" s="401"/>
      <c r="S555" s="395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0"/>
      <c r="B556" s="403"/>
      <c r="C556" s="403"/>
      <c r="D556" s="403"/>
      <c r="E556" s="403"/>
      <c r="F556" s="403"/>
      <c r="G556" s="403"/>
      <c r="H556" s="403"/>
      <c r="I556" s="403"/>
      <c r="J556" s="403"/>
      <c r="K556" s="403"/>
      <c r="L556" s="403"/>
      <c r="M556" s="403"/>
      <c r="N556" s="411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x14ac:dyDescent="0.2">
      <c r="A557" s="403"/>
      <c r="B557" s="403"/>
      <c r="C557" s="403"/>
      <c r="D557" s="403"/>
      <c r="E557" s="403"/>
      <c r="F557" s="403"/>
      <c r="G557" s="403"/>
      <c r="H557" s="403"/>
      <c r="I557" s="403"/>
      <c r="J557" s="403"/>
      <c r="K557" s="403"/>
      <c r="L557" s="403"/>
      <c r="M557" s="403"/>
      <c r="N557" s="411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46"/>
      <c r="B558" s="403"/>
      <c r="C558" s="403"/>
      <c r="D558" s="403"/>
      <c r="E558" s="403"/>
      <c r="F558" s="403"/>
      <c r="G558" s="403"/>
      <c r="H558" s="403"/>
      <c r="I558" s="403"/>
      <c r="J558" s="403"/>
      <c r="K558" s="403"/>
      <c r="L558" s="403"/>
      <c r="M558" s="403"/>
      <c r="N558" s="455"/>
      <c r="O558" s="571" t="s">
        <v>790</v>
      </c>
      <c r="P558" s="550"/>
      <c r="Q558" s="550"/>
      <c r="R558" s="550"/>
      <c r="S558" s="550"/>
      <c r="T558" s="550"/>
      <c r="U558" s="551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15650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15736.619999999999</v>
      </c>
      <c r="Y558" s="37"/>
      <c r="Z558" s="393"/>
      <c r="AA558" s="393"/>
    </row>
    <row r="559" spans="1:67" x14ac:dyDescent="0.2">
      <c r="A559" s="403"/>
      <c r="B559" s="403"/>
      <c r="C559" s="403"/>
      <c r="D559" s="403"/>
      <c r="E559" s="403"/>
      <c r="F559" s="403"/>
      <c r="G559" s="403"/>
      <c r="H559" s="403"/>
      <c r="I559" s="403"/>
      <c r="J559" s="403"/>
      <c r="K559" s="403"/>
      <c r="L559" s="403"/>
      <c r="M559" s="403"/>
      <c r="N559" s="455"/>
      <c r="O559" s="571" t="s">
        <v>791</v>
      </c>
      <c r="P559" s="550"/>
      <c r="Q559" s="550"/>
      <c r="R559" s="550"/>
      <c r="S559" s="550"/>
      <c r="T559" s="550"/>
      <c r="U559" s="551"/>
      <c r="V559" s="37" t="s">
        <v>66</v>
      </c>
      <c r="W559" s="392">
        <f>IFERROR(SUM(BL22:BL555),"0")</f>
        <v>16683.472391018946</v>
      </c>
      <c r="X559" s="392">
        <f>IFERROR(SUM(BM22:BM555),"0")</f>
        <v>16774.716</v>
      </c>
      <c r="Y559" s="37"/>
      <c r="Z559" s="393"/>
      <c r="AA559" s="393"/>
    </row>
    <row r="560" spans="1:67" x14ac:dyDescent="0.2">
      <c r="A560" s="403"/>
      <c r="B560" s="403"/>
      <c r="C560" s="403"/>
      <c r="D560" s="403"/>
      <c r="E560" s="403"/>
      <c r="F560" s="403"/>
      <c r="G560" s="403"/>
      <c r="H560" s="403"/>
      <c r="I560" s="403"/>
      <c r="J560" s="403"/>
      <c r="K560" s="403"/>
      <c r="L560" s="403"/>
      <c r="M560" s="403"/>
      <c r="N560" s="455"/>
      <c r="O560" s="571" t="s">
        <v>792</v>
      </c>
      <c r="P560" s="550"/>
      <c r="Q560" s="550"/>
      <c r="R560" s="550"/>
      <c r="S560" s="550"/>
      <c r="T560" s="550"/>
      <c r="U560" s="551"/>
      <c r="V560" s="37" t="s">
        <v>793</v>
      </c>
      <c r="W560" s="38">
        <f>ROUNDUP(SUM(BN22:BN555),0)</f>
        <v>30</v>
      </c>
      <c r="X560" s="38">
        <f>ROUNDUP(SUM(BO22:BO555),0)</f>
        <v>30</v>
      </c>
      <c r="Y560" s="37"/>
      <c r="Z560" s="393"/>
      <c r="AA560" s="393"/>
    </row>
    <row r="561" spans="1:30" x14ac:dyDescent="0.2">
      <c r="A561" s="403"/>
      <c r="B561" s="403"/>
      <c r="C561" s="403"/>
      <c r="D561" s="403"/>
      <c r="E561" s="403"/>
      <c r="F561" s="403"/>
      <c r="G561" s="403"/>
      <c r="H561" s="403"/>
      <c r="I561" s="403"/>
      <c r="J561" s="403"/>
      <c r="K561" s="403"/>
      <c r="L561" s="403"/>
      <c r="M561" s="403"/>
      <c r="N561" s="455"/>
      <c r="O561" s="571" t="s">
        <v>794</v>
      </c>
      <c r="P561" s="550"/>
      <c r="Q561" s="550"/>
      <c r="R561" s="550"/>
      <c r="S561" s="550"/>
      <c r="T561" s="550"/>
      <c r="U561" s="551"/>
      <c r="V561" s="37" t="s">
        <v>66</v>
      </c>
      <c r="W561" s="392">
        <f>GrossWeightTotal+PalletQtyTotal*25</f>
        <v>17433.472391018946</v>
      </c>
      <c r="X561" s="392">
        <f>GrossWeightTotalR+PalletQtyTotalR*25</f>
        <v>17524.716</v>
      </c>
      <c r="Y561" s="37"/>
      <c r="Z561" s="393"/>
      <c r="AA561" s="393"/>
    </row>
    <row r="562" spans="1:30" x14ac:dyDescent="0.2">
      <c r="A562" s="403"/>
      <c r="B562" s="403"/>
      <c r="C562" s="403"/>
      <c r="D562" s="403"/>
      <c r="E562" s="403"/>
      <c r="F562" s="403"/>
      <c r="G562" s="403"/>
      <c r="H562" s="403"/>
      <c r="I562" s="403"/>
      <c r="J562" s="403"/>
      <c r="K562" s="403"/>
      <c r="L562" s="403"/>
      <c r="M562" s="403"/>
      <c r="N562" s="455"/>
      <c r="O562" s="571" t="s">
        <v>795</v>
      </c>
      <c r="P562" s="550"/>
      <c r="Q562" s="550"/>
      <c r="R562" s="550"/>
      <c r="S562" s="550"/>
      <c r="T562" s="550"/>
      <c r="U562" s="551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3203.3011018355846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3218</v>
      </c>
      <c r="Y562" s="37"/>
      <c r="Z562" s="393"/>
      <c r="AA562" s="393"/>
    </row>
    <row r="563" spans="1:30" ht="14.25" customHeight="1" x14ac:dyDescent="0.2">
      <c r="A563" s="403"/>
      <c r="B563" s="403"/>
      <c r="C563" s="403"/>
      <c r="D563" s="403"/>
      <c r="E563" s="403"/>
      <c r="F563" s="403"/>
      <c r="G563" s="403"/>
      <c r="H563" s="403"/>
      <c r="I563" s="403"/>
      <c r="J563" s="403"/>
      <c r="K563" s="403"/>
      <c r="L563" s="403"/>
      <c r="M563" s="403"/>
      <c r="N563" s="455"/>
      <c r="O563" s="571" t="s">
        <v>796</v>
      </c>
      <c r="P563" s="550"/>
      <c r="Q563" s="550"/>
      <c r="R563" s="550"/>
      <c r="S563" s="550"/>
      <c r="T563" s="550"/>
      <c r="U563" s="551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35.066230000000004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7" t="s">
        <v>60</v>
      </c>
      <c r="C565" s="396" t="s">
        <v>95</v>
      </c>
      <c r="D565" s="546"/>
      <c r="E565" s="546"/>
      <c r="F565" s="547"/>
      <c r="G565" s="396" t="s">
        <v>228</v>
      </c>
      <c r="H565" s="546"/>
      <c r="I565" s="546"/>
      <c r="J565" s="546"/>
      <c r="K565" s="546"/>
      <c r="L565" s="546"/>
      <c r="M565" s="546"/>
      <c r="N565" s="546"/>
      <c r="O565" s="547"/>
      <c r="P565" s="396" t="s">
        <v>488</v>
      </c>
      <c r="Q565" s="547"/>
      <c r="R565" s="396" t="s">
        <v>566</v>
      </c>
      <c r="S565" s="546"/>
      <c r="T565" s="546"/>
      <c r="U565" s="547"/>
      <c r="V565" s="387" t="s">
        <v>657</v>
      </c>
      <c r="W565" s="387" t="s">
        <v>706</v>
      </c>
      <c r="AA565" s="52"/>
      <c r="AD565" s="388"/>
    </row>
    <row r="566" spans="1:30" ht="14.25" customHeight="1" thickTop="1" x14ac:dyDescent="0.2">
      <c r="A566" s="398" t="s">
        <v>799</v>
      </c>
      <c r="B566" s="396" t="s">
        <v>60</v>
      </c>
      <c r="C566" s="396" t="s">
        <v>96</v>
      </c>
      <c r="D566" s="396" t="s">
        <v>104</v>
      </c>
      <c r="E566" s="396" t="s">
        <v>95</v>
      </c>
      <c r="F566" s="396" t="s">
        <v>218</v>
      </c>
      <c r="G566" s="396" t="s">
        <v>229</v>
      </c>
      <c r="H566" s="396" t="s">
        <v>246</v>
      </c>
      <c r="I566" s="396" t="s">
        <v>265</v>
      </c>
      <c r="J566" s="396" t="s">
        <v>338</v>
      </c>
      <c r="K566" s="396" t="s">
        <v>359</v>
      </c>
      <c r="L566" s="396" t="s">
        <v>372</v>
      </c>
      <c r="M566" s="388"/>
      <c r="N566" s="396" t="s">
        <v>458</v>
      </c>
      <c r="O566" s="396" t="s">
        <v>475</v>
      </c>
      <c r="P566" s="396" t="s">
        <v>489</v>
      </c>
      <c r="Q566" s="396" t="s">
        <v>533</v>
      </c>
      <c r="R566" s="396" t="s">
        <v>567</v>
      </c>
      <c r="S566" s="396" t="s">
        <v>614</v>
      </c>
      <c r="T566" s="396" t="s">
        <v>641</v>
      </c>
      <c r="U566" s="396" t="s">
        <v>648</v>
      </c>
      <c r="V566" s="396" t="s">
        <v>657</v>
      </c>
      <c r="W566" s="396" t="s">
        <v>707</v>
      </c>
      <c r="AA566" s="52"/>
      <c r="AD566" s="388"/>
    </row>
    <row r="567" spans="1:30" ht="13.5" customHeight="1" thickBot="1" x14ac:dyDescent="0.25">
      <c r="A567" s="399"/>
      <c r="B567" s="397"/>
      <c r="C567" s="397"/>
      <c r="D567" s="397"/>
      <c r="E567" s="397"/>
      <c r="F567" s="397"/>
      <c r="G567" s="397"/>
      <c r="H567" s="397"/>
      <c r="I567" s="397"/>
      <c r="J567" s="397"/>
      <c r="K567" s="397"/>
      <c r="L567" s="397"/>
      <c r="M567" s="388"/>
      <c r="N567" s="397"/>
      <c r="O567" s="397"/>
      <c r="P567" s="397"/>
      <c r="Q567" s="397"/>
      <c r="R567" s="397"/>
      <c r="S567" s="397"/>
      <c r="T567" s="397"/>
      <c r="U567" s="397"/>
      <c r="V567" s="397"/>
      <c r="W567" s="397"/>
      <c r="AA567" s="52"/>
      <c r="AD567" s="388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205.20000000000002</v>
      </c>
      <c r="D568" s="46">
        <f>IFERROR(X53*1,"0")+IFERROR(X54*1,"0")+IFERROR(X55*1,"0")+IFERROR(X56*1,"0")</f>
        <v>506.70000000000005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302.40000000000003</v>
      </c>
      <c r="F568" s="46">
        <f>IFERROR(X130*1,"0")+IFERROR(X131*1,"0")+IFERROR(X132*1,"0")+IFERROR(X133*1,"0")+IFERROR(X134*1,"0")</f>
        <v>0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50.400000000000006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3175.2000000000003</v>
      </c>
      <c r="J568" s="46">
        <f>IFERROR(X210*1,"0")+IFERROR(X211*1,"0")+IFERROR(X212*1,"0")+IFERROR(X213*1,"0")+IFERROR(X214*1,"0")+IFERROR(X215*1,"0")+IFERROR(X216*1,"0")+IFERROR(X220*1,"0")+IFERROR(X221*1,"0")+IFERROR(X222*1,"0")</f>
        <v>154.80000000000001</v>
      </c>
      <c r="K568" s="46">
        <f>IFERROR(X227*1,"0")+IFERROR(X228*1,"0")+IFERROR(X229*1,"0")+IFERROR(X230*1,"0")+IFERROR(X231*1,"0")+IFERROR(X232*1,"0")</f>
        <v>0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252.60000000000002</v>
      </c>
      <c r="M568" s="388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151.20000000000002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2310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504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504.00000000000006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7113.1200000000008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507</v>
      </c>
      <c r="AA568" s="52"/>
      <c r="AD568" s="388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9">
    <mergeCell ref="Q1:S1"/>
    <mergeCell ref="A20:Y20"/>
    <mergeCell ref="O338:S338"/>
    <mergeCell ref="A318:Y318"/>
    <mergeCell ref="D552:E552"/>
    <mergeCell ref="D239:E239"/>
    <mergeCell ref="D266:E266"/>
    <mergeCell ref="D537:E537"/>
    <mergeCell ref="D95:E95"/>
    <mergeCell ref="D331:E331"/>
    <mergeCell ref="Y17:Y18"/>
    <mergeCell ref="O275:S275"/>
    <mergeCell ref="U11:V11"/>
    <mergeCell ref="A8:C8"/>
    <mergeCell ref="P8:Q8"/>
    <mergeCell ref="D293:E293"/>
    <mergeCell ref="D32:E32"/>
    <mergeCell ref="O54:S54"/>
    <mergeCell ref="A40:Y40"/>
    <mergeCell ref="O486:S486"/>
    <mergeCell ref="O315:S315"/>
    <mergeCell ref="D268:E268"/>
    <mergeCell ref="D97:E97"/>
    <mergeCell ref="O41:S41"/>
    <mergeCell ref="A10:C10"/>
    <mergeCell ref="A431:N432"/>
    <mergeCell ref="A51:Y51"/>
    <mergeCell ref="A525:N526"/>
    <mergeCell ref="O344:S344"/>
    <mergeCell ref="D184:E184"/>
    <mergeCell ref="O393:U393"/>
    <mergeCell ref="O123:S123"/>
    <mergeCell ref="P5:Q5"/>
    <mergeCell ref="O370:S370"/>
    <mergeCell ref="J9:L9"/>
    <mergeCell ref="D483:E483"/>
    <mergeCell ref="O435:S435"/>
    <mergeCell ref="O311:U311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O211:S211"/>
    <mergeCell ref="D553:E55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344:E344"/>
    <mergeCell ref="D173:E173"/>
    <mergeCell ref="D17:E18"/>
    <mergeCell ref="V17:V18"/>
    <mergeCell ref="D123:E123"/>
    <mergeCell ref="A13:L13"/>
    <mergeCell ref="O133:S133"/>
    <mergeCell ref="A119:Y119"/>
    <mergeCell ref="O264:S264"/>
    <mergeCell ref="O369:S369"/>
    <mergeCell ref="A417:Y417"/>
    <mergeCell ref="O198:S198"/>
    <mergeCell ref="D102:E102"/>
    <mergeCell ref="O418:S418"/>
    <mergeCell ref="O49:U49"/>
    <mergeCell ref="O356:S356"/>
    <mergeCell ref="BB17:BB18"/>
    <mergeCell ref="T17:U17"/>
    <mergeCell ref="O483:S483"/>
    <mergeCell ref="D196:E196"/>
    <mergeCell ref="O64:S64"/>
    <mergeCell ref="A15:L15"/>
    <mergeCell ref="A183:Y183"/>
    <mergeCell ref="O262:S262"/>
    <mergeCell ref="O122:S122"/>
    <mergeCell ref="D133:E133"/>
    <mergeCell ref="O72:S72"/>
    <mergeCell ref="D54:E54"/>
    <mergeCell ref="X17:X18"/>
    <mergeCell ref="O432:U432"/>
    <mergeCell ref="D110:E110"/>
    <mergeCell ref="D286:E286"/>
    <mergeCell ref="D547:E547"/>
    <mergeCell ref="O492:U492"/>
    <mergeCell ref="O563:U563"/>
    <mergeCell ref="O181:U181"/>
    <mergeCell ref="A415:N416"/>
    <mergeCell ref="D105:E105"/>
    <mergeCell ref="O231:S231"/>
    <mergeCell ref="A206:N207"/>
    <mergeCell ref="N17:N18"/>
    <mergeCell ref="F17:F18"/>
    <mergeCell ref="O407:S407"/>
    <mergeCell ref="D242:E242"/>
    <mergeCell ref="O258:U258"/>
    <mergeCell ref="D120:E120"/>
    <mergeCell ref="O504:S504"/>
    <mergeCell ref="O556:U556"/>
    <mergeCell ref="D478:E478"/>
    <mergeCell ref="A181:N182"/>
    <mergeCell ref="D163:E163"/>
    <mergeCell ref="D405:E405"/>
    <mergeCell ref="D107:E107"/>
    <mergeCell ref="A270:N271"/>
    <mergeCell ref="A201:Y201"/>
    <mergeCell ref="O24:U24"/>
    <mergeCell ref="O69:S69"/>
    <mergeCell ref="D244:E244"/>
    <mergeCell ref="O431:U431"/>
    <mergeCell ref="O196:S196"/>
    <mergeCell ref="D342:E342"/>
    <mergeCell ref="O558:U558"/>
    <mergeCell ref="O498:S498"/>
    <mergeCell ref="D336:E336"/>
    <mergeCell ref="F5:G5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A455:Y455"/>
    <mergeCell ref="D430:E430"/>
    <mergeCell ref="D175:E175"/>
    <mergeCell ref="A320:N321"/>
    <mergeCell ref="O114:S114"/>
    <mergeCell ref="O39:U39"/>
    <mergeCell ref="O310:U310"/>
    <mergeCell ref="O412:S412"/>
    <mergeCell ref="D392:E392"/>
    <mergeCell ref="D221:E221"/>
    <mergeCell ref="A34:N35"/>
    <mergeCell ref="D457:E457"/>
    <mergeCell ref="A257:N258"/>
    <mergeCell ref="O426:U426"/>
    <mergeCell ref="A549:N550"/>
    <mergeCell ref="D475:E475"/>
    <mergeCell ref="D323:E323"/>
    <mergeCell ref="D152:E152"/>
    <mergeCell ref="O339:U339"/>
    <mergeCell ref="O290:U290"/>
    <mergeCell ref="D521:E521"/>
    <mergeCell ref="O118:U118"/>
    <mergeCell ref="O247:S247"/>
    <mergeCell ref="D10:E10"/>
    <mergeCell ref="F10:G10"/>
    <mergeCell ref="A322:Y322"/>
    <mergeCell ref="O130:S130"/>
    <mergeCell ref="O190:S190"/>
    <mergeCell ref="D544:E544"/>
    <mergeCell ref="D243:E243"/>
    <mergeCell ref="D397:E397"/>
    <mergeCell ref="D528:E528"/>
    <mergeCell ref="O546:S546"/>
    <mergeCell ref="O480:S480"/>
    <mergeCell ref="A12:L12"/>
    <mergeCell ref="O132:S132"/>
    <mergeCell ref="O430:S430"/>
    <mergeCell ref="O490:S490"/>
    <mergeCell ref="U566:U567"/>
    <mergeCell ref="O319:S319"/>
    <mergeCell ref="W566:W567"/>
    <mergeCell ref="O566:O567"/>
    <mergeCell ref="O294:S294"/>
    <mergeCell ref="D76:E76"/>
    <mergeCell ref="O416:U416"/>
    <mergeCell ref="O185:S185"/>
    <mergeCell ref="D29:E29"/>
    <mergeCell ref="D23:E23"/>
    <mergeCell ref="D265:E265"/>
    <mergeCell ref="D216:E216"/>
    <mergeCell ref="D452:E452"/>
    <mergeCell ref="O299:S299"/>
    <mergeCell ref="O274:S274"/>
    <mergeCell ref="O178:S178"/>
    <mergeCell ref="O249:S249"/>
    <mergeCell ref="M17:M18"/>
    <mergeCell ref="O177:S177"/>
    <mergeCell ref="A225:Y225"/>
    <mergeCell ref="A541:N542"/>
    <mergeCell ref="O475:S475"/>
    <mergeCell ref="O248:S248"/>
    <mergeCell ref="O335:S335"/>
    <mergeCell ref="O297:S297"/>
    <mergeCell ref="O164:S164"/>
    <mergeCell ref="A162:Y162"/>
    <mergeCell ref="O241:S241"/>
    <mergeCell ref="O70:S70"/>
    <mergeCell ref="D531:E531"/>
    <mergeCell ref="O399:S399"/>
    <mergeCell ref="O228:S228"/>
    <mergeCell ref="O321:U321"/>
    <mergeCell ref="D177:E177"/>
    <mergeCell ref="D33:E33"/>
    <mergeCell ref="D164:E164"/>
    <mergeCell ref="O243:S243"/>
    <mergeCell ref="D437:E437"/>
    <mergeCell ref="O528:S528"/>
    <mergeCell ref="D241:E241"/>
    <mergeCell ref="D539:E539"/>
    <mergeCell ref="D228:E228"/>
    <mergeCell ref="O415:U415"/>
    <mergeCell ref="D404:E404"/>
    <mergeCell ref="D333:E333"/>
    <mergeCell ref="O542:U542"/>
    <mergeCell ref="O180:S180"/>
    <mergeCell ref="A346:N347"/>
    <mergeCell ref="O105:S105"/>
    <mergeCell ref="D22:E22"/>
    <mergeCell ref="A223:N224"/>
    <mergeCell ref="O358:U358"/>
    <mergeCell ref="D385:E385"/>
    <mergeCell ref="D86:E86"/>
    <mergeCell ref="D384:E384"/>
    <mergeCell ref="D213:E213"/>
    <mergeCell ref="D566:D567"/>
    <mergeCell ref="D151:E151"/>
    <mergeCell ref="O289:U289"/>
    <mergeCell ref="O175:S175"/>
    <mergeCell ref="A167:Y167"/>
    <mergeCell ref="O246:S246"/>
    <mergeCell ref="D150:E150"/>
    <mergeCell ref="A289:N290"/>
    <mergeCell ref="D215:E215"/>
    <mergeCell ref="O160:U160"/>
    <mergeCell ref="O531:S531"/>
    <mergeCell ref="O557:U557"/>
    <mergeCell ref="A543:Y543"/>
    <mergeCell ref="O547:S547"/>
    <mergeCell ref="A235:Y235"/>
    <mergeCell ref="D247:E247"/>
    <mergeCell ref="A312:Y312"/>
    <mergeCell ref="O186:S186"/>
    <mergeCell ref="A217:N218"/>
    <mergeCell ref="O313:S313"/>
    <mergeCell ref="O107:S107"/>
    <mergeCell ref="O405:S405"/>
    <mergeCell ref="O465:S465"/>
    <mergeCell ref="A440:N441"/>
    <mergeCell ref="O536:S536"/>
    <mergeCell ref="V566:V567"/>
    <mergeCell ref="O187:S187"/>
    <mergeCell ref="A170:N171"/>
    <mergeCell ref="O174:S174"/>
    <mergeCell ref="D227:E227"/>
    <mergeCell ref="O353:U353"/>
    <mergeCell ref="A9:C9"/>
    <mergeCell ref="O537:S537"/>
    <mergeCell ref="D202:E202"/>
    <mergeCell ref="O147:U147"/>
    <mergeCell ref="D500:E500"/>
    <mergeCell ref="O189:S189"/>
    <mergeCell ref="O171:U171"/>
    <mergeCell ref="D294:E294"/>
    <mergeCell ref="A535:Y535"/>
    <mergeCell ref="O238:S238"/>
    <mergeCell ref="A473:Y473"/>
    <mergeCell ref="O414:S414"/>
    <mergeCell ref="U6:V9"/>
    <mergeCell ref="D231:E231"/>
    <mergeCell ref="A375:Y375"/>
    <mergeCell ref="O253:S253"/>
    <mergeCell ref="D529:E529"/>
    <mergeCell ref="D408:E408"/>
    <mergeCell ref="O25:U25"/>
    <mergeCell ref="A456:Y456"/>
    <mergeCell ref="A341:Y341"/>
    <mergeCell ref="A285:Y285"/>
    <mergeCell ref="D6:L6"/>
    <mergeCell ref="O342:S342"/>
    <mergeCell ref="O111:S111"/>
    <mergeCell ref="O58:U58"/>
    <mergeCell ref="G17:G18"/>
    <mergeCell ref="O532:S532"/>
    <mergeCell ref="D314:E314"/>
    <mergeCell ref="O459:S459"/>
    <mergeCell ref="O288:S288"/>
    <mergeCell ref="H10:L10"/>
    <mergeCell ref="O304:S304"/>
    <mergeCell ref="O298:S298"/>
    <mergeCell ref="A395:Y395"/>
    <mergeCell ref="O98:S98"/>
    <mergeCell ref="D80:E80"/>
    <mergeCell ref="O396:S396"/>
    <mergeCell ref="P565:Q565"/>
    <mergeCell ref="A161:Y161"/>
    <mergeCell ref="A533:N534"/>
    <mergeCell ref="D459:E459"/>
    <mergeCell ref="D288:E288"/>
    <mergeCell ref="A460:N461"/>
    <mergeCell ref="O156:S156"/>
    <mergeCell ref="O398:S398"/>
    <mergeCell ref="O227:S227"/>
    <mergeCell ref="D434:E434"/>
    <mergeCell ref="D154:E154"/>
    <mergeCell ref="A470:N471"/>
    <mergeCell ref="O170:U170"/>
    <mergeCell ref="O387:U387"/>
    <mergeCell ref="D436:E436"/>
    <mergeCell ref="O381:U381"/>
    <mergeCell ref="O86:S86"/>
    <mergeCell ref="A425:N426"/>
    <mergeCell ref="A419:N420"/>
    <mergeCell ref="O300:U300"/>
    <mergeCell ref="Z17:Z18"/>
    <mergeCell ref="O510:S510"/>
    <mergeCell ref="O448:S448"/>
    <mergeCell ref="A148:Y148"/>
    <mergeCell ref="O276:S276"/>
    <mergeCell ref="O143:S143"/>
    <mergeCell ref="O214:S214"/>
    <mergeCell ref="U12:V12"/>
    <mergeCell ref="O506:S506"/>
    <mergeCell ref="E566:E567"/>
    <mergeCell ref="D212:E212"/>
    <mergeCell ref="D439:E439"/>
    <mergeCell ref="G566:G567"/>
    <mergeCell ref="D510:E510"/>
    <mergeCell ref="O284:U284"/>
    <mergeCell ref="O526:U526"/>
    <mergeCell ref="D304:E304"/>
    <mergeCell ref="D540:E540"/>
    <mergeCell ref="O234:U234"/>
    <mergeCell ref="D143:E143"/>
    <mergeCell ref="O99:U99"/>
    <mergeCell ref="D319:E319"/>
    <mergeCell ref="D506:E506"/>
    <mergeCell ref="C565:F565"/>
    <mergeCell ref="A507:N508"/>
    <mergeCell ref="O67:S67"/>
    <mergeCell ref="D481:E481"/>
    <mergeCell ref="O303:S303"/>
    <mergeCell ref="D256:E256"/>
    <mergeCell ref="O394:U394"/>
    <mergeCell ref="O223:U223"/>
    <mergeCell ref="D85:E85"/>
    <mergeCell ref="O524:S524"/>
    <mergeCell ref="O380:S380"/>
    <mergeCell ref="A427:Y427"/>
    <mergeCell ref="O232:S232"/>
    <mergeCell ref="O61:S61"/>
    <mergeCell ref="O48:S48"/>
    <mergeCell ref="O153:S153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F566:F567"/>
    <mergeCell ref="A468:Y468"/>
    <mergeCell ref="D153:E153"/>
    <mergeCell ref="O508:U508"/>
    <mergeCell ref="D497:E497"/>
    <mergeCell ref="D364:E364"/>
    <mergeCell ref="O502:U502"/>
    <mergeCell ref="D435:E435"/>
    <mergeCell ref="D413:E413"/>
    <mergeCell ref="D186:E186"/>
    <mergeCell ref="D484:E484"/>
    <mergeCell ref="D65:E65"/>
    <mergeCell ref="A209:Y209"/>
    <mergeCell ref="A451:Y451"/>
    <mergeCell ref="O179:S179"/>
    <mergeCell ref="O366:U366"/>
    <mergeCell ref="O141:S141"/>
    <mergeCell ref="D296:E296"/>
    <mergeCell ref="A199:N200"/>
    <mergeCell ref="D75:E75"/>
    <mergeCell ref="A279:Y279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O158:S158"/>
    <mergeCell ref="A45:Y45"/>
    <mergeCell ref="D273:E273"/>
    <mergeCell ref="O295:S295"/>
    <mergeCell ref="O95:S95"/>
    <mergeCell ref="O282:S282"/>
    <mergeCell ref="D194:E194"/>
    <mergeCell ref="A509:Y509"/>
    <mergeCell ref="O212:S212"/>
    <mergeCell ref="D299:E299"/>
    <mergeCell ref="D370:E370"/>
    <mergeCell ref="D222:E222"/>
    <mergeCell ref="O96:S96"/>
    <mergeCell ref="D155:E155"/>
    <mergeCell ref="O100:U100"/>
    <mergeCell ref="D249:E249"/>
    <mergeCell ref="D276:E276"/>
    <mergeCell ref="D407:E407"/>
    <mergeCell ref="A310:N311"/>
    <mergeCell ref="A138:Y138"/>
    <mergeCell ref="O76:S76"/>
    <mergeCell ref="H1:P1"/>
    <mergeCell ref="S5:T5"/>
    <mergeCell ref="O203:S203"/>
    <mergeCell ref="U5:V5"/>
    <mergeCell ref="D349:E349"/>
    <mergeCell ref="D476:E476"/>
    <mergeCell ref="O217:U217"/>
    <mergeCell ref="A272:Y272"/>
    <mergeCell ref="A139:Y139"/>
    <mergeCell ref="A503:Y503"/>
    <mergeCell ref="O140:S140"/>
    <mergeCell ref="O438:S438"/>
    <mergeCell ref="O267:S267"/>
    <mergeCell ref="O496:S496"/>
    <mergeCell ref="O347:U347"/>
    <mergeCell ref="D203:E203"/>
    <mergeCell ref="O77:S77"/>
    <mergeCell ref="P10:Q10"/>
    <mergeCell ref="O204:S204"/>
    <mergeCell ref="O33:S33"/>
    <mergeCell ref="A361:Y361"/>
    <mergeCell ref="O269:S269"/>
    <mergeCell ref="D140:E140"/>
    <mergeCell ref="O278:U278"/>
    <mergeCell ref="D438:E438"/>
    <mergeCell ref="D267:E267"/>
    <mergeCell ref="O454:U454"/>
    <mergeCell ref="O377:S377"/>
    <mergeCell ref="O57:U57"/>
    <mergeCell ref="H17:H18"/>
    <mergeCell ref="D204:E204"/>
    <mergeCell ref="A19:Y19"/>
    <mergeCell ref="D7:L7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193:S193"/>
    <mergeCell ref="O22:S22"/>
    <mergeCell ref="O491:S491"/>
    <mergeCell ref="A466:N467"/>
    <mergeCell ref="D477:E477"/>
    <mergeCell ref="O136:U136"/>
    <mergeCell ref="D125:E125"/>
    <mergeCell ref="O207:U207"/>
    <mergeCell ref="D112:E112"/>
    <mergeCell ref="D554:E554"/>
    <mergeCell ref="O134:S134"/>
    <mergeCell ref="D519:E519"/>
    <mergeCell ref="A82:N83"/>
    <mergeCell ref="O109:S109"/>
    <mergeCell ref="D62:E62"/>
    <mergeCell ref="O200:U200"/>
    <mergeCell ref="P13:Q13"/>
    <mergeCell ref="D56:E56"/>
    <mergeCell ref="D193:E193"/>
    <mergeCell ref="O47:S47"/>
    <mergeCell ref="A511:N512"/>
    <mergeCell ref="Q566:Q567"/>
    <mergeCell ref="O277:U277"/>
    <mergeCell ref="D188:E188"/>
    <mergeCell ref="O35:U35"/>
    <mergeCell ref="D424:E424"/>
    <mergeCell ref="O550:U550"/>
    <mergeCell ref="A149:Y149"/>
    <mergeCell ref="A146:N147"/>
    <mergeCell ref="D132:E132"/>
    <mergeCell ref="D399:E399"/>
    <mergeCell ref="A447:Y447"/>
    <mergeCell ref="A277:N278"/>
    <mergeCell ref="O150:S150"/>
    <mergeCell ref="O43:U43"/>
    <mergeCell ref="D295:E295"/>
    <mergeCell ref="D178:E178"/>
    <mergeCell ref="O316:U316"/>
    <mergeCell ref="O352:S352"/>
    <mergeCell ref="O152:S152"/>
    <mergeCell ref="A135:N136"/>
    <mergeCell ref="D555:E555"/>
    <mergeCell ref="A259:Y259"/>
    <mergeCell ref="O254:S254"/>
    <mergeCell ref="A411:Y411"/>
    <mergeCell ref="A513:Y513"/>
    <mergeCell ref="O410:U410"/>
    <mergeCell ref="O216:S216"/>
    <mergeCell ref="O343:S343"/>
    <mergeCell ref="O477:S477"/>
    <mergeCell ref="O452:S452"/>
    <mergeCell ref="O281:S281"/>
    <mergeCell ref="O210:S210"/>
    <mergeCell ref="A38:N39"/>
    <mergeCell ref="O553:S553"/>
    <mergeCell ref="D371:E371"/>
    <mergeCell ref="O74:S74"/>
    <mergeCell ref="A527:Y527"/>
    <mergeCell ref="A60:Y60"/>
    <mergeCell ref="O261:S261"/>
    <mergeCell ref="D485:E485"/>
    <mergeCell ref="O55:S55"/>
    <mergeCell ref="O424:S424"/>
    <mergeCell ref="O27:S27"/>
    <mergeCell ref="O511:U511"/>
    <mergeCell ref="O340:U340"/>
    <mergeCell ref="D422:E422"/>
    <mergeCell ref="A360:Y360"/>
    <mergeCell ref="D74:E74"/>
    <mergeCell ref="D130:E130"/>
    <mergeCell ref="D372:E372"/>
    <mergeCell ref="D335:E335"/>
    <mergeCell ref="O146:U146"/>
    <mergeCell ref="D68:E68"/>
    <mergeCell ref="D491:E491"/>
    <mergeCell ref="A442:Y442"/>
    <mergeCell ref="O443:S443"/>
    <mergeCell ref="D176:E176"/>
    <mergeCell ref="O332:S332"/>
    <mergeCell ref="D114:E114"/>
    <mergeCell ref="D412:E412"/>
    <mergeCell ref="O163:S163"/>
    <mergeCell ref="A137:Y137"/>
    <mergeCell ref="D64:E64"/>
    <mergeCell ref="A208:Y208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O562:U562"/>
    <mergeCell ref="D280:E280"/>
    <mergeCell ref="D109:E109"/>
    <mergeCell ref="D345:E345"/>
    <mergeCell ref="D538:E538"/>
    <mergeCell ref="O406:S406"/>
    <mergeCell ref="A381:N382"/>
    <mergeCell ref="D190:E190"/>
    <mergeCell ref="D246:E246"/>
    <mergeCell ref="O135:U135"/>
    <mergeCell ref="A89:N90"/>
    <mergeCell ref="O500:S500"/>
    <mergeCell ref="D338:E338"/>
    <mergeCell ref="O420:U420"/>
    <mergeCell ref="O329:S329"/>
    <mergeCell ref="D282:E282"/>
    <mergeCell ref="D469:E469"/>
    <mergeCell ref="D111:E111"/>
    <mergeCell ref="O108:S108"/>
    <mergeCell ref="A445:N446"/>
    <mergeCell ref="O199:U199"/>
    <mergeCell ref="D444:E444"/>
    <mergeCell ref="D248:E248"/>
    <mergeCell ref="O266:S266"/>
    <mergeCell ref="O549:U549"/>
    <mergeCell ref="D156:E156"/>
    <mergeCell ref="D398:E398"/>
    <mergeCell ref="O205:S205"/>
    <mergeCell ref="O336:S336"/>
    <mergeCell ref="D106:E106"/>
    <mergeCell ref="D264:E264"/>
    <mergeCell ref="D93:E93"/>
    <mergeCell ref="D391:E391"/>
    <mergeCell ref="D220:E220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275:E275"/>
    <mergeCell ref="D104:E104"/>
    <mergeCell ref="A44:Y44"/>
    <mergeCell ref="O485:S485"/>
    <mergeCell ref="O423:S423"/>
    <mergeCell ref="D185:E185"/>
    <mergeCell ref="O32:S32"/>
    <mergeCell ref="O88:S88"/>
    <mergeCell ref="D41:E41"/>
    <mergeCell ref="O330:S330"/>
    <mergeCell ref="O197:S197"/>
    <mergeCell ref="O495:S495"/>
    <mergeCell ref="A421:Y421"/>
    <mergeCell ref="O124:S124"/>
    <mergeCell ref="A21:Y21"/>
    <mergeCell ref="A428:Y428"/>
    <mergeCell ref="O131:S131"/>
    <mergeCell ref="O429:S429"/>
    <mergeCell ref="O87:S87"/>
    <mergeCell ref="O493:U493"/>
    <mergeCell ref="A556:N557"/>
    <mergeCell ref="D63:E63"/>
    <mergeCell ref="D330:E330"/>
    <mergeCell ref="R566:R567"/>
    <mergeCell ref="O481:S481"/>
    <mergeCell ref="T566:T567"/>
    <mergeCell ref="A219:Y219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R565:U565"/>
    <mergeCell ref="D27:E27"/>
    <mergeCell ref="D396:E396"/>
    <mergeCell ref="O534:U534"/>
    <mergeCell ref="O93:S93"/>
    <mergeCell ref="D116:E116"/>
    <mergeCell ref="D414:E414"/>
    <mergeCell ref="D352:E352"/>
    <mergeCell ref="O113:S113"/>
    <mergeCell ref="A5:C5"/>
    <mergeCell ref="D548:E548"/>
    <mergeCell ref="A308:Y308"/>
    <mergeCell ref="A42:N43"/>
    <mergeCell ref="O309:S309"/>
    <mergeCell ref="O103:S103"/>
    <mergeCell ref="O545:S545"/>
    <mergeCell ref="O401:S401"/>
    <mergeCell ref="O230:S230"/>
    <mergeCell ref="O168:S168"/>
    <mergeCell ref="P11:Q11"/>
    <mergeCell ref="D179:E179"/>
    <mergeCell ref="O488:U488"/>
    <mergeCell ref="O317:U317"/>
    <mergeCell ref="O559:U559"/>
    <mergeCell ref="O117:U117"/>
    <mergeCell ref="D337:E337"/>
    <mergeCell ref="D464:E464"/>
    <mergeCell ref="D402:E402"/>
    <mergeCell ref="O403:S403"/>
    <mergeCell ref="A17:A18"/>
    <mergeCell ref="O83:U83"/>
    <mergeCell ref="C17:C18"/>
    <mergeCell ref="O325:U325"/>
    <mergeCell ref="A117:N118"/>
    <mergeCell ref="D103:E103"/>
    <mergeCell ref="D37:E37"/>
    <mergeCell ref="K17:K18"/>
    <mergeCell ref="D401:E401"/>
    <mergeCell ref="A353:N354"/>
    <mergeCell ref="D230:E230"/>
    <mergeCell ref="D168:E168"/>
    <mergeCell ref="A6:C6"/>
    <mergeCell ref="D309:E309"/>
    <mergeCell ref="A358:N359"/>
    <mergeCell ref="D113:E113"/>
    <mergeCell ref="D545:E545"/>
    <mergeCell ref="O519:S519"/>
    <mergeCell ref="D88:E88"/>
    <mergeCell ref="A26:Y26"/>
    <mergeCell ref="D517:E517"/>
    <mergeCell ref="O533:U533"/>
    <mergeCell ref="O333:S333"/>
    <mergeCell ref="D115:E115"/>
    <mergeCell ref="A487:N488"/>
    <mergeCell ref="A307:Y307"/>
    <mergeCell ref="D261:E261"/>
    <mergeCell ref="O544:S544"/>
    <mergeCell ref="D448:E448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180:E180"/>
    <mergeCell ref="D9:E9"/>
    <mergeCell ref="F9:G9"/>
    <mergeCell ref="O354:U354"/>
    <mergeCell ref="D403:E403"/>
    <mergeCell ref="D232:E232"/>
    <mergeCell ref="O419:U419"/>
    <mergeCell ref="H566:H567"/>
    <mergeCell ref="O413:S413"/>
    <mergeCell ref="O242:S242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O460:U460"/>
    <mergeCell ref="D260:E260"/>
    <mergeCell ref="D546:E546"/>
    <mergeCell ref="O561:U561"/>
    <mergeCell ref="D530:E530"/>
    <mergeCell ref="A128:Y128"/>
    <mergeCell ref="O127:U127"/>
    <mergeCell ref="A326:Y326"/>
    <mergeCell ref="O320:U320"/>
    <mergeCell ref="O194:S194"/>
    <mergeCell ref="O23:S23"/>
    <mergeCell ref="D169:E169"/>
    <mergeCell ref="D1:F1"/>
    <mergeCell ref="A172:Y172"/>
    <mergeCell ref="O244:S244"/>
    <mergeCell ref="A463:Y463"/>
    <mergeCell ref="A292:Y292"/>
    <mergeCell ref="O371:S371"/>
    <mergeCell ref="O73:S73"/>
    <mergeCell ref="J17:J18"/>
    <mergeCell ref="L17:L18"/>
    <mergeCell ref="O458:S458"/>
    <mergeCell ref="O287:S287"/>
    <mergeCell ref="O529:S529"/>
    <mergeCell ref="D240:E240"/>
    <mergeCell ref="O523:S523"/>
    <mergeCell ref="A236:Y236"/>
    <mergeCell ref="O237:S237"/>
    <mergeCell ref="O115:S115"/>
    <mergeCell ref="O66:S66"/>
    <mergeCell ref="D334:E334"/>
    <mergeCell ref="O301:U301"/>
    <mergeCell ref="A101:Y101"/>
    <mergeCell ref="O102:S102"/>
    <mergeCell ref="O400:S400"/>
    <mergeCell ref="O229:S229"/>
    <mergeCell ref="O251:U251"/>
    <mergeCell ref="O487:U487"/>
    <mergeCell ref="O239:S239"/>
    <mergeCell ref="O68:S68"/>
    <mergeCell ref="D523:E523"/>
    <mergeCell ref="A393:N394"/>
    <mergeCell ref="O182:U182"/>
    <mergeCell ref="O82:U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380:E380"/>
    <mergeCell ref="D87:E87"/>
    <mergeCell ref="A462:Y462"/>
    <mergeCell ref="A291:Y291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A551:Y551"/>
    <mergeCell ref="D92:E92"/>
    <mergeCell ref="D55:E55"/>
    <mergeCell ref="S566:S567"/>
    <mergeCell ref="D30:E30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A339:N340"/>
    <mergeCell ref="D94:E94"/>
    <mergeCell ref="O106:S106"/>
    <mergeCell ref="O404:S404"/>
    <mergeCell ref="D69:E69"/>
    <mergeCell ref="A453:N454"/>
    <mergeCell ref="A515:Y515"/>
    <mergeCell ref="O323:S323"/>
    <mergeCell ref="D498:E498"/>
    <mergeCell ref="O78:S78"/>
    <mergeCell ref="O376:S376"/>
    <mergeCell ref="O314:S314"/>
    <mergeCell ref="O437:S437"/>
    <mergeCell ref="O53:S53"/>
    <mergeCell ref="O539:S539"/>
    <mergeCell ref="O145:S145"/>
    <mergeCell ref="O120:S120"/>
    <mergeCell ref="D516:E516"/>
    <mergeCell ref="O17:S18"/>
    <mergeCell ref="O520:S520"/>
    <mergeCell ref="O63:S63"/>
    <mergeCell ref="O221:S221"/>
    <mergeCell ref="O457:S457"/>
    <mergeCell ref="O286:S286"/>
    <mergeCell ref="D214:E214"/>
    <mergeCell ref="O471:U471"/>
    <mergeCell ref="D520:E520"/>
    <mergeCell ref="O521:S521"/>
    <mergeCell ref="O446:U446"/>
    <mergeCell ref="O250:U250"/>
    <mergeCell ref="D495:E495"/>
    <mergeCell ref="D28:E28"/>
    <mergeCell ref="O166:U166"/>
    <mergeCell ref="A300:N301"/>
    <mergeCell ref="D313:E313"/>
    <mergeCell ref="O94:S94"/>
    <mergeCell ref="O206:U20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121:S121"/>
    <mergeCell ref="O479:S479"/>
    <mergeCell ref="D536:E536"/>
    <mergeCell ref="D365:E365"/>
    <mergeCell ref="O268:S268"/>
    <mergeCell ref="D79:E79"/>
    <mergeCell ref="D315:E315"/>
    <mergeCell ref="D144:E144"/>
    <mergeCell ref="O453:U453"/>
    <mergeCell ref="O89:U89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363:S363"/>
    <mergeCell ref="A327:Y327"/>
    <mergeCell ref="O90:U90"/>
    <mergeCell ref="D406:E406"/>
    <mergeCell ref="O157:S157"/>
    <mergeCell ref="O222:S222"/>
    <mergeCell ref="D532:E532"/>
    <mergeCell ref="O422:S422"/>
    <mergeCell ref="O373:U373"/>
    <mergeCell ref="D362:E362"/>
    <mergeCell ref="D198:E198"/>
    <mergeCell ref="D465:E465"/>
    <mergeCell ref="D269:E269"/>
    <mergeCell ref="O2:V3"/>
    <mergeCell ref="D287:E287"/>
    <mergeCell ref="A165:N166"/>
    <mergeCell ref="O425:U425"/>
    <mergeCell ref="S6:T9"/>
    <mergeCell ref="O296:S296"/>
    <mergeCell ref="D66:E66"/>
    <mergeCell ref="D197:E197"/>
    <mergeCell ref="D253:E253"/>
    <mergeCell ref="D53:E53"/>
    <mergeCell ref="O440:U440"/>
    <mergeCell ref="A368:Y368"/>
    <mergeCell ref="D351:E351"/>
    <mergeCell ref="O75:S75"/>
    <mergeCell ref="D47:E47"/>
    <mergeCell ref="D482:E482"/>
    <mergeCell ref="A36:Y36"/>
    <mergeCell ref="A383:Y383"/>
    <mergeCell ref="O142:S142"/>
    <mergeCell ref="O384:S384"/>
    <mergeCell ref="O80:S80"/>
    <mergeCell ref="O444:S444"/>
    <mergeCell ref="O273:S273"/>
    <mergeCell ref="W17:W18"/>
    <mergeCell ref="O104:S104"/>
    <mergeCell ref="O365:S365"/>
    <mergeCell ref="O79:S79"/>
    <mergeCell ref="O350:S350"/>
    <mergeCell ref="O144:S144"/>
    <mergeCell ref="O337:S337"/>
    <mergeCell ref="O331:S331"/>
    <mergeCell ref="D142:E142"/>
    <mergeCell ref="H5:L5"/>
    <mergeCell ref="O305:U305"/>
    <mergeCell ref="O293:S293"/>
    <mergeCell ref="A390:Y390"/>
    <mergeCell ref="O391:S391"/>
    <mergeCell ref="O220:S220"/>
    <mergeCell ref="A129:Y129"/>
    <mergeCell ref="O518:S518"/>
    <mergeCell ref="O385:S385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482:S482"/>
    <mergeCell ref="A386:N387"/>
    <mergeCell ref="O382:U382"/>
    <mergeCell ref="O215:S215"/>
    <mergeCell ref="D189:E189"/>
    <mergeCell ref="D195:E195"/>
    <mergeCell ref="O218:U218"/>
    <mergeCell ref="D378:E378"/>
    <mergeCell ref="O81:S81"/>
    <mergeCell ref="U10:V10"/>
    <mergeCell ref="H9:I9"/>
    <mergeCell ref="O364:S364"/>
    <mergeCell ref="O386:U386"/>
    <mergeCell ref="P6:Q6"/>
    <mergeCell ref="D297:E297"/>
    <mergeCell ref="O29:S29"/>
    <mergeCell ref="O436:S436"/>
    <mergeCell ref="O265:S265"/>
    <mergeCell ref="O65:S65"/>
    <mergeCell ref="D70:E70"/>
    <mergeCell ref="D263:E263"/>
    <mergeCell ref="D505:E505"/>
    <mergeCell ref="O450:U450"/>
    <mergeCell ref="D499:E499"/>
    <mergeCell ref="A373:N374"/>
    <mergeCell ref="O202:S202"/>
    <mergeCell ref="D238:E238"/>
    <mergeCell ref="A59:Y59"/>
    <mergeCell ref="O31:S31"/>
    <mergeCell ref="D486:E486"/>
    <mergeCell ref="D78:E78"/>
    <mergeCell ref="D134:E134"/>
    <mergeCell ref="D376:E376"/>
    <mergeCell ref="D205:E205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D187:E187"/>
    <mergeCell ref="I566:I567"/>
    <mergeCell ref="D423:E423"/>
    <mergeCell ref="D174:E174"/>
    <mergeCell ref="A566:A567"/>
    <mergeCell ref="K566:K567"/>
    <mergeCell ref="O497:S497"/>
    <mergeCell ref="A489:Y489"/>
    <mergeCell ref="O28:S28"/>
    <mergeCell ref="O555:S555"/>
    <mergeCell ref="A433:Y433"/>
    <mergeCell ref="O263:S263"/>
    <mergeCell ref="O92:S92"/>
    <mergeCell ref="O334:S334"/>
    <mergeCell ref="O434:S434"/>
    <mergeCell ref="A409:N410"/>
    <mergeCell ref="O499:S499"/>
    <mergeCell ref="D281:E281"/>
    <mergeCell ref="O505:S505"/>
    <mergeCell ref="O30:S30"/>
    <mergeCell ref="O541:U541"/>
    <mergeCell ref="O439:S439"/>
    <mergeCell ref="D98:E98"/>
    <mergeCell ref="D73:E73"/>
    <mergeCell ref="A388:Y388"/>
    <mergeCell ref="O362:S362"/>
    <mergeCell ref="O85:S85"/>
    <mergeCell ref="C566:C567"/>
    <mergeCell ref="O530:S530"/>
    <mergeCell ref="B566:B567"/>
    <mergeCell ref="O379:S379"/>
    <mergeCell ref="A305:N30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2024-06-26T07:24:58Z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