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6CA34E-2B58-447D-B39C-6BB15750C0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0" i="2" s="1"/>
  <c r="X647" i="2"/>
  <c r="X646" i="2"/>
  <c r="BO645" i="2"/>
  <c r="BM645" i="2"/>
  <c r="Y645" i="2"/>
  <c r="BP645" i="2" s="1"/>
  <c r="BO644" i="2"/>
  <c r="BM644" i="2"/>
  <c r="Y644" i="2"/>
  <c r="AE670" i="2" s="1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O631" i="2"/>
  <c r="BM631" i="2"/>
  <c r="Z631" i="2"/>
  <c r="Y631" i="2"/>
  <c r="BP631" i="2" s="1"/>
  <c r="BO630" i="2"/>
  <c r="BM630" i="2"/>
  <c r="Y630" i="2"/>
  <c r="BP630" i="2" s="1"/>
  <c r="BO629" i="2"/>
  <c r="BM629" i="2"/>
  <c r="Y629" i="2"/>
  <c r="BP629" i="2" s="1"/>
  <c r="BO628" i="2"/>
  <c r="BM628" i="2"/>
  <c r="Y628" i="2"/>
  <c r="BP628" i="2" s="1"/>
  <c r="BP627" i="2"/>
  <c r="BO627" i="2"/>
  <c r="BN627" i="2"/>
  <c r="BM627" i="2"/>
  <c r="Z627" i="2"/>
  <c r="Y627" i="2"/>
  <c r="BO626" i="2"/>
  <c r="BM626" i="2"/>
  <c r="Y626" i="2"/>
  <c r="BP626" i="2" s="1"/>
  <c r="BO625" i="2"/>
  <c r="BM625" i="2"/>
  <c r="Z625" i="2"/>
  <c r="Y625" i="2"/>
  <c r="BN625" i="2" s="1"/>
  <c r="X623" i="2"/>
  <c r="X622" i="2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Y612" i="2" s="1"/>
  <c r="X606" i="2"/>
  <c r="X605" i="2"/>
  <c r="BO604" i="2"/>
  <c r="BM604" i="2"/>
  <c r="Y604" i="2"/>
  <c r="BP604" i="2" s="1"/>
  <c r="BO603" i="2"/>
  <c r="BM603" i="2"/>
  <c r="Y603" i="2"/>
  <c r="BP603" i="2" s="1"/>
  <c r="BP602" i="2"/>
  <c r="BO602" i="2"/>
  <c r="BN602" i="2"/>
  <c r="BM602" i="2"/>
  <c r="Z602" i="2"/>
  <c r="Y602" i="2"/>
  <c r="BO601" i="2"/>
  <c r="BM601" i="2"/>
  <c r="Y601" i="2"/>
  <c r="BP601" i="2" s="1"/>
  <c r="BO600" i="2"/>
  <c r="BM600" i="2"/>
  <c r="Y600" i="2"/>
  <c r="BP600" i="2" s="1"/>
  <c r="BO599" i="2"/>
  <c r="BM599" i="2"/>
  <c r="Y599" i="2"/>
  <c r="BP599" i="2" s="1"/>
  <c r="BP598" i="2"/>
  <c r="BO598" i="2"/>
  <c r="BN598" i="2"/>
  <c r="BM598" i="2"/>
  <c r="Z598" i="2"/>
  <c r="Y598" i="2"/>
  <c r="X594" i="2"/>
  <c r="X593" i="2"/>
  <c r="BO592" i="2"/>
  <c r="BM592" i="2"/>
  <c r="Y592" i="2"/>
  <c r="BP592" i="2" s="1"/>
  <c r="BO591" i="2"/>
  <c r="BM591" i="2"/>
  <c r="Y591" i="2"/>
  <c r="BP591" i="2" s="1"/>
  <c r="P591" i="2"/>
  <c r="X589" i="2"/>
  <c r="X588" i="2"/>
  <c r="BO587" i="2"/>
  <c r="BM587" i="2"/>
  <c r="Y587" i="2"/>
  <c r="BP587" i="2" s="1"/>
  <c r="P587" i="2"/>
  <c r="BP586" i="2"/>
  <c r="BO586" i="2"/>
  <c r="BN586" i="2"/>
  <c r="BM586" i="2"/>
  <c r="Z586" i="2"/>
  <c r="Y586" i="2"/>
  <c r="P586" i="2"/>
  <c r="BO585" i="2"/>
  <c r="BM585" i="2"/>
  <c r="Y585" i="2"/>
  <c r="Z585" i="2" s="1"/>
  <c r="P585" i="2"/>
  <c r="X583" i="2"/>
  <c r="X582" i="2"/>
  <c r="BO581" i="2"/>
  <c r="BM581" i="2"/>
  <c r="Y581" i="2"/>
  <c r="Z581" i="2" s="1"/>
  <c r="BP580" i="2"/>
  <c r="BO580" i="2"/>
  <c r="BM580" i="2"/>
  <c r="Y580" i="2"/>
  <c r="BN580" i="2" s="1"/>
  <c r="P580" i="2"/>
  <c r="BO579" i="2"/>
  <c r="BM579" i="2"/>
  <c r="Y579" i="2"/>
  <c r="Z579" i="2" s="1"/>
  <c r="BP578" i="2"/>
  <c r="BO578" i="2"/>
  <c r="BN578" i="2"/>
  <c r="BM578" i="2"/>
  <c r="Z578" i="2"/>
  <c r="Y578" i="2"/>
  <c r="P578" i="2"/>
  <c r="BO577" i="2"/>
  <c r="BM577" i="2"/>
  <c r="Z577" i="2"/>
  <c r="Y577" i="2"/>
  <c r="BN577" i="2" s="1"/>
  <c r="BO576" i="2"/>
  <c r="BM576" i="2"/>
  <c r="Y576" i="2"/>
  <c r="BP576" i="2" s="1"/>
  <c r="P576" i="2"/>
  <c r="BP575" i="2"/>
  <c r="BO575" i="2"/>
  <c r="BN575" i="2"/>
  <c r="BM575" i="2"/>
  <c r="Z575" i="2"/>
  <c r="Y575" i="2"/>
  <c r="P575" i="2"/>
  <c r="BO574" i="2"/>
  <c r="BM574" i="2"/>
  <c r="Y574" i="2"/>
  <c r="Y583" i="2" s="1"/>
  <c r="P574" i="2"/>
  <c r="BP573" i="2"/>
  <c r="BO573" i="2"/>
  <c r="BN573" i="2"/>
  <c r="BM573" i="2"/>
  <c r="Z573" i="2"/>
  <c r="Y573" i="2"/>
  <c r="P573" i="2"/>
  <c r="X571" i="2"/>
  <c r="X570" i="2"/>
  <c r="BO569" i="2"/>
  <c r="BM569" i="2"/>
  <c r="Y569" i="2"/>
  <c r="BP569" i="2" s="1"/>
  <c r="P569" i="2"/>
  <c r="BO568" i="2"/>
  <c r="BM568" i="2"/>
  <c r="Y568" i="2"/>
  <c r="Z568" i="2" s="1"/>
  <c r="BP567" i="2"/>
  <c r="BO567" i="2"/>
  <c r="BM567" i="2"/>
  <c r="Y567" i="2"/>
  <c r="BN567" i="2" s="1"/>
  <c r="P567" i="2"/>
  <c r="X565" i="2"/>
  <c r="X564" i="2"/>
  <c r="BO563" i="2"/>
  <c r="BM563" i="2"/>
  <c r="Y563" i="2"/>
  <c r="BN563" i="2" s="1"/>
  <c r="P563" i="2"/>
  <c r="BO562" i="2"/>
  <c r="BM562" i="2"/>
  <c r="Y562" i="2"/>
  <c r="Z562" i="2" s="1"/>
  <c r="BO561" i="2"/>
  <c r="BM561" i="2"/>
  <c r="Y561" i="2"/>
  <c r="BP561" i="2" s="1"/>
  <c r="BO560" i="2"/>
  <c r="BM560" i="2"/>
  <c r="Y560" i="2"/>
  <c r="Z560" i="2" s="1"/>
  <c r="P560" i="2"/>
  <c r="BO559" i="2"/>
  <c r="BM559" i="2"/>
  <c r="Y559" i="2"/>
  <c r="BP559" i="2" s="1"/>
  <c r="BO558" i="2"/>
  <c r="BM558" i="2"/>
  <c r="Y558" i="2"/>
  <c r="BN558" i="2" s="1"/>
  <c r="P558" i="2"/>
  <c r="BO557" i="2"/>
  <c r="BM557" i="2"/>
  <c r="Y557" i="2"/>
  <c r="BP557" i="2" s="1"/>
  <c r="P557" i="2"/>
  <c r="BO556" i="2"/>
  <c r="BM556" i="2"/>
  <c r="Y556" i="2"/>
  <c r="BP556" i="2" s="1"/>
  <c r="P556" i="2"/>
  <c r="BO555" i="2"/>
  <c r="BM555" i="2"/>
  <c r="Y555" i="2"/>
  <c r="BP555" i="2" s="1"/>
  <c r="P555" i="2"/>
  <c r="BO554" i="2"/>
  <c r="BM554" i="2"/>
  <c r="Y554" i="2"/>
  <c r="BN554" i="2" s="1"/>
  <c r="P554" i="2"/>
  <c r="BO553" i="2"/>
  <c r="BM553" i="2"/>
  <c r="Y553" i="2"/>
  <c r="Y564" i="2" s="1"/>
  <c r="P553" i="2"/>
  <c r="X549" i="2"/>
  <c r="X548" i="2"/>
  <c r="BO547" i="2"/>
  <c r="BM547" i="2"/>
  <c r="Y547" i="2"/>
  <c r="Z547" i="2" s="1"/>
  <c r="Z548" i="2" s="1"/>
  <c r="P547" i="2"/>
  <c r="X544" i="2"/>
  <c r="X543" i="2"/>
  <c r="BO542" i="2"/>
  <c r="BM542" i="2"/>
  <c r="Y542" i="2"/>
  <c r="Z542" i="2" s="1"/>
  <c r="BO541" i="2"/>
  <c r="BM541" i="2"/>
  <c r="Y541" i="2"/>
  <c r="BP541" i="2" s="1"/>
  <c r="P541" i="2"/>
  <c r="BO540" i="2"/>
  <c r="BM540" i="2"/>
  <c r="Y540" i="2"/>
  <c r="BN540" i="2" s="1"/>
  <c r="P540" i="2"/>
  <c r="BO539" i="2"/>
  <c r="BM539" i="2"/>
  <c r="Y539" i="2"/>
  <c r="AA670" i="2" s="1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BP525" i="2" s="1"/>
  <c r="BO524" i="2"/>
  <c r="BM524" i="2"/>
  <c r="Y524" i="2"/>
  <c r="BP524" i="2" s="1"/>
  <c r="P524" i="2"/>
  <c r="BO523" i="2"/>
  <c r="BM523" i="2"/>
  <c r="Y523" i="2"/>
  <c r="BP523" i="2" s="1"/>
  <c r="P523" i="2"/>
  <c r="BO522" i="2"/>
  <c r="BM522" i="2"/>
  <c r="Y522" i="2"/>
  <c r="Y528" i="2" s="1"/>
  <c r="P522" i="2"/>
  <c r="X520" i="2"/>
  <c r="X519" i="2"/>
  <c r="BO518" i="2"/>
  <c r="BM518" i="2"/>
  <c r="Y518" i="2"/>
  <c r="Z518" i="2" s="1"/>
  <c r="Z519" i="2" s="1"/>
  <c r="P518" i="2"/>
  <c r="X515" i="2"/>
  <c r="X514" i="2"/>
  <c r="BO513" i="2"/>
  <c r="BM513" i="2"/>
  <c r="Y513" i="2"/>
  <c r="Z513" i="2" s="1"/>
  <c r="P513" i="2"/>
  <c r="BO512" i="2"/>
  <c r="BM512" i="2"/>
  <c r="Y512" i="2"/>
  <c r="Y514" i="2" s="1"/>
  <c r="P512" i="2"/>
  <c r="X510" i="2"/>
  <c r="X509" i="2"/>
  <c r="BO508" i="2"/>
  <c r="BM508" i="2"/>
  <c r="Y508" i="2"/>
  <c r="BP508" i="2" s="1"/>
  <c r="P508" i="2"/>
  <c r="BO507" i="2"/>
  <c r="BM507" i="2"/>
  <c r="Y507" i="2"/>
  <c r="BN507" i="2" s="1"/>
  <c r="P507" i="2"/>
  <c r="X505" i="2"/>
  <c r="X504" i="2"/>
  <c r="BO503" i="2"/>
  <c r="BM503" i="2"/>
  <c r="Z503" i="2"/>
  <c r="Y503" i="2"/>
  <c r="BN503" i="2" s="1"/>
  <c r="P503" i="2"/>
  <c r="BO502" i="2"/>
  <c r="BM502" i="2"/>
  <c r="Y502" i="2"/>
  <c r="BP502" i="2" s="1"/>
  <c r="P502" i="2"/>
  <c r="BO501" i="2"/>
  <c r="BM501" i="2"/>
  <c r="Y501" i="2"/>
  <c r="BP501" i="2" s="1"/>
  <c r="P501" i="2"/>
  <c r="BP500" i="2"/>
  <c r="BO500" i="2"/>
  <c r="BN500" i="2"/>
  <c r="BM500" i="2"/>
  <c r="Z500" i="2"/>
  <c r="Y500" i="2"/>
  <c r="P500" i="2"/>
  <c r="BO499" i="2"/>
  <c r="BM499" i="2"/>
  <c r="Y499" i="2"/>
  <c r="BN499" i="2" s="1"/>
  <c r="P499" i="2"/>
  <c r="BO498" i="2"/>
  <c r="BM498" i="2"/>
  <c r="Y498" i="2"/>
  <c r="Z498" i="2" s="1"/>
  <c r="P498" i="2"/>
  <c r="BO497" i="2"/>
  <c r="BM497" i="2"/>
  <c r="Y497" i="2"/>
  <c r="BP497" i="2" s="1"/>
  <c r="P497" i="2"/>
  <c r="BP496" i="2"/>
  <c r="BO496" i="2"/>
  <c r="BN496" i="2"/>
  <c r="BM496" i="2"/>
  <c r="Z496" i="2"/>
  <c r="Y496" i="2"/>
  <c r="BO495" i="2"/>
  <c r="BM495" i="2"/>
  <c r="Y495" i="2"/>
  <c r="BP495" i="2" s="1"/>
  <c r="P495" i="2"/>
  <c r="BO494" i="2"/>
  <c r="BM494" i="2"/>
  <c r="Y494" i="2"/>
  <c r="BP494" i="2" s="1"/>
  <c r="P494" i="2"/>
  <c r="BO493" i="2"/>
  <c r="BN493" i="2"/>
  <c r="BM493" i="2"/>
  <c r="Z493" i="2"/>
  <c r="Y493" i="2"/>
  <c r="BP493" i="2" s="1"/>
  <c r="P493" i="2"/>
  <c r="BO492" i="2"/>
  <c r="BM492" i="2"/>
  <c r="Y492" i="2"/>
  <c r="BN492" i="2" s="1"/>
  <c r="BO491" i="2"/>
  <c r="BM491" i="2"/>
  <c r="Y491" i="2"/>
  <c r="Z491" i="2" s="1"/>
  <c r="P491" i="2"/>
  <c r="BO490" i="2"/>
  <c r="BM490" i="2"/>
  <c r="Y490" i="2"/>
  <c r="Z490" i="2" s="1"/>
  <c r="P490" i="2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Z486" i="2"/>
  <c r="Y486" i="2"/>
  <c r="BP486" i="2" s="1"/>
  <c r="P486" i="2"/>
  <c r="BO485" i="2"/>
  <c r="BM485" i="2"/>
  <c r="Y485" i="2"/>
  <c r="BN485" i="2" s="1"/>
  <c r="P485" i="2"/>
  <c r="X483" i="2"/>
  <c r="X482" i="2"/>
  <c r="BO481" i="2"/>
  <c r="BM481" i="2"/>
  <c r="Y481" i="2"/>
  <c r="Y482" i="2" s="1"/>
  <c r="P481" i="2"/>
  <c r="X477" i="2"/>
  <c r="X476" i="2"/>
  <c r="BO475" i="2"/>
  <c r="BM475" i="2"/>
  <c r="Y475" i="2"/>
  <c r="BN475" i="2" s="1"/>
  <c r="P475" i="2"/>
  <c r="BO474" i="2"/>
  <c r="BM474" i="2"/>
  <c r="Y474" i="2"/>
  <c r="Y476" i="2" s="1"/>
  <c r="X472" i="2"/>
  <c r="X471" i="2"/>
  <c r="BO470" i="2"/>
  <c r="BM470" i="2"/>
  <c r="Y470" i="2"/>
  <c r="Z470" i="2" s="1"/>
  <c r="P470" i="2"/>
  <c r="BO469" i="2"/>
  <c r="BM469" i="2"/>
  <c r="Y469" i="2"/>
  <c r="Z469" i="2" s="1"/>
  <c r="P469" i="2"/>
  <c r="BO468" i="2"/>
  <c r="BM468" i="2"/>
  <c r="Y468" i="2"/>
  <c r="BN468" i="2" s="1"/>
  <c r="P468" i="2"/>
  <c r="BO467" i="2"/>
  <c r="BM467" i="2"/>
  <c r="Y467" i="2"/>
  <c r="BO466" i="2"/>
  <c r="BM466" i="2"/>
  <c r="Y466" i="2"/>
  <c r="BP466" i="2" s="1"/>
  <c r="P466" i="2"/>
  <c r="BO465" i="2"/>
  <c r="BM465" i="2"/>
  <c r="Z465" i="2"/>
  <c r="Y465" i="2"/>
  <c r="BP465" i="2" s="1"/>
  <c r="P465" i="2"/>
  <c r="BO464" i="2"/>
  <c r="BM464" i="2"/>
  <c r="Y464" i="2"/>
  <c r="Y471" i="2" s="1"/>
  <c r="X462" i="2"/>
  <c r="Y461" i="2"/>
  <c r="X461" i="2"/>
  <c r="BO460" i="2"/>
  <c r="BM460" i="2"/>
  <c r="Y460" i="2"/>
  <c r="BP460" i="2" s="1"/>
  <c r="P460" i="2"/>
  <c r="BO459" i="2"/>
  <c r="BN459" i="2"/>
  <c r="BM459" i="2"/>
  <c r="Z459" i="2"/>
  <c r="Y459" i="2"/>
  <c r="Y462" i="2" s="1"/>
  <c r="P459" i="2"/>
  <c r="X457" i="2"/>
  <c r="X456" i="2"/>
  <c r="BO455" i="2"/>
  <c r="BN455" i="2"/>
  <c r="BM455" i="2"/>
  <c r="Z455" i="2"/>
  <c r="Y455" i="2"/>
  <c r="BP455" i="2" s="1"/>
  <c r="P455" i="2"/>
  <c r="BO454" i="2"/>
  <c r="BM454" i="2"/>
  <c r="Y454" i="2"/>
  <c r="BN454" i="2" s="1"/>
  <c r="P454" i="2"/>
  <c r="BO453" i="2"/>
  <c r="BM453" i="2"/>
  <c r="Y453" i="2"/>
  <c r="Z453" i="2" s="1"/>
  <c r="P453" i="2"/>
  <c r="BO452" i="2"/>
  <c r="BM452" i="2"/>
  <c r="Y452" i="2"/>
  <c r="BP452" i="2" s="1"/>
  <c r="P452" i="2"/>
  <c r="BP451" i="2"/>
  <c r="BO451" i="2"/>
  <c r="BN451" i="2"/>
  <c r="BM451" i="2"/>
  <c r="Z451" i="2"/>
  <c r="Y451" i="2"/>
  <c r="P451" i="2"/>
  <c r="BO450" i="2"/>
  <c r="BM450" i="2"/>
  <c r="Y450" i="2"/>
  <c r="BP450" i="2" s="1"/>
  <c r="P450" i="2"/>
  <c r="BP449" i="2"/>
  <c r="BO449" i="2"/>
  <c r="BN449" i="2"/>
  <c r="BM449" i="2"/>
  <c r="Z449" i="2"/>
  <c r="Y449" i="2"/>
  <c r="BO448" i="2"/>
  <c r="BM448" i="2"/>
  <c r="Y448" i="2"/>
  <c r="X670" i="2" s="1"/>
  <c r="P448" i="2"/>
  <c r="X445" i="2"/>
  <c r="X444" i="2"/>
  <c r="BO443" i="2"/>
  <c r="BN443" i="2"/>
  <c r="BM443" i="2"/>
  <c r="Z443" i="2"/>
  <c r="Y443" i="2"/>
  <c r="BP443" i="2" s="1"/>
  <c r="P443" i="2"/>
  <c r="BO442" i="2"/>
  <c r="BM442" i="2"/>
  <c r="Y442" i="2"/>
  <c r="BN442" i="2" s="1"/>
  <c r="BO441" i="2"/>
  <c r="BM441" i="2"/>
  <c r="Y441" i="2"/>
  <c r="Z441" i="2" s="1"/>
  <c r="P441" i="2"/>
  <c r="X439" i="2"/>
  <c r="X438" i="2"/>
  <c r="BO437" i="2"/>
  <c r="BM437" i="2"/>
  <c r="Y437" i="2"/>
  <c r="Z437" i="2" s="1"/>
  <c r="P437" i="2"/>
  <c r="BO436" i="2"/>
  <c r="BM436" i="2"/>
  <c r="Y436" i="2"/>
  <c r="Z436" i="2" s="1"/>
  <c r="BO435" i="2"/>
  <c r="BM435" i="2"/>
  <c r="Y435" i="2"/>
  <c r="Z435" i="2" s="1"/>
  <c r="P435" i="2"/>
  <c r="BO434" i="2"/>
  <c r="BM434" i="2"/>
  <c r="Y434" i="2"/>
  <c r="BP434" i="2" s="1"/>
  <c r="BO433" i="2"/>
  <c r="BM433" i="2"/>
  <c r="Z433" i="2"/>
  <c r="Y433" i="2"/>
  <c r="BN433" i="2" s="1"/>
  <c r="P433" i="2"/>
  <c r="X431" i="2"/>
  <c r="X430" i="2"/>
  <c r="BO429" i="2"/>
  <c r="BM429" i="2"/>
  <c r="Z429" i="2"/>
  <c r="Y429" i="2"/>
  <c r="BN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BP422" i="2" s="1"/>
  <c r="P422" i="2"/>
  <c r="BP421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Z417" i="2"/>
  <c r="Y417" i="2"/>
  <c r="BP417" i="2" s="1"/>
  <c r="P417" i="2"/>
  <c r="BO416" i="2"/>
  <c r="BM416" i="2"/>
  <c r="Y416" i="2"/>
  <c r="P416" i="2"/>
  <c r="BO415" i="2"/>
  <c r="BM415" i="2"/>
  <c r="Y415" i="2"/>
  <c r="Z415" i="2" s="1"/>
  <c r="P415" i="2"/>
  <c r="BO414" i="2"/>
  <c r="BM414" i="2"/>
  <c r="Y414" i="2"/>
  <c r="BP414" i="2" s="1"/>
  <c r="P414" i="2"/>
  <c r="X410" i="2"/>
  <c r="X409" i="2"/>
  <c r="BO408" i="2"/>
  <c r="BM408" i="2"/>
  <c r="Y408" i="2"/>
  <c r="Z408" i="2" s="1"/>
  <c r="P408" i="2"/>
  <c r="BO407" i="2"/>
  <c r="BM407" i="2"/>
  <c r="Y407" i="2"/>
  <c r="P407" i="2"/>
  <c r="BO406" i="2"/>
  <c r="BM406" i="2"/>
  <c r="Y406" i="2"/>
  <c r="Y410" i="2" s="1"/>
  <c r="P406" i="2"/>
  <c r="X404" i="2"/>
  <c r="X403" i="2"/>
  <c r="BO402" i="2"/>
  <c r="BM402" i="2"/>
  <c r="Y402" i="2"/>
  <c r="Y403" i="2" s="1"/>
  <c r="P402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X393" i="2"/>
  <c r="X392" i="2"/>
  <c r="BO391" i="2"/>
  <c r="BM391" i="2"/>
  <c r="Y391" i="2"/>
  <c r="P391" i="2"/>
  <c r="BP390" i="2"/>
  <c r="BO390" i="2"/>
  <c r="BM390" i="2"/>
  <c r="Y390" i="2"/>
  <c r="BN390" i="2" s="1"/>
  <c r="P390" i="2"/>
  <c r="BO389" i="2"/>
  <c r="BM389" i="2"/>
  <c r="Y389" i="2"/>
  <c r="BO388" i="2"/>
  <c r="BM388" i="2"/>
  <c r="Y388" i="2"/>
  <c r="Z388" i="2" s="1"/>
  <c r="X386" i="2"/>
  <c r="X385" i="2"/>
  <c r="BO384" i="2"/>
  <c r="BM384" i="2"/>
  <c r="Y384" i="2"/>
  <c r="P384" i="2"/>
  <c r="BO383" i="2"/>
  <c r="BM383" i="2"/>
  <c r="Y383" i="2"/>
  <c r="P383" i="2"/>
  <c r="BO382" i="2"/>
  <c r="BM382" i="2"/>
  <c r="Y382" i="2"/>
  <c r="Y385" i="2" s="1"/>
  <c r="P382" i="2"/>
  <c r="X380" i="2"/>
  <c r="X379" i="2"/>
  <c r="BO378" i="2"/>
  <c r="BM378" i="2"/>
  <c r="Y378" i="2"/>
  <c r="BP378" i="2" s="1"/>
  <c r="P378" i="2"/>
  <c r="BO377" i="2"/>
  <c r="BM377" i="2"/>
  <c r="Y377" i="2"/>
  <c r="P377" i="2"/>
  <c r="BO376" i="2"/>
  <c r="BM376" i="2"/>
  <c r="Z376" i="2"/>
  <c r="Y376" i="2"/>
  <c r="BP376" i="2" s="1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Z373" i="2" s="1"/>
  <c r="P373" i="2"/>
  <c r="X371" i="2"/>
  <c r="X370" i="2"/>
  <c r="BO369" i="2"/>
  <c r="BM369" i="2"/>
  <c r="Y369" i="2"/>
  <c r="Z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Y370" i="2" s="1"/>
  <c r="P366" i="2"/>
  <c r="X364" i="2"/>
  <c r="X363" i="2"/>
  <c r="BO362" i="2"/>
  <c r="BM362" i="2"/>
  <c r="Y362" i="2"/>
  <c r="P362" i="2"/>
  <c r="BO361" i="2"/>
  <c r="BM361" i="2"/>
  <c r="Y361" i="2"/>
  <c r="P361" i="2"/>
  <c r="BO360" i="2"/>
  <c r="BM360" i="2"/>
  <c r="Y360" i="2"/>
  <c r="Z360" i="2" s="1"/>
  <c r="P360" i="2"/>
  <c r="BO359" i="2"/>
  <c r="BM359" i="2"/>
  <c r="Z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Z356" i="2"/>
  <c r="Y356" i="2"/>
  <c r="BP356" i="2" s="1"/>
  <c r="P356" i="2"/>
  <c r="BO355" i="2"/>
  <c r="BM355" i="2"/>
  <c r="Y355" i="2"/>
  <c r="BO354" i="2"/>
  <c r="BN354" i="2"/>
  <c r="BM354" i="2"/>
  <c r="Z354" i="2"/>
  <c r="Y354" i="2"/>
  <c r="P354" i="2"/>
  <c r="X351" i="2"/>
  <c r="X350" i="2"/>
  <c r="BO349" i="2"/>
  <c r="BN349" i="2"/>
  <c r="BM349" i="2"/>
  <c r="Z349" i="2"/>
  <c r="Y349" i="2"/>
  <c r="BP349" i="2" s="1"/>
  <c r="P349" i="2"/>
  <c r="BO348" i="2"/>
  <c r="BM348" i="2"/>
  <c r="Y348" i="2"/>
  <c r="Z348" i="2" s="1"/>
  <c r="P348" i="2"/>
  <c r="X346" i="2"/>
  <c r="X345" i="2"/>
  <c r="BO344" i="2"/>
  <c r="BM344" i="2"/>
  <c r="Y344" i="2"/>
  <c r="Z344" i="2" s="1"/>
  <c r="Z345" i="2" s="1"/>
  <c r="P344" i="2"/>
  <c r="X341" i="2"/>
  <c r="X340" i="2"/>
  <c r="BO339" i="2"/>
  <c r="BM339" i="2"/>
  <c r="Y339" i="2"/>
  <c r="Z339" i="2" s="1"/>
  <c r="P339" i="2"/>
  <c r="BO338" i="2"/>
  <c r="BM338" i="2"/>
  <c r="Y338" i="2"/>
  <c r="P338" i="2"/>
  <c r="X336" i="2"/>
  <c r="X335" i="2"/>
  <c r="BO334" i="2"/>
  <c r="BM334" i="2"/>
  <c r="Y334" i="2"/>
  <c r="BP334" i="2" s="1"/>
  <c r="P334" i="2"/>
  <c r="X332" i="2"/>
  <c r="X331" i="2"/>
  <c r="BO330" i="2"/>
  <c r="BM330" i="2"/>
  <c r="Z330" i="2"/>
  <c r="Z331" i="2" s="1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BP321" i="2" s="1"/>
  <c r="P321" i="2"/>
  <c r="X319" i="2"/>
  <c r="X318" i="2"/>
  <c r="BO317" i="2"/>
  <c r="BM317" i="2"/>
  <c r="Z317" i="2"/>
  <c r="Z318" i="2" s="1"/>
  <c r="Y317" i="2"/>
  <c r="P317" i="2"/>
  <c r="X314" i="2"/>
  <c r="X313" i="2"/>
  <c r="BO312" i="2"/>
  <c r="BM312" i="2"/>
  <c r="Y312" i="2"/>
  <c r="BN312" i="2" s="1"/>
  <c r="P312" i="2"/>
  <c r="BO311" i="2"/>
  <c r="BM311" i="2"/>
  <c r="Y311" i="2"/>
  <c r="P311" i="2"/>
  <c r="BO310" i="2"/>
  <c r="BM310" i="2"/>
  <c r="Y310" i="2"/>
  <c r="P310" i="2"/>
  <c r="BO309" i="2"/>
  <c r="BM309" i="2"/>
  <c r="Z309" i="2"/>
  <c r="Y309" i="2"/>
  <c r="BO308" i="2"/>
  <c r="BM308" i="2"/>
  <c r="Y308" i="2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Y301" i="2"/>
  <c r="Z301" i="2" s="1"/>
  <c r="P301" i="2"/>
  <c r="BO300" i="2"/>
  <c r="BM300" i="2"/>
  <c r="Y300" i="2"/>
  <c r="P670" i="2" s="1"/>
  <c r="P300" i="2"/>
  <c r="X297" i="2"/>
  <c r="X296" i="2"/>
  <c r="BO295" i="2"/>
  <c r="BM295" i="2"/>
  <c r="Z295" i="2"/>
  <c r="Z296" i="2" s="1"/>
  <c r="Y295" i="2"/>
  <c r="P295" i="2"/>
  <c r="X292" i="2"/>
  <c r="X291" i="2"/>
  <c r="BO290" i="2"/>
  <c r="BM290" i="2"/>
  <c r="Y290" i="2"/>
  <c r="P290" i="2"/>
  <c r="BO289" i="2"/>
  <c r="BM289" i="2"/>
  <c r="Y289" i="2"/>
  <c r="P289" i="2"/>
  <c r="BP288" i="2"/>
  <c r="BO288" i="2"/>
  <c r="BN288" i="2"/>
  <c r="BM288" i="2"/>
  <c r="Z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Z285" i="2" s="1"/>
  <c r="P285" i="2"/>
  <c r="BP284" i="2"/>
  <c r="BO284" i="2"/>
  <c r="BM284" i="2"/>
  <c r="Y284" i="2"/>
  <c r="Z284" i="2" s="1"/>
  <c r="P284" i="2"/>
  <c r="BO283" i="2"/>
  <c r="BM283" i="2"/>
  <c r="Y283" i="2"/>
  <c r="BN283" i="2" s="1"/>
  <c r="BO282" i="2"/>
  <c r="BM282" i="2"/>
  <c r="Z282" i="2"/>
  <c r="Y282" i="2"/>
  <c r="P282" i="2"/>
  <c r="BO281" i="2"/>
  <c r="BM281" i="2"/>
  <c r="Y281" i="2"/>
  <c r="P281" i="2"/>
  <c r="X278" i="2"/>
  <c r="Y277" i="2"/>
  <c r="X277" i="2"/>
  <c r="BP276" i="2"/>
  <c r="BO276" i="2"/>
  <c r="BN276" i="2"/>
  <c r="BM276" i="2"/>
  <c r="Z276" i="2"/>
  <c r="Z277" i="2" s="1"/>
  <c r="Y276" i="2"/>
  <c r="Y278" i="2" s="1"/>
  <c r="X274" i="2"/>
  <c r="X273" i="2"/>
  <c r="BO272" i="2"/>
  <c r="BM272" i="2"/>
  <c r="Y272" i="2"/>
  <c r="BN272" i="2" s="1"/>
  <c r="P272" i="2"/>
  <c r="BO271" i="2"/>
  <c r="BM271" i="2"/>
  <c r="Z271" i="2"/>
  <c r="Y271" i="2"/>
  <c r="BN271" i="2" s="1"/>
  <c r="P271" i="2"/>
  <c r="BO270" i="2"/>
  <c r="BM270" i="2"/>
  <c r="Y270" i="2"/>
  <c r="P270" i="2"/>
  <c r="BO269" i="2"/>
  <c r="BN269" i="2"/>
  <c r="BM269" i="2"/>
  <c r="Z269" i="2"/>
  <c r="Y269" i="2"/>
  <c r="BP269" i="2" s="1"/>
  <c r="P269" i="2"/>
  <c r="BO268" i="2"/>
  <c r="BM268" i="2"/>
  <c r="Y268" i="2"/>
  <c r="Z268" i="2" s="1"/>
  <c r="BO267" i="2"/>
  <c r="BM267" i="2"/>
  <c r="Y267" i="2"/>
  <c r="BP267" i="2" s="1"/>
  <c r="P267" i="2"/>
  <c r="BP266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P264" i="2"/>
  <c r="X261" i="2"/>
  <c r="X260" i="2"/>
  <c r="BP259" i="2"/>
  <c r="BO259" i="2"/>
  <c r="BM259" i="2"/>
  <c r="Y259" i="2"/>
  <c r="BN259" i="2" s="1"/>
  <c r="P259" i="2"/>
  <c r="BO258" i="2"/>
  <c r="BM258" i="2"/>
  <c r="Y258" i="2"/>
  <c r="Z258" i="2" s="1"/>
  <c r="P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Y255" i="2"/>
  <c r="BN255" i="2" s="1"/>
  <c r="P255" i="2"/>
  <c r="BO254" i="2"/>
  <c r="BM254" i="2"/>
  <c r="Y254" i="2"/>
  <c r="P254" i="2"/>
  <c r="BO253" i="2"/>
  <c r="BM253" i="2"/>
  <c r="Z253" i="2"/>
  <c r="Y253" i="2"/>
  <c r="BP253" i="2" s="1"/>
  <c r="P253" i="2"/>
  <c r="BO252" i="2"/>
  <c r="BN252" i="2"/>
  <c r="BM252" i="2"/>
  <c r="Z252" i="2"/>
  <c r="Y252" i="2"/>
  <c r="P252" i="2"/>
  <c r="X249" i="2"/>
  <c r="X248" i="2"/>
  <c r="BO247" i="2"/>
  <c r="BM247" i="2"/>
  <c r="Y247" i="2"/>
  <c r="P247" i="2"/>
  <c r="BP246" i="2"/>
  <c r="BO246" i="2"/>
  <c r="BN246" i="2"/>
  <c r="BM246" i="2"/>
  <c r="Z246" i="2"/>
  <c r="Y246" i="2"/>
  <c r="P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P243" i="2"/>
  <c r="X241" i="2"/>
  <c r="X240" i="2"/>
  <c r="BP239" i="2"/>
  <c r="BO239" i="2"/>
  <c r="BN239" i="2"/>
  <c r="BM239" i="2"/>
  <c r="Z239" i="2"/>
  <c r="Y239" i="2"/>
  <c r="P239" i="2"/>
  <c r="BO238" i="2"/>
  <c r="BM238" i="2"/>
  <c r="Y238" i="2"/>
  <c r="BN238" i="2" s="1"/>
  <c r="P238" i="2"/>
  <c r="BO237" i="2"/>
  <c r="BM237" i="2"/>
  <c r="Y237" i="2"/>
  <c r="P237" i="2"/>
  <c r="BO236" i="2"/>
  <c r="BM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Z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Z229" i="2"/>
  <c r="Y229" i="2"/>
  <c r="BP229" i="2" s="1"/>
  <c r="P229" i="2"/>
  <c r="X227" i="2"/>
  <c r="X226" i="2"/>
  <c r="BO225" i="2"/>
  <c r="BM225" i="2"/>
  <c r="Y225" i="2"/>
  <c r="BN225" i="2" s="1"/>
  <c r="P225" i="2"/>
  <c r="BO224" i="2"/>
  <c r="BM224" i="2"/>
  <c r="Y224" i="2"/>
  <c r="Z224" i="2" s="1"/>
  <c r="P224" i="2"/>
  <c r="BO223" i="2"/>
  <c r="BM223" i="2"/>
  <c r="Y223" i="2"/>
  <c r="P223" i="2"/>
  <c r="BO222" i="2"/>
  <c r="BM222" i="2"/>
  <c r="Z222" i="2"/>
  <c r="Y222" i="2"/>
  <c r="BN222" i="2" s="1"/>
  <c r="P222" i="2"/>
  <c r="BO221" i="2"/>
  <c r="BM221" i="2"/>
  <c r="Y221" i="2"/>
  <c r="BP221" i="2" s="1"/>
  <c r="P221" i="2"/>
  <c r="BO220" i="2"/>
  <c r="BN220" i="2"/>
  <c r="BM220" i="2"/>
  <c r="Z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X216" i="2"/>
  <c r="X215" i="2"/>
  <c r="BO214" i="2"/>
  <c r="BM214" i="2"/>
  <c r="Y214" i="2"/>
  <c r="P214" i="2"/>
  <c r="BO213" i="2"/>
  <c r="BM213" i="2"/>
  <c r="Z213" i="2"/>
  <c r="Y213" i="2"/>
  <c r="P213" i="2"/>
  <c r="X211" i="2"/>
  <c r="Y210" i="2"/>
  <c r="X210" i="2"/>
  <c r="BO209" i="2"/>
  <c r="BM209" i="2"/>
  <c r="Z209" i="2"/>
  <c r="Y209" i="2"/>
  <c r="BP209" i="2" s="1"/>
  <c r="P209" i="2"/>
  <c r="BO208" i="2"/>
  <c r="BM208" i="2"/>
  <c r="Y208" i="2"/>
  <c r="P208" i="2"/>
  <c r="X205" i="2"/>
  <c r="X204" i="2"/>
  <c r="BP203" i="2"/>
  <c r="BO203" i="2"/>
  <c r="BN203" i="2"/>
  <c r="BM203" i="2"/>
  <c r="Z203" i="2"/>
  <c r="Y203" i="2"/>
  <c r="P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N198" i="2"/>
  <c r="BM198" i="2"/>
  <c r="Z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P196" i="2"/>
  <c r="X194" i="2"/>
  <c r="X193" i="2"/>
  <c r="BO192" i="2"/>
  <c r="BM192" i="2"/>
  <c r="Y192" i="2"/>
  <c r="X188" i="2"/>
  <c r="X187" i="2"/>
  <c r="BO186" i="2"/>
  <c r="BM186" i="2"/>
  <c r="Y186" i="2"/>
  <c r="P186" i="2"/>
  <c r="BO185" i="2"/>
  <c r="BM185" i="2"/>
  <c r="Y185" i="2"/>
  <c r="BP185" i="2" s="1"/>
  <c r="P185" i="2"/>
  <c r="BO184" i="2"/>
  <c r="BM184" i="2"/>
  <c r="Y184" i="2"/>
  <c r="P184" i="2"/>
  <c r="X182" i="2"/>
  <c r="X181" i="2"/>
  <c r="BP180" i="2"/>
  <c r="BO180" i="2"/>
  <c r="BN180" i="2"/>
  <c r="BM180" i="2"/>
  <c r="Z180" i="2"/>
  <c r="Y180" i="2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N177" i="2"/>
  <c r="BM177" i="2"/>
  <c r="Z177" i="2"/>
  <c r="Y177" i="2"/>
  <c r="BP177" i="2" s="1"/>
  <c r="P177" i="2"/>
  <c r="BO176" i="2"/>
  <c r="BM176" i="2"/>
  <c r="Y176" i="2"/>
  <c r="BP176" i="2" s="1"/>
  <c r="P176" i="2"/>
  <c r="Y174" i="2"/>
  <c r="X174" i="2"/>
  <c r="Y173" i="2"/>
  <c r="X173" i="2"/>
  <c r="BO172" i="2"/>
  <c r="BM172" i="2"/>
  <c r="Y172" i="2"/>
  <c r="BN172" i="2" s="1"/>
  <c r="P172" i="2"/>
  <c r="X169" i="2"/>
  <c r="X168" i="2"/>
  <c r="BO167" i="2"/>
  <c r="BM167" i="2"/>
  <c r="Y167" i="2"/>
  <c r="BP167" i="2" s="1"/>
  <c r="P167" i="2"/>
  <c r="BP166" i="2"/>
  <c r="BO166" i="2"/>
  <c r="BN166" i="2"/>
  <c r="BM166" i="2"/>
  <c r="Z166" i="2"/>
  <c r="Y166" i="2"/>
  <c r="P166" i="2"/>
  <c r="X164" i="2"/>
  <c r="X163" i="2"/>
  <c r="BO162" i="2"/>
  <c r="BM162" i="2"/>
  <c r="Y162" i="2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P151" i="2"/>
  <c r="BO151" i="2"/>
  <c r="BM151" i="2"/>
  <c r="Y151" i="2"/>
  <c r="BN151" i="2" s="1"/>
  <c r="P151" i="2"/>
  <c r="BO150" i="2"/>
  <c r="BM150" i="2"/>
  <c r="Y150" i="2"/>
  <c r="P150" i="2"/>
  <c r="X148" i="2"/>
  <c r="X147" i="2"/>
  <c r="BO146" i="2"/>
  <c r="BM146" i="2"/>
  <c r="Z146" i="2"/>
  <c r="Y146" i="2"/>
  <c r="BP146" i="2" s="1"/>
  <c r="P146" i="2"/>
  <c r="BO145" i="2"/>
  <c r="BM145" i="2"/>
  <c r="Z145" i="2"/>
  <c r="Y145" i="2"/>
  <c r="BN145" i="2" s="1"/>
  <c r="P145" i="2"/>
  <c r="BO144" i="2"/>
  <c r="BM144" i="2"/>
  <c r="Y144" i="2"/>
  <c r="P144" i="2"/>
  <c r="BO143" i="2"/>
  <c r="BM143" i="2"/>
  <c r="Y143" i="2"/>
  <c r="BP143" i="2" s="1"/>
  <c r="P143" i="2"/>
  <c r="BO142" i="2"/>
  <c r="BM142" i="2"/>
  <c r="Y142" i="2"/>
  <c r="BO141" i="2"/>
  <c r="BM141" i="2"/>
  <c r="Y141" i="2"/>
  <c r="BP141" i="2" s="1"/>
  <c r="P141" i="2"/>
  <c r="BO140" i="2"/>
  <c r="BM140" i="2"/>
  <c r="Y140" i="2"/>
  <c r="P140" i="2"/>
  <c r="X138" i="2"/>
  <c r="X137" i="2"/>
  <c r="BP136" i="2"/>
  <c r="BO136" i="2"/>
  <c r="BM136" i="2"/>
  <c r="Y136" i="2"/>
  <c r="BN136" i="2" s="1"/>
  <c r="BO135" i="2"/>
  <c r="BM135" i="2"/>
  <c r="Y135" i="2"/>
  <c r="BP135" i="2" s="1"/>
  <c r="BO134" i="2"/>
  <c r="BM134" i="2"/>
  <c r="Y134" i="2"/>
  <c r="P134" i="2"/>
  <c r="BO133" i="2"/>
  <c r="BM133" i="2"/>
  <c r="Z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N127" i="2"/>
  <c r="BM127" i="2"/>
  <c r="Z127" i="2"/>
  <c r="Y127" i="2"/>
  <c r="BP127" i="2" s="1"/>
  <c r="P127" i="2"/>
  <c r="BO126" i="2"/>
  <c r="BM126" i="2"/>
  <c r="Y126" i="2"/>
  <c r="BP126" i="2" s="1"/>
  <c r="P126" i="2"/>
  <c r="BP125" i="2"/>
  <c r="BO125" i="2"/>
  <c r="BN125" i="2"/>
  <c r="BM125" i="2"/>
  <c r="Z125" i="2"/>
  <c r="Y125" i="2"/>
  <c r="P125" i="2"/>
  <c r="BO124" i="2"/>
  <c r="BM124" i="2"/>
  <c r="Y124" i="2"/>
  <c r="P124" i="2"/>
  <c r="X121" i="2"/>
  <c r="X120" i="2"/>
  <c r="BO119" i="2"/>
  <c r="BM119" i="2"/>
  <c r="Y119" i="2"/>
  <c r="BP119" i="2" s="1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BO116" i="2"/>
  <c r="BM116" i="2"/>
  <c r="Y116" i="2"/>
  <c r="BN116" i="2" s="1"/>
  <c r="P116" i="2"/>
  <c r="BO115" i="2"/>
  <c r="BN115" i="2"/>
  <c r="BM115" i="2"/>
  <c r="Z115" i="2"/>
  <c r="Y115" i="2"/>
  <c r="BP115" i="2" s="1"/>
  <c r="P115" i="2"/>
  <c r="BO114" i="2"/>
  <c r="BM114" i="2"/>
  <c r="Y114" i="2"/>
  <c r="Y120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BP108" i="2" s="1"/>
  <c r="P108" i="2"/>
  <c r="BP107" i="2"/>
  <c r="BO107" i="2"/>
  <c r="BM107" i="2"/>
  <c r="Y107" i="2"/>
  <c r="P107" i="2"/>
  <c r="X104" i="2"/>
  <c r="X103" i="2"/>
  <c r="BO102" i="2"/>
  <c r="BM102" i="2"/>
  <c r="Y102" i="2"/>
  <c r="P102" i="2"/>
  <c r="BO101" i="2"/>
  <c r="BM101" i="2"/>
  <c r="Z101" i="2"/>
  <c r="Y101" i="2"/>
  <c r="BP101" i="2" s="1"/>
  <c r="P101" i="2"/>
  <c r="BO100" i="2"/>
  <c r="BM100" i="2"/>
  <c r="Z100" i="2"/>
  <c r="Y100" i="2"/>
  <c r="BN100" i="2" s="1"/>
  <c r="P100" i="2"/>
  <c r="X98" i="2"/>
  <c r="X97" i="2"/>
  <c r="BP96" i="2"/>
  <c r="BO96" i="2"/>
  <c r="BM96" i="2"/>
  <c r="Y96" i="2"/>
  <c r="P96" i="2"/>
  <c r="BP95" i="2"/>
  <c r="BO95" i="2"/>
  <c r="BN95" i="2"/>
  <c r="BM95" i="2"/>
  <c r="Z95" i="2"/>
  <c r="Y95" i="2"/>
  <c r="P95" i="2"/>
  <c r="BO94" i="2"/>
  <c r="BM94" i="2"/>
  <c r="Y94" i="2"/>
  <c r="BP94" i="2" s="1"/>
  <c r="BO93" i="2"/>
  <c r="BM93" i="2"/>
  <c r="Y93" i="2"/>
  <c r="BO92" i="2"/>
  <c r="BM92" i="2"/>
  <c r="Y92" i="2"/>
  <c r="BP92" i="2" s="1"/>
  <c r="BO91" i="2"/>
  <c r="BM91" i="2"/>
  <c r="Y91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P82" i="2"/>
  <c r="X80" i="2"/>
  <c r="X79" i="2"/>
  <c r="BO78" i="2"/>
  <c r="BN78" i="2"/>
  <c r="BM78" i="2"/>
  <c r="Z78" i="2"/>
  <c r="Y78" i="2"/>
  <c r="BP78" i="2" s="1"/>
  <c r="P78" i="2"/>
  <c r="BO77" i="2"/>
  <c r="BM77" i="2"/>
  <c r="Y77" i="2"/>
  <c r="BP77" i="2" s="1"/>
  <c r="BO76" i="2"/>
  <c r="BM76" i="2"/>
  <c r="Y76" i="2"/>
  <c r="P76" i="2"/>
  <c r="BO75" i="2"/>
  <c r="BM75" i="2"/>
  <c r="Y75" i="2"/>
  <c r="P75" i="2"/>
  <c r="X73" i="2"/>
  <c r="X72" i="2"/>
  <c r="BO71" i="2"/>
  <c r="BM71" i="2"/>
  <c r="Y71" i="2"/>
  <c r="BP71" i="2" s="1"/>
  <c r="P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N67" i="2"/>
  <c r="BM67" i="2"/>
  <c r="Z67" i="2"/>
  <c r="Y67" i="2"/>
  <c r="BP67" i="2" s="1"/>
  <c r="P67" i="2"/>
  <c r="BO66" i="2"/>
  <c r="BM66" i="2"/>
  <c r="Y66" i="2"/>
  <c r="BP66" i="2" s="1"/>
  <c r="BO65" i="2"/>
  <c r="BM65" i="2"/>
  <c r="Y65" i="2"/>
  <c r="P65" i="2"/>
  <c r="BO64" i="2"/>
  <c r="BM64" i="2"/>
  <c r="Y64" i="2"/>
  <c r="P64" i="2"/>
  <c r="BO63" i="2"/>
  <c r="BM63" i="2"/>
  <c r="Y63" i="2"/>
  <c r="X60" i="2"/>
  <c r="X59" i="2"/>
  <c r="BO58" i="2"/>
  <c r="BM58" i="2"/>
  <c r="Y58" i="2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BP51" i="2" s="1"/>
  <c r="P51" i="2"/>
  <c r="BO50" i="2"/>
  <c r="BM50" i="2"/>
  <c r="Y50" i="2"/>
  <c r="BN50" i="2" s="1"/>
  <c r="P50" i="2"/>
  <c r="BP49" i="2"/>
  <c r="BO49" i="2"/>
  <c r="BN49" i="2"/>
  <c r="BM49" i="2"/>
  <c r="Z49" i="2"/>
  <c r="Y49" i="2"/>
  <c r="P49" i="2"/>
  <c r="BO48" i="2"/>
  <c r="BM48" i="2"/>
  <c r="Y48" i="2"/>
  <c r="Z48" i="2" s="1"/>
  <c r="P48" i="2"/>
  <c r="X44" i="2"/>
  <c r="X43" i="2"/>
  <c r="BO42" i="2"/>
  <c r="BM42" i="2"/>
  <c r="Y42" i="2"/>
  <c r="Y43" i="2" s="1"/>
  <c r="P42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Y27" i="2"/>
  <c r="BP27" i="2" s="1"/>
  <c r="BP26" i="2"/>
  <c r="BO26" i="2"/>
  <c r="BN26" i="2"/>
  <c r="BM26" i="2"/>
  <c r="Z26" i="2"/>
  <c r="Y26" i="2"/>
  <c r="P26" i="2"/>
  <c r="X24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X661" i="2" l="1"/>
  <c r="Y35" i="2"/>
  <c r="BN27" i="2"/>
  <c r="Z28" i="2"/>
  <c r="BP31" i="2"/>
  <c r="Z33" i="2"/>
  <c r="BN33" i="2"/>
  <c r="BN34" i="2"/>
  <c r="Z50" i="2"/>
  <c r="BP52" i="2"/>
  <c r="BP58" i="2"/>
  <c r="BN58" i="2"/>
  <c r="Z58" i="2"/>
  <c r="BN66" i="2"/>
  <c r="BN71" i="2"/>
  <c r="BN77" i="2"/>
  <c r="BP91" i="2"/>
  <c r="BN91" i="2"/>
  <c r="Z91" i="2"/>
  <c r="BN94" i="2"/>
  <c r="BN96" i="2"/>
  <c r="Z96" i="2"/>
  <c r="BN102" i="2"/>
  <c r="BP102" i="2"/>
  <c r="Y129" i="2"/>
  <c r="BN134" i="2"/>
  <c r="BP134" i="2"/>
  <c r="BP142" i="2"/>
  <c r="BN142" i="2"/>
  <c r="Z142" i="2"/>
  <c r="BP144" i="2"/>
  <c r="BN144" i="2"/>
  <c r="Z144" i="2"/>
  <c r="Y153" i="2"/>
  <c r="Z150" i="2"/>
  <c r="Y159" i="2"/>
  <c r="BP162" i="2"/>
  <c r="BN162" i="2"/>
  <c r="Z162" i="2"/>
  <c r="Y169" i="2"/>
  <c r="BN176" i="2"/>
  <c r="Y188" i="2"/>
  <c r="BP184" i="2"/>
  <c r="BN184" i="2"/>
  <c r="Z184" i="2"/>
  <c r="BP186" i="2"/>
  <c r="BN186" i="2"/>
  <c r="Z186" i="2"/>
  <c r="BN202" i="2"/>
  <c r="Y211" i="2"/>
  <c r="BP208" i="2"/>
  <c r="BN208" i="2"/>
  <c r="Z208" i="2"/>
  <c r="Z210" i="2" s="1"/>
  <c r="BP223" i="2"/>
  <c r="Z223" i="2"/>
  <c r="BP237" i="2"/>
  <c r="BN237" i="2"/>
  <c r="Z237" i="2"/>
  <c r="BP247" i="2"/>
  <c r="Z247" i="2"/>
  <c r="Y274" i="2"/>
  <c r="BP265" i="2"/>
  <c r="Z265" i="2"/>
  <c r="BP281" i="2"/>
  <c r="BN281" i="2"/>
  <c r="Z281" i="2"/>
  <c r="BP290" i="2"/>
  <c r="BN290" i="2"/>
  <c r="Z290" i="2"/>
  <c r="BP355" i="2"/>
  <c r="BN355" i="2"/>
  <c r="Z355" i="2"/>
  <c r="Z363" i="2" s="1"/>
  <c r="BN360" i="2"/>
  <c r="BP360" i="2"/>
  <c r="BP361" i="2"/>
  <c r="BN361" i="2"/>
  <c r="Z361" i="2"/>
  <c r="BN368" i="2"/>
  <c r="Z368" i="2"/>
  <c r="BP375" i="2"/>
  <c r="BN375" i="2"/>
  <c r="Z375" i="2"/>
  <c r="BN388" i="2"/>
  <c r="BP388" i="2"/>
  <c r="BP391" i="2"/>
  <c r="BN391" i="2"/>
  <c r="Z391" i="2"/>
  <c r="BN395" i="2"/>
  <c r="Z395" i="2"/>
  <c r="BN396" i="2"/>
  <c r="BN38" i="2"/>
  <c r="Y40" i="2"/>
  <c r="BN42" i="2"/>
  <c r="Y44" i="2"/>
  <c r="BN48" i="2"/>
  <c r="BP50" i="2"/>
  <c r="BP63" i="2"/>
  <c r="BN63" i="2"/>
  <c r="Z63" i="2"/>
  <c r="BP65" i="2"/>
  <c r="BN65" i="2"/>
  <c r="Z65" i="2"/>
  <c r="BP76" i="2"/>
  <c r="BN76" i="2"/>
  <c r="Z76" i="2"/>
  <c r="Y89" i="2"/>
  <c r="BN82" i="2"/>
  <c r="Z82" i="2"/>
  <c r="BP85" i="2"/>
  <c r="BN85" i="2"/>
  <c r="Z85" i="2"/>
  <c r="BP87" i="2"/>
  <c r="BN87" i="2"/>
  <c r="Z87" i="2"/>
  <c r="BN92" i="2"/>
  <c r="BP93" i="2"/>
  <c r="BN93" i="2"/>
  <c r="Z93" i="2"/>
  <c r="Y97" i="2"/>
  <c r="BP109" i="2"/>
  <c r="BN109" i="2"/>
  <c r="Z109" i="2"/>
  <c r="BN114" i="2"/>
  <c r="BN126" i="2"/>
  <c r="Y148" i="2"/>
  <c r="BP140" i="2"/>
  <c r="BN167" i="2"/>
  <c r="Y193" i="2"/>
  <c r="BP192" i="2"/>
  <c r="BN192" i="2"/>
  <c r="Z192" i="2"/>
  <c r="Z193" i="2" s="1"/>
  <c r="Y194" i="2"/>
  <c r="Y205" i="2"/>
  <c r="BP196" i="2"/>
  <c r="BN196" i="2"/>
  <c r="Z196" i="2"/>
  <c r="Y216" i="2"/>
  <c r="BN214" i="2"/>
  <c r="Z214" i="2"/>
  <c r="Z215" i="2" s="1"/>
  <c r="BP218" i="2"/>
  <c r="BN218" i="2"/>
  <c r="Z218" i="2"/>
  <c r="BP230" i="2"/>
  <c r="BN230" i="2"/>
  <c r="Z230" i="2"/>
  <c r="Y249" i="2"/>
  <c r="BP243" i="2"/>
  <c r="BN243" i="2"/>
  <c r="Z243" i="2"/>
  <c r="Z248" i="2" s="1"/>
  <c r="BP245" i="2"/>
  <c r="BN245" i="2"/>
  <c r="Z245" i="2"/>
  <c r="BN254" i="2"/>
  <c r="Z254" i="2"/>
  <c r="BP286" i="2"/>
  <c r="BN286" i="2"/>
  <c r="Z286" i="2"/>
  <c r="BN301" i="2"/>
  <c r="BP301" i="2"/>
  <c r="BP302" i="2"/>
  <c r="BN302" i="2"/>
  <c r="Z302" i="2"/>
  <c r="Q670" i="2"/>
  <c r="BN307" i="2"/>
  <c r="Z307" i="2"/>
  <c r="BP310" i="2"/>
  <c r="BN310" i="2"/>
  <c r="Z310" i="2"/>
  <c r="BP357" i="2"/>
  <c r="BN357" i="2"/>
  <c r="Z357" i="2"/>
  <c r="BP377" i="2"/>
  <c r="BN377" i="2"/>
  <c r="Z377" i="2"/>
  <c r="BN384" i="2"/>
  <c r="BP384" i="2"/>
  <c r="BN407" i="2"/>
  <c r="Z407" i="2"/>
  <c r="BP407" i="2"/>
  <c r="Y72" i="2"/>
  <c r="BN64" i="2"/>
  <c r="Y80" i="2"/>
  <c r="BN75" i="2"/>
  <c r="Y79" i="2"/>
  <c r="BN86" i="2"/>
  <c r="BP100" i="2"/>
  <c r="BN110" i="2"/>
  <c r="BN143" i="2"/>
  <c r="BP145" i="2"/>
  <c r="Y168" i="2"/>
  <c r="BN185" i="2"/>
  <c r="BN219" i="2"/>
  <c r="BP219" i="2"/>
  <c r="BP233" i="2"/>
  <c r="BN235" i="2"/>
  <c r="BP235" i="2"/>
  <c r="BN236" i="2"/>
  <c r="BN244" i="2"/>
  <c r="BN256" i="2"/>
  <c r="BP256" i="2"/>
  <c r="BN268" i="2"/>
  <c r="BP268" i="2"/>
  <c r="BN339" i="2"/>
  <c r="BP339" i="2"/>
  <c r="BN344" i="2"/>
  <c r="BP344" i="2"/>
  <c r="Y345" i="2"/>
  <c r="Y346" i="2"/>
  <c r="Z350" i="2"/>
  <c r="BN348" i="2"/>
  <c r="BP348" i="2"/>
  <c r="Y350" i="2"/>
  <c r="Y351" i="2"/>
  <c r="BN369" i="2"/>
  <c r="BP369" i="2"/>
  <c r="BN373" i="2"/>
  <c r="BP373" i="2"/>
  <c r="Y379" i="2"/>
  <c r="BN408" i="2"/>
  <c r="BP408" i="2"/>
  <c r="BP416" i="2"/>
  <c r="BN416" i="2"/>
  <c r="Z416" i="2"/>
  <c r="BN423" i="2"/>
  <c r="BN441" i="2"/>
  <c r="Y445" i="2"/>
  <c r="Y472" i="2"/>
  <c r="BP468" i="2"/>
  <c r="BN469" i="2"/>
  <c r="BP469" i="2"/>
  <c r="BN470" i="2"/>
  <c r="BP481" i="2"/>
  <c r="BP485" i="2"/>
  <c r="BN487" i="2"/>
  <c r="Z489" i="2"/>
  <c r="BP492" i="2"/>
  <c r="BN494" i="2"/>
  <c r="BP499" i="2"/>
  <c r="BP503" i="2"/>
  <c r="BP507" i="2"/>
  <c r="Y510" i="2"/>
  <c r="BN518" i="2"/>
  <c r="Z524" i="2"/>
  <c r="BP540" i="2"/>
  <c r="BP558" i="2"/>
  <c r="BN585" i="2"/>
  <c r="Z591" i="2"/>
  <c r="Y593" i="2"/>
  <c r="AD670" i="2"/>
  <c r="Z600" i="2"/>
  <c r="BN600" i="2"/>
  <c r="Z604" i="2"/>
  <c r="BN604" i="2"/>
  <c r="BN609" i="2"/>
  <c r="BN610" i="2"/>
  <c r="BP610" i="2"/>
  <c r="BN616" i="2"/>
  <c r="BP616" i="2"/>
  <c r="BN618" i="2"/>
  <c r="BP618" i="2"/>
  <c r="BN620" i="2"/>
  <c r="BP620" i="2"/>
  <c r="BP625" i="2"/>
  <c r="Z629" i="2"/>
  <c r="BN629" i="2"/>
  <c r="Y633" i="2"/>
  <c r="BN644" i="2"/>
  <c r="BN414" i="2"/>
  <c r="BN415" i="2"/>
  <c r="Z418" i="2"/>
  <c r="BN418" i="2"/>
  <c r="Z422" i="2"/>
  <c r="BN422" i="2"/>
  <c r="BP429" i="2"/>
  <c r="BP433" i="2"/>
  <c r="BN436" i="2"/>
  <c r="BP436" i="2"/>
  <c r="BN437" i="2"/>
  <c r="BP442" i="2"/>
  <c r="Z448" i="2"/>
  <c r="BN448" i="2"/>
  <c r="Z450" i="2"/>
  <c r="BP454" i="2"/>
  <c r="BN460" i="2"/>
  <c r="Z464" i="2"/>
  <c r="BN464" i="2"/>
  <c r="BP464" i="2"/>
  <c r="Z466" i="2"/>
  <c r="BN466" i="2"/>
  <c r="Z468" i="2"/>
  <c r="BP475" i="2"/>
  <c r="Y483" i="2"/>
  <c r="BN486" i="2"/>
  <c r="BP489" i="2"/>
  <c r="BN490" i="2"/>
  <c r="BP490" i="2"/>
  <c r="BN491" i="2"/>
  <c r="BN501" i="2"/>
  <c r="Z507" i="2"/>
  <c r="Z509" i="2" s="1"/>
  <c r="Z508" i="2"/>
  <c r="BN508" i="2"/>
  <c r="Z512" i="2"/>
  <c r="BN512" i="2"/>
  <c r="BP512" i="2"/>
  <c r="Z514" i="2"/>
  <c r="BN513" i="2"/>
  <c r="BN522" i="2"/>
  <c r="Z523" i="2"/>
  <c r="BN523" i="2"/>
  <c r="BN525" i="2"/>
  <c r="Z540" i="2"/>
  <c r="Z541" i="2"/>
  <c r="BN541" i="2"/>
  <c r="BP554" i="2"/>
  <c r="BN556" i="2"/>
  <c r="Z558" i="2"/>
  <c r="Z561" i="2"/>
  <c r="BN561" i="2"/>
  <c r="BP563" i="2"/>
  <c r="BN568" i="2"/>
  <c r="Z569" i="2"/>
  <c r="BN569" i="2"/>
  <c r="Y582" i="2"/>
  <c r="Z574" i="2"/>
  <c r="BP577" i="2"/>
  <c r="BN581" i="2"/>
  <c r="Z587" i="2"/>
  <c r="Z588" i="2" s="1"/>
  <c r="BN592" i="2"/>
  <c r="BN608" i="2"/>
  <c r="BP608" i="2"/>
  <c r="BN611" i="2"/>
  <c r="BN631" i="2"/>
  <c r="BN637" i="2"/>
  <c r="BP637" i="2"/>
  <c r="BN639" i="2"/>
  <c r="BP639" i="2"/>
  <c r="Y647" i="2"/>
  <c r="Y651" i="2"/>
  <c r="BP29" i="2"/>
  <c r="BP68" i="2"/>
  <c r="BP83" i="2"/>
  <c r="Y111" i="2"/>
  <c r="BP116" i="2"/>
  <c r="BP128" i="2"/>
  <c r="BP132" i="2"/>
  <c r="BP178" i="2"/>
  <c r="BP199" i="2"/>
  <c r="BP225" i="2"/>
  <c r="BP252" i="2"/>
  <c r="K670" i="2"/>
  <c r="BP255" i="2"/>
  <c r="Y304" i="2"/>
  <c r="BP309" i="2"/>
  <c r="BN309" i="2"/>
  <c r="BP311" i="2"/>
  <c r="BN311" i="2"/>
  <c r="Z311" i="2"/>
  <c r="R670" i="2"/>
  <c r="Y319" i="2"/>
  <c r="Y318" i="2"/>
  <c r="BN317" i="2"/>
  <c r="S670" i="2"/>
  <c r="Y332" i="2"/>
  <c r="Y331" i="2"/>
  <c r="BN330" i="2"/>
  <c r="Y121" i="2"/>
  <c r="Y273" i="2"/>
  <c r="BP359" i="2"/>
  <c r="BN359" i="2"/>
  <c r="Y260" i="2"/>
  <c r="BP366" i="2"/>
  <c r="Z366" i="2"/>
  <c r="Y371" i="2"/>
  <c r="Z389" i="2"/>
  <c r="Y392" i="2"/>
  <c r="BP389" i="2"/>
  <c r="BN389" i="2"/>
  <c r="Z51" i="2"/>
  <c r="Z84" i="2"/>
  <c r="Y103" i="2"/>
  <c r="Y112" i="2"/>
  <c r="Z117" i="2"/>
  <c r="F670" i="2"/>
  <c r="Z135" i="2"/>
  <c r="Y137" i="2"/>
  <c r="Y152" i="2"/>
  <c r="Z179" i="2"/>
  <c r="Z200" i="2"/>
  <c r="BN224" i="2"/>
  <c r="Z232" i="2"/>
  <c r="Z267" i="2"/>
  <c r="Y292" i="2"/>
  <c r="Z283" i="2"/>
  <c r="Y404" i="2"/>
  <c r="BP402" i="2"/>
  <c r="BN402" i="2"/>
  <c r="V670" i="2"/>
  <c r="Z402" i="2"/>
  <c r="Z403" i="2" s="1"/>
  <c r="Z30" i="2"/>
  <c r="Z32" i="2"/>
  <c r="F9" i="2"/>
  <c r="Z53" i="2"/>
  <c r="Y98" i="2"/>
  <c r="BN101" i="2"/>
  <c r="Z108" i="2"/>
  <c r="Z119" i="2"/>
  <c r="Z124" i="2"/>
  <c r="BN133" i="2"/>
  <c r="Z141" i="2"/>
  <c r="BN146" i="2"/>
  <c r="BN150" i="2"/>
  <c r="Z157" i="2"/>
  <c r="Z161" i="2"/>
  <c r="Z163" i="2" s="1"/>
  <c r="Y181" i="2"/>
  <c r="BP222" i="2"/>
  <c r="Y227" i="2"/>
  <c r="Z234" i="2"/>
  <c r="BN247" i="2"/>
  <c r="BN258" i="2"/>
  <c r="BN265" i="2"/>
  <c r="BN285" i="2"/>
  <c r="Z287" i="2"/>
  <c r="BP289" i="2"/>
  <c r="BN289" i="2"/>
  <c r="Z300" i="2"/>
  <c r="Z303" i="2" s="1"/>
  <c r="BP317" i="2"/>
  <c r="Y327" i="2"/>
  <c r="Y326" i="2"/>
  <c r="BN325" i="2"/>
  <c r="BP330" i="2"/>
  <c r="Y340" i="2"/>
  <c r="BN338" i="2"/>
  <c r="BN366" i="2"/>
  <c r="BP368" i="2"/>
  <c r="Z420" i="2"/>
  <c r="BP420" i="2"/>
  <c r="BN420" i="2"/>
  <c r="Y55" i="2"/>
  <c r="Y73" i="2"/>
  <c r="BN28" i="2"/>
  <c r="Z69" i="2"/>
  <c r="BN51" i="2"/>
  <c r="BN32" i="2"/>
  <c r="Z34" i="2"/>
  <c r="Z38" i="2"/>
  <c r="Z39" i="2" s="1"/>
  <c r="Z42" i="2"/>
  <c r="Z43" i="2" s="1"/>
  <c r="Y59" i="2"/>
  <c r="Z64" i="2"/>
  <c r="BN69" i="2"/>
  <c r="Z71" i="2"/>
  <c r="Z75" i="2"/>
  <c r="BP82" i="2"/>
  <c r="BN84" i="2"/>
  <c r="Z86" i="2"/>
  <c r="Z92" i="2"/>
  <c r="Z94" i="2"/>
  <c r="BN117" i="2"/>
  <c r="Y130" i="2"/>
  <c r="BN135" i="2"/>
  <c r="Z143" i="2"/>
  <c r="Y163" i="2"/>
  <c r="H670" i="2"/>
  <c r="BN179" i="2"/>
  <c r="Z185" i="2"/>
  <c r="BN200" i="2"/>
  <c r="Z202" i="2"/>
  <c r="BP214" i="2"/>
  <c r="BP224" i="2"/>
  <c r="BN232" i="2"/>
  <c r="Z236" i="2"/>
  <c r="BP254" i="2"/>
  <c r="Y261" i="2"/>
  <c r="BN267" i="2"/>
  <c r="BP271" i="2"/>
  <c r="Z289" i="2"/>
  <c r="Z312" i="2"/>
  <c r="Z325" i="2"/>
  <c r="Z326" i="2" s="1"/>
  <c r="Z338" i="2"/>
  <c r="Z340" i="2" s="1"/>
  <c r="Y341" i="2"/>
  <c r="X662" i="2"/>
  <c r="C670" i="2"/>
  <c r="Z57" i="2"/>
  <c r="Z59" i="2" s="1"/>
  <c r="H9" i="2"/>
  <c r="X664" i="2"/>
  <c r="BN30" i="2"/>
  <c r="J9" i="2"/>
  <c r="Y23" i="2"/>
  <c r="Z27" i="2"/>
  <c r="BN53" i="2"/>
  <c r="BN57" i="2"/>
  <c r="Z66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68" i="2" s="1"/>
  <c r="Z172" i="2"/>
  <c r="Z173" i="2" s="1"/>
  <c r="Z176" i="2"/>
  <c r="Y187" i="2"/>
  <c r="Z197" i="2"/>
  <c r="Y204" i="2"/>
  <c r="BN213" i="2"/>
  <c r="Y215" i="2"/>
  <c r="Z221" i="2"/>
  <c r="BN234" i="2"/>
  <c r="Z238" i="2"/>
  <c r="Y240" i="2"/>
  <c r="BP258" i="2"/>
  <c r="BP283" i="2"/>
  <c r="BP285" i="2"/>
  <c r="BN287" i="2"/>
  <c r="O670" i="2"/>
  <c r="Y297" i="2"/>
  <c r="Y296" i="2"/>
  <c r="BN300" i="2"/>
  <c r="BP362" i="2"/>
  <c r="Z362" i="2"/>
  <c r="Y393" i="2"/>
  <c r="Y426" i="2"/>
  <c r="Y36" i="2"/>
  <c r="Y182" i="2"/>
  <c r="Y248" i="2"/>
  <c r="L670" i="2"/>
  <c r="BN264" i="2"/>
  <c r="BN367" i="2"/>
  <c r="Z367" i="2"/>
  <c r="BP397" i="2"/>
  <c r="BN397" i="2"/>
  <c r="Z397" i="2"/>
  <c r="X660" i="2"/>
  <c r="Z29" i="2"/>
  <c r="Z68" i="2"/>
  <c r="Z83" i="2"/>
  <c r="Z88" i="2" s="1"/>
  <c r="E670" i="2"/>
  <c r="Z116" i="2"/>
  <c r="BP124" i="2"/>
  <c r="Z128" i="2"/>
  <c r="Z132" i="2"/>
  <c r="Y147" i="2"/>
  <c r="G670" i="2"/>
  <c r="BP161" i="2"/>
  <c r="Z178" i="2"/>
  <c r="BN197" i="2"/>
  <c r="Z199" i="2"/>
  <c r="BN221" i="2"/>
  <c r="Z225" i="2"/>
  <c r="Y241" i="2"/>
  <c r="Z255" i="2"/>
  <c r="Z264" i="2"/>
  <c r="BP270" i="2"/>
  <c r="Z270" i="2"/>
  <c r="Z272" i="2"/>
  <c r="BP300" i="2"/>
  <c r="BP308" i="2"/>
  <c r="Z308" i="2"/>
  <c r="Z313" i="2" s="1"/>
  <c r="BP312" i="2"/>
  <c r="Y323" i="2"/>
  <c r="Y322" i="2"/>
  <c r="BN321" i="2"/>
  <c r="BP325" i="2"/>
  <c r="Y336" i="2"/>
  <c r="Y335" i="2"/>
  <c r="BN334" i="2"/>
  <c r="BP338" i="2"/>
  <c r="BN362" i="2"/>
  <c r="Y399" i="2"/>
  <c r="X663" i="2"/>
  <c r="A10" i="2"/>
  <c r="BP57" i="2"/>
  <c r="Z31" i="2"/>
  <c r="BP38" i="2"/>
  <c r="BP42" i="2"/>
  <c r="BP48" i="2"/>
  <c r="Z52" i="2"/>
  <c r="D670" i="2"/>
  <c r="BP64" i="2"/>
  <c r="BP75" i="2"/>
  <c r="Z102" i="2"/>
  <c r="Z103" i="2" s="1"/>
  <c r="Z107" i="2"/>
  <c r="Z111" i="2" s="1"/>
  <c r="Z134" i="2"/>
  <c r="Z136" i="2"/>
  <c r="Z140" i="2"/>
  <c r="Z151" i="2"/>
  <c r="Z152" i="2" s="1"/>
  <c r="Z156" i="2"/>
  <c r="Z158" i="2" s="1"/>
  <c r="BN209" i="2"/>
  <c r="BN223" i="2"/>
  <c r="BN229" i="2"/>
  <c r="Z231" i="2"/>
  <c r="BP238" i="2"/>
  <c r="BP244" i="2"/>
  <c r="BN253" i="2"/>
  <c r="Z257" i="2"/>
  <c r="Z259" i="2"/>
  <c r="BN295" i="2"/>
  <c r="Z321" i="2"/>
  <c r="Z322" i="2" s="1"/>
  <c r="Z334" i="2"/>
  <c r="Z335" i="2" s="1"/>
  <c r="Y364" i="2"/>
  <c r="Z622" i="2"/>
  <c r="Y54" i="2"/>
  <c r="BP114" i="2"/>
  <c r="Y158" i="2"/>
  <c r="BP172" i="2"/>
  <c r="I670" i="2"/>
  <c r="BP213" i="2"/>
  <c r="Y226" i="2"/>
  <c r="BN266" i="2"/>
  <c r="BN270" i="2"/>
  <c r="BP282" i="2"/>
  <c r="BN282" i="2"/>
  <c r="BN284" i="2"/>
  <c r="Y303" i="2"/>
  <c r="BN308" i="2"/>
  <c r="BP367" i="2"/>
  <c r="Z374" i="2"/>
  <c r="BP374" i="2"/>
  <c r="Y380" i="2"/>
  <c r="BP383" i="2"/>
  <c r="BN383" i="2"/>
  <c r="B670" i="2"/>
  <c r="BN107" i="2"/>
  <c r="BN140" i="2"/>
  <c r="BN156" i="2"/>
  <c r="J670" i="2"/>
  <c r="BN231" i="2"/>
  <c r="BN257" i="2"/>
  <c r="BP264" i="2"/>
  <c r="BP272" i="2"/>
  <c r="BP295" i="2"/>
  <c r="Y363" i="2"/>
  <c r="Z383" i="2"/>
  <c r="Y398" i="2"/>
  <c r="Y409" i="2"/>
  <c r="BP406" i="2"/>
  <c r="BN406" i="2"/>
  <c r="Z406" i="2"/>
  <c r="Z409" i="2" s="1"/>
  <c r="BN435" i="2"/>
  <c r="BN453" i="2"/>
  <c r="BN474" i="2"/>
  <c r="BN498" i="2"/>
  <c r="BN542" i="2"/>
  <c r="BN547" i="2"/>
  <c r="BN553" i="2"/>
  <c r="Z555" i="2"/>
  <c r="BN560" i="2"/>
  <c r="BN562" i="2"/>
  <c r="Y570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T670" i="2"/>
  <c r="Z645" i="2"/>
  <c r="BN653" i="2"/>
  <c r="U670" i="2"/>
  <c r="Y386" i="2"/>
  <c r="Z424" i="2"/>
  <c r="Z428" i="2"/>
  <c r="Z430" i="2" s="1"/>
  <c r="BP435" i="2"/>
  <c r="BP453" i="2"/>
  <c r="Z467" i="2"/>
  <c r="BP474" i="2"/>
  <c r="Y477" i="2"/>
  <c r="Z488" i="2"/>
  <c r="Z495" i="2"/>
  <c r="BP498" i="2"/>
  <c r="Z502" i="2"/>
  <c r="Z526" i="2"/>
  <c r="Z530" i="2"/>
  <c r="Z531" i="2" s="1"/>
  <c r="Z534" i="2"/>
  <c r="Z535" i="2" s="1"/>
  <c r="Z539" i="2"/>
  <c r="BP542" i="2"/>
  <c r="BP547" i="2"/>
  <c r="BP553" i="2"/>
  <c r="BN555" i="2"/>
  <c r="Z557" i="2"/>
  <c r="BP560" i="2"/>
  <c r="BP562" i="2"/>
  <c r="Y565" i="2"/>
  <c r="BP579" i="2"/>
  <c r="BN599" i="2"/>
  <c r="BN601" i="2"/>
  <c r="BN603" i="2"/>
  <c r="BP615" i="2"/>
  <c r="BP617" i="2"/>
  <c r="BP619" i="2"/>
  <c r="BP621" i="2"/>
  <c r="Z636" i="2"/>
  <c r="Z640" i="2" s="1"/>
  <c r="Z638" i="2"/>
  <c r="Y640" i="2"/>
  <c r="BN649" i="2"/>
  <c r="BP657" i="2"/>
  <c r="BN356" i="2"/>
  <c r="Z358" i="2"/>
  <c r="BN376" i="2"/>
  <c r="Z378" i="2"/>
  <c r="Z382" i="2"/>
  <c r="BP415" i="2"/>
  <c r="BN417" i="2"/>
  <c r="Z419" i="2"/>
  <c r="Y430" i="2"/>
  <c r="Z434" i="2"/>
  <c r="Z438" i="2" s="1"/>
  <c r="BP437" i="2"/>
  <c r="BP441" i="2"/>
  <c r="BN450" i="2"/>
  <c r="Z452" i="2"/>
  <c r="Z456" i="2" s="1"/>
  <c r="BN465" i="2"/>
  <c r="BP470" i="2"/>
  <c r="BP491" i="2"/>
  <c r="Z497" i="2"/>
  <c r="Y504" i="2"/>
  <c r="BP513" i="2"/>
  <c r="BP518" i="2"/>
  <c r="BP522" i="2"/>
  <c r="BN524" i="2"/>
  <c r="Z559" i="2"/>
  <c r="BP568" i="2"/>
  <c r="Y571" i="2"/>
  <c r="BN574" i="2"/>
  <c r="Z576" i="2"/>
  <c r="Z582" i="2" s="1"/>
  <c r="BP581" i="2"/>
  <c r="BP585" i="2"/>
  <c r="BN587" i="2"/>
  <c r="BN591" i="2"/>
  <c r="Y606" i="2"/>
  <c r="BP609" i="2"/>
  <c r="BP611" i="2"/>
  <c r="Z626" i="2"/>
  <c r="Z628" i="2"/>
  <c r="Z630" i="2"/>
  <c r="Z632" i="2"/>
  <c r="BN645" i="2"/>
  <c r="BP653" i="2"/>
  <c r="W670" i="2"/>
  <c r="Y291" i="2"/>
  <c r="BP307" i="2"/>
  <c r="Y313" i="2"/>
  <c r="BP354" i="2"/>
  <c r="BP395" i="2"/>
  <c r="Z414" i="2"/>
  <c r="BN424" i="2"/>
  <c r="BN428" i="2"/>
  <c r="BP448" i="2"/>
  <c r="BP459" i="2"/>
  <c r="BN467" i="2"/>
  <c r="BN488" i="2"/>
  <c r="BN495" i="2"/>
  <c r="BN502" i="2"/>
  <c r="BN526" i="2"/>
  <c r="BN530" i="2"/>
  <c r="BN534" i="2"/>
  <c r="BN539" i="2"/>
  <c r="Y543" i="2"/>
  <c r="Y548" i="2"/>
  <c r="BN557" i="2"/>
  <c r="Y594" i="2"/>
  <c r="Y622" i="2"/>
  <c r="BN636" i="2"/>
  <c r="BN638" i="2"/>
  <c r="BP649" i="2"/>
  <c r="Y658" i="2"/>
  <c r="BN358" i="2"/>
  <c r="BN378" i="2"/>
  <c r="BN382" i="2"/>
  <c r="Z384" i="2"/>
  <c r="Z390" i="2"/>
  <c r="Z392" i="2" s="1"/>
  <c r="BN419" i="2"/>
  <c r="Z421" i="2"/>
  <c r="BN434" i="2"/>
  <c r="Y438" i="2"/>
  <c r="Z442" i="2"/>
  <c r="Z444" i="2" s="1"/>
  <c r="BN452" i="2"/>
  <c r="Z454" i="2"/>
  <c r="Z475" i="2"/>
  <c r="Z481" i="2"/>
  <c r="Z482" i="2" s="1"/>
  <c r="Z485" i="2"/>
  <c r="Z492" i="2"/>
  <c r="BN497" i="2"/>
  <c r="Z499" i="2"/>
  <c r="Y519" i="2"/>
  <c r="Z554" i="2"/>
  <c r="BN559" i="2"/>
  <c r="Z563" i="2"/>
  <c r="Z567" i="2"/>
  <c r="Z570" i="2" s="1"/>
  <c r="BP574" i="2"/>
  <c r="BN576" i="2"/>
  <c r="Z580" i="2"/>
  <c r="Z608" i="2"/>
  <c r="Z612" i="2" s="1"/>
  <c r="BN626" i="2"/>
  <c r="BN628" i="2"/>
  <c r="BN630" i="2"/>
  <c r="BN632" i="2"/>
  <c r="Y641" i="2"/>
  <c r="Y654" i="2"/>
  <c r="Y670" i="2"/>
  <c r="BP428" i="2"/>
  <c r="Y444" i="2"/>
  <c r="Y456" i="2"/>
  <c r="BP467" i="2"/>
  <c r="Y505" i="2"/>
  <c r="BP530" i="2"/>
  <c r="BP534" i="2"/>
  <c r="BP539" i="2"/>
  <c r="M670" i="2"/>
  <c r="Z670" i="2"/>
  <c r="Y314" i="2"/>
  <c r="BP382" i="2"/>
  <c r="Z396" i="2"/>
  <c r="Z398" i="2" s="1"/>
  <c r="Z423" i="2"/>
  <c r="Z460" i="2"/>
  <c r="Z461" i="2" s="1"/>
  <c r="BN481" i="2"/>
  <c r="Z487" i="2"/>
  <c r="Z494" i="2"/>
  <c r="Z501" i="2"/>
  <c r="Z525" i="2"/>
  <c r="Y544" i="2"/>
  <c r="Y549" i="2"/>
  <c r="Z556" i="2"/>
  <c r="Y588" i="2"/>
  <c r="Z592" i="2"/>
  <c r="Z593" i="2" s="1"/>
  <c r="Y623" i="2"/>
  <c r="Z644" i="2"/>
  <c r="Z646" i="2" s="1"/>
  <c r="Y646" i="2"/>
  <c r="Y659" i="2"/>
  <c r="Y425" i="2"/>
  <c r="Y439" i="2"/>
  <c r="Y515" i="2"/>
  <c r="Y520" i="2"/>
  <c r="Y527" i="2"/>
  <c r="Y531" i="2"/>
  <c r="Y535" i="2"/>
  <c r="Y613" i="2"/>
  <c r="Y655" i="2"/>
  <c r="AB670" i="2"/>
  <c r="Y457" i="2"/>
  <c r="AC670" i="2"/>
  <c r="Z474" i="2"/>
  <c r="Y509" i="2"/>
  <c r="Z553" i="2"/>
  <c r="Y589" i="2"/>
  <c r="Z522" i="2"/>
  <c r="BP644" i="2"/>
  <c r="Z633" i="2" l="1"/>
  <c r="Z273" i="2"/>
  <c r="Z291" i="2"/>
  <c r="Y662" i="2"/>
  <c r="Z527" i="2"/>
  <c r="Z385" i="2"/>
  <c r="Z543" i="2"/>
  <c r="Z471" i="2"/>
  <c r="Z605" i="2"/>
  <c r="Z379" i="2"/>
  <c r="Z147" i="2"/>
  <c r="Z260" i="2"/>
  <c r="Y660" i="2"/>
  <c r="Z240" i="2"/>
  <c r="Z204" i="2"/>
  <c r="Z181" i="2"/>
  <c r="Z35" i="2"/>
  <c r="Z187" i="2"/>
  <c r="Y661" i="2"/>
  <c r="Z54" i="2"/>
  <c r="Z370" i="2"/>
  <c r="Z504" i="2"/>
  <c r="Z425" i="2"/>
  <c r="Z129" i="2"/>
  <c r="Y664" i="2"/>
  <c r="Z79" i="2"/>
  <c r="Z120" i="2"/>
  <c r="Z72" i="2"/>
  <c r="Z564" i="2"/>
  <c r="Z97" i="2"/>
  <c r="Z226" i="2"/>
  <c r="Z476" i="2"/>
  <c r="Z137" i="2"/>
  <c r="Z665" i="2" l="1"/>
  <c r="Y663" i="2"/>
</calcChain>
</file>

<file path=xl/sharedStrings.xml><?xml version="1.0" encoding="utf-8"?>
<sst xmlns="http://schemas.openxmlformats.org/spreadsheetml/2006/main" count="5287" uniqueCount="1108">
  <si>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</si>
  <si>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</si>
  <si>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</si>
  <si>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</si>
  <si>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</si>
  <si>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</si>
  <si>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</si>
  <si>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</si>
  <si>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</si>
  <si>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</si>
  <si>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</si>
  <si>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</si>
  <si>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</si>
  <si>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</si>
  <si>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</si>
  <si>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</si>
  <si>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</si>
  <si>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</si>
  <si>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</si>
  <si>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</si>
  <si>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</si>
  <si>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</si>
  <si>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</si>
  <si>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</si>
  <si>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</si>
  <si>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</si>
  <si>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</si>
  <si>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</si>
  <si>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</si>
  <si>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</si>
  <si>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</si>
  <si>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</si>
  <si>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</si>
  <si>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</si>
  <si>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</si>
  <si>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</si>
  <si>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</si>
  <si>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</si>
  <si>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</si>
  <si>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</si>
  <si>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</si>
  <si>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</si>
  <si>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</si>
  <si>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</si>
  <si>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</si>
  <si>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</si>
  <si>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</si>
  <si>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</si>
  <si>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</si>
  <si>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</si>
  <si>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</si>
  <si>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</si>
  <si>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</si>
  <si>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</si>
  <si>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</si>
  <si>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</si>
  <si>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</si>
  <si>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</si>
  <si>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</si>
  <si>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</si>
  <si>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</si>
  <si>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</si>
  <si>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</si>
  <si>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</si>
  <si>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</si>
  <si>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</si>
  <si>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</si>
  <si>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</si>
  <si>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</si>
  <si>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</si>
  <si>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</si>
  <si>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</si>
  <si>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</si>
  <si>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</si>
  <si>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</si>
  <si>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</si>
  <si>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</si>
  <si>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</si>
  <si>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</si>
  <si>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</si>
  <si>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</si>
  <si>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</si>
  <si>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</si>
  <si>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</si>
  <si>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</si>
  <si>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</si>
  <si>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</si>
  <si>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</si>
  <si>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</si>
  <si>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</si>
  <si>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</si>
  <si>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</si>
  <si>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</si>
  <si>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</si>
  <si>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</si>
  <si>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</si>
  <si>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</si>
  <si>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</si>
  <si>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</si>
  <si>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</si>
  <si>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</si>
  <si>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</si>
  <si>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</si>
  <si>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</si>
  <si>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</si>
  <si>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</si>
  <si>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</si>
  <si>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</si>
  <si>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</si>
  <si>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</si>
  <si>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</si>
  <si>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</si>
  <si>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</si>
  <si>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</si>
  <si>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</si>
  <si>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</si>
  <si>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</si>
  <si>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</si>
  <si>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</si>
  <si>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</si>
  <si>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</si>
  <si>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</si>
  <si>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</si>
  <si>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</si>
  <si>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</si>
  <si>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</si>
  <si>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</si>
  <si>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</si>
  <si>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</si>
  <si>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</si>
  <si>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</si>
  <si>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</si>
  <si>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</si>
  <si>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</si>
  <si>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</si>
  <si>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</si>
  <si>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</si>
  <si>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</si>
  <si>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</si>
  <si>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</si>
  <si>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</si>
  <si>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</si>
  <si>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</si>
  <si>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</si>
  <si>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</si>
  <si>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</si>
  <si>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</si>
  <si>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</si>
  <si>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</si>
  <si>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</si>
  <si>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</si>
  <si>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</si>
  <si>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</si>
  <si>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</si>
  <si>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</si>
  <si>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</si>
  <si>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</si>
  <si>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</si>
  <si>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</si>
  <si>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</si>
  <si>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</si>
  <si>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</si>
  <si>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Слой, мин. 1</t>
  </si>
  <si>
    <t>Слой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</si>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</sst>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3" zoomScaleNormal="100" zoomScaleSheetLayoutView="100" workbookViewId="0">
      <selection activeCell="Q8" sqref="Q8:R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45621</v>
      </c>
      <c r="R5" s="793"/>
      <c r="T5" s="794" t="s">
        <v>3</v>
      </c>
      <c r="U5" s="795"/>
      <c r="V5" s="796" t="s">
        <v>1094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0.375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857">
        <v>4607091383881</v>
      </c>
      <c r="E26" s="857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857">
        <v>4680115885912</v>
      </c>
      <c r="E27" s="857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67" t="s">
        <v>91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857">
        <v>4607091383935</v>
      </c>
      <c r="E29" s="857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 t="s">
        <v>45</v>
      </c>
      <c r="M29" s="38" t="s">
        <v>82</v>
      </c>
      <c r="N29" s="38"/>
      <c r="O29" s="37">
        <v>35</v>
      </c>
      <c r="P29" s="8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857">
        <v>4680115881990</v>
      </c>
      <c r="E30" s="857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857">
        <v>4680115881853</v>
      </c>
      <c r="E31" s="857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1" t="s">
        <v>103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57">
        <v>4680115885905</v>
      </c>
      <c r="E32" s="857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2" t="s">
        <v>107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857">
        <v>4607091383911</v>
      </c>
      <c r="E33" s="857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8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57">
        <v>4607091388244</v>
      </c>
      <c r="E34" s="857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 t="s">
        <v>45</v>
      </c>
      <c r="M34" s="38" t="s">
        <v>82</v>
      </c>
      <c r="N34" s="38"/>
      <c r="O34" s="37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4"/>
      <c r="B36" s="864"/>
      <c r="C36" s="864"/>
      <c r="D36" s="864"/>
      <c r="E36" s="864"/>
      <c r="F36" s="864"/>
      <c r="G36" s="864"/>
      <c r="H36" s="864"/>
      <c r="I36" s="864"/>
      <c r="J36" s="864"/>
      <c r="K36" s="864"/>
      <c r="L36" s="864"/>
      <c r="M36" s="864"/>
      <c r="N36" s="864"/>
      <c r="O36" s="865"/>
      <c r="P36" s="861" t="s">
        <v>40</v>
      </c>
      <c r="Q36" s="862"/>
      <c r="R36" s="862"/>
      <c r="S36" s="862"/>
      <c r="T36" s="862"/>
      <c r="U36" s="862"/>
      <c r="V36" s="863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6" t="s">
        <v>114</v>
      </c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56"/>
      <c r="W37" s="856"/>
      <c r="X37" s="856"/>
      <c r="Y37" s="856"/>
      <c r="Z37" s="856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857">
        <v>4607091388503</v>
      </c>
      <c r="E38" s="857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 t="s">
        <v>45</v>
      </c>
      <c r="M38" s="38" t="s">
        <v>119</v>
      </c>
      <c r="N38" s="38"/>
      <c r="O38" s="37">
        <v>120</v>
      </c>
      <c r="P38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9"/>
      <c r="R38" s="859"/>
      <c r="S38" s="859"/>
      <c r="T38" s="86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4"/>
      <c r="B40" s="864"/>
      <c r="C40" s="864"/>
      <c r="D40" s="864"/>
      <c r="E40" s="864"/>
      <c r="F40" s="864"/>
      <c r="G40" s="864"/>
      <c r="H40" s="864"/>
      <c r="I40" s="864"/>
      <c r="J40" s="864"/>
      <c r="K40" s="864"/>
      <c r="L40" s="864"/>
      <c r="M40" s="864"/>
      <c r="N40" s="864"/>
      <c r="O40" s="865"/>
      <c r="P40" s="861" t="s">
        <v>40</v>
      </c>
      <c r="Q40" s="862"/>
      <c r="R40" s="862"/>
      <c r="S40" s="862"/>
      <c r="T40" s="862"/>
      <c r="U40" s="862"/>
      <c r="V40" s="863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6" t="s">
        <v>120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6"/>
      <c r="R41" s="856"/>
      <c r="S41" s="856"/>
      <c r="T41" s="856"/>
      <c r="U41" s="856"/>
      <c r="V41" s="856"/>
      <c r="W41" s="856"/>
      <c r="X41" s="856"/>
      <c r="Y41" s="856"/>
      <c r="Z41" s="856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857">
        <v>4607091389111</v>
      </c>
      <c r="E42" s="857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 t="s">
        <v>45</v>
      </c>
      <c r="M42" s="38" t="s">
        <v>119</v>
      </c>
      <c r="N42" s="38"/>
      <c r="O42" s="37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9"/>
      <c r="R42" s="859"/>
      <c r="S42" s="859"/>
      <c r="T42" s="8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4"/>
      <c r="B44" s="864"/>
      <c r="C44" s="864"/>
      <c r="D44" s="864"/>
      <c r="E44" s="864"/>
      <c r="F44" s="864"/>
      <c r="G44" s="864"/>
      <c r="H44" s="864"/>
      <c r="I44" s="864"/>
      <c r="J44" s="864"/>
      <c r="K44" s="864"/>
      <c r="L44" s="864"/>
      <c r="M44" s="864"/>
      <c r="N44" s="864"/>
      <c r="O44" s="865"/>
      <c r="P44" s="861" t="s">
        <v>40</v>
      </c>
      <c r="Q44" s="862"/>
      <c r="R44" s="862"/>
      <c r="S44" s="862"/>
      <c r="T44" s="862"/>
      <c r="U44" s="862"/>
      <c r="V44" s="863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4" t="s">
        <v>123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54"/>
      <c r="AB45" s="54"/>
      <c r="AC45" s="54"/>
    </row>
    <row r="46" spans="1:68" ht="16.5" customHeight="1" x14ac:dyDescent="0.25">
      <c r="A46" s="855" t="s">
        <v>124</v>
      </c>
      <c r="B46" s="855"/>
      <c r="C46" s="855"/>
      <c r="D46" s="855"/>
      <c r="E46" s="855"/>
      <c r="F46" s="855"/>
      <c r="G46" s="855"/>
      <c r="H46" s="855"/>
      <c r="I46" s="855"/>
      <c r="J46" s="855"/>
      <c r="K46" s="855"/>
      <c r="L46" s="855"/>
      <c r="M46" s="855"/>
      <c r="N46" s="855"/>
      <c r="O46" s="855"/>
      <c r="P46" s="855"/>
      <c r="Q46" s="855"/>
      <c r="R46" s="855"/>
      <c r="S46" s="855"/>
      <c r="T46" s="855"/>
      <c r="U46" s="855"/>
      <c r="V46" s="855"/>
      <c r="W46" s="855"/>
      <c r="X46" s="855"/>
      <c r="Y46" s="855"/>
      <c r="Z46" s="855"/>
      <c r="AA46" s="65"/>
      <c r="AB46" s="65"/>
      <c r="AC46" s="79"/>
    </row>
    <row r="47" spans="1:68" ht="14.25" customHeight="1" x14ac:dyDescent="0.25">
      <c r="A47" s="856" t="s">
        <v>125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6"/>
      <c r="R47" s="856"/>
      <c r="S47" s="856"/>
      <c r="T47" s="856"/>
      <c r="U47" s="856"/>
      <c r="V47" s="856"/>
      <c r="W47" s="856"/>
      <c r="X47" s="856"/>
      <c r="Y47" s="856"/>
      <c r="Z47" s="856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4301011540</v>
      </c>
      <c r="D48" s="857">
        <v>4607091385670</v>
      </c>
      <c r="E48" s="857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87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4301011380</v>
      </c>
      <c r="D49" s="857">
        <v>4607091385670</v>
      </c>
      <c r="E49" s="857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57">
        <v>4680115883956</v>
      </c>
      <c r="E50" s="857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857">
        <v>4680115882539</v>
      </c>
      <c r="E51" s="857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88</v>
      </c>
      <c r="L51" s="37" t="s">
        <v>45</v>
      </c>
      <c r="M51" s="38" t="s">
        <v>129</v>
      </c>
      <c r="N51" s="38"/>
      <c r="O51" s="37">
        <v>50</v>
      </c>
      <c r="P51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4301011382</v>
      </c>
      <c r="D52" s="857">
        <v>4607091385687</v>
      </c>
      <c r="E52" s="85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88</v>
      </c>
      <c r="L52" s="37" t="s">
        <v>141</v>
      </c>
      <c r="M52" s="38" t="s">
        <v>129</v>
      </c>
      <c r="N52" s="38"/>
      <c r="O52" s="37">
        <v>50</v>
      </c>
      <c r="P52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142</v>
      </c>
      <c r="AK52" s="84">
        <v>528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4301011624</v>
      </c>
      <c r="D53" s="857">
        <v>4680115883949</v>
      </c>
      <c r="E53" s="857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 t="s">
        <v>45</v>
      </c>
      <c r="M53" s="38" t="s">
        <v>133</v>
      </c>
      <c r="N53" s="38"/>
      <c r="O53" s="37">
        <v>50</v>
      </c>
      <c r="P53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4"/>
      <c r="B55" s="864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5"/>
      <c r="P55" s="861" t="s">
        <v>40</v>
      </c>
      <c r="Q55" s="862"/>
      <c r="R55" s="862"/>
      <c r="S55" s="862"/>
      <c r="T55" s="862"/>
      <c r="U55" s="862"/>
      <c r="V55" s="863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6" t="s">
        <v>84</v>
      </c>
      <c r="B56" s="856"/>
      <c r="C56" s="856"/>
      <c r="D56" s="856"/>
      <c r="E56" s="856"/>
      <c r="F56" s="856"/>
      <c r="G56" s="856"/>
      <c r="H56" s="856"/>
      <c r="I56" s="856"/>
      <c r="J56" s="856"/>
      <c r="K56" s="856"/>
      <c r="L56" s="856"/>
      <c r="M56" s="856"/>
      <c r="N56" s="856"/>
      <c r="O56" s="856"/>
      <c r="P56" s="856"/>
      <c r="Q56" s="856"/>
      <c r="R56" s="856"/>
      <c r="S56" s="856"/>
      <c r="T56" s="856"/>
      <c r="U56" s="856"/>
      <c r="V56" s="856"/>
      <c r="W56" s="856"/>
      <c r="X56" s="856"/>
      <c r="Y56" s="856"/>
      <c r="Z56" s="856"/>
      <c r="AA56" s="66"/>
      <c r="AB56" s="66"/>
      <c r="AC56" s="80"/>
    </row>
    <row r="57" spans="1:68" ht="27" customHeight="1" x14ac:dyDescent="0.25">
      <c r="A57" s="63" t="s">
        <v>145</v>
      </c>
      <c r="B57" s="63" t="s">
        <v>146</v>
      </c>
      <c r="C57" s="36">
        <v>4301051842</v>
      </c>
      <c r="D57" s="857">
        <v>4680115885233</v>
      </c>
      <c r="E57" s="857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129</v>
      </c>
      <c r="N57" s="38"/>
      <c r="O57" s="37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147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148</v>
      </c>
      <c r="B58" s="63" t="s">
        <v>149</v>
      </c>
      <c r="C58" s="36">
        <v>4301051820</v>
      </c>
      <c r="D58" s="857">
        <v>4680115884915</v>
      </c>
      <c r="E58" s="857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 t="s">
        <v>45</v>
      </c>
      <c r="M58" s="38" t="s">
        <v>129</v>
      </c>
      <c r="N58" s="38"/>
      <c r="O58" s="37">
        <v>40</v>
      </c>
      <c r="P58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9"/>
      <c r="R58" s="859"/>
      <c r="S58" s="859"/>
      <c r="T58" s="86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4"/>
      <c r="B60" s="864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5"/>
      <c r="P60" s="861" t="s">
        <v>40</v>
      </c>
      <c r="Q60" s="862"/>
      <c r="R60" s="862"/>
      <c r="S60" s="862"/>
      <c r="T60" s="862"/>
      <c r="U60" s="862"/>
      <c r="V60" s="863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5" t="s">
        <v>151</v>
      </c>
      <c r="B61" s="855"/>
      <c r="C61" s="855"/>
      <c r="D61" s="855"/>
      <c r="E61" s="855"/>
      <c r="F61" s="855"/>
      <c r="G61" s="855"/>
      <c r="H61" s="855"/>
      <c r="I61" s="855"/>
      <c r="J61" s="855"/>
      <c r="K61" s="855"/>
      <c r="L61" s="855"/>
      <c r="M61" s="855"/>
      <c r="N61" s="855"/>
      <c r="O61" s="855"/>
      <c r="P61" s="855"/>
      <c r="Q61" s="855"/>
      <c r="R61" s="855"/>
      <c r="S61" s="855"/>
      <c r="T61" s="855"/>
      <c r="U61" s="855"/>
      <c r="V61" s="855"/>
      <c r="W61" s="855"/>
      <c r="X61" s="855"/>
      <c r="Y61" s="855"/>
      <c r="Z61" s="855"/>
      <c r="AA61" s="65"/>
      <c r="AB61" s="65"/>
      <c r="AC61" s="79"/>
    </row>
    <row r="62" spans="1:68" ht="14.25" customHeight="1" x14ac:dyDescent="0.25">
      <c r="A62" s="856" t="s">
        <v>125</v>
      </c>
      <c r="B62" s="856"/>
      <c r="C62" s="856"/>
      <c r="D62" s="856"/>
      <c r="E62" s="856"/>
      <c r="F62" s="856"/>
      <c r="G62" s="856"/>
      <c r="H62" s="856"/>
      <c r="I62" s="856"/>
      <c r="J62" s="856"/>
      <c r="K62" s="856"/>
      <c r="L62" s="856"/>
      <c r="M62" s="856"/>
      <c r="N62" s="856"/>
      <c r="O62" s="856"/>
      <c r="P62" s="856"/>
      <c r="Q62" s="856"/>
      <c r="R62" s="856"/>
      <c r="S62" s="856"/>
      <c r="T62" s="856"/>
      <c r="U62" s="856"/>
      <c r="V62" s="856"/>
      <c r="W62" s="856"/>
      <c r="X62" s="856"/>
      <c r="Y62" s="856"/>
      <c r="Z62" s="856"/>
      <c r="AA62" s="66"/>
      <c r="AB62" s="66"/>
      <c r="AC62" s="80"/>
    </row>
    <row r="63" spans="1:68" ht="27" customHeight="1" x14ac:dyDescent="0.25">
      <c r="A63" s="63" t="s">
        <v>152</v>
      </c>
      <c r="B63" s="63" t="s">
        <v>153</v>
      </c>
      <c r="C63" s="36">
        <v>4301012030</v>
      </c>
      <c r="D63" s="857">
        <v>4680115885882</v>
      </c>
      <c r="E63" s="857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129</v>
      </c>
      <c r="N63" s="38"/>
      <c r="O63" s="37">
        <v>50</v>
      </c>
      <c r="P63" s="885" t="s">
        <v>154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4301011948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159</v>
      </c>
      <c r="N64" s="38"/>
      <c r="O64" s="37">
        <v>55</v>
      </c>
      <c r="P64" s="8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160</v>
      </c>
      <c r="C65" s="36">
        <v>4301011817</v>
      </c>
      <c r="D65" s="857">
        <v>4680115881426</v>
      </c>
      <c r="E65" s="857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162</v>
      </c>
      <c r="M65" s="38" t="s">
        <v>82</v>
      </c>
      <c r="N65" s="38"/>
      <c r="O65" s="37">
        <v>50</v>
      </c>
      <c r="P65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161</v>
      </c>
      <c r="AG65" s="78"/>
      <c r="AJ65" s="84" t="s">
        <v>163</v>
      </c>
      <c r="AK65" s="84">
        <v>86.4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customHeight="1" x14ac:dyDescent="0.25">
      <c r="A66" s="63" t="s">
        <v>164</v>
      </c>
      <c r="B66" s="63" t="s">
        <v>165</v>
      </c>
      <c r="C66" s="36">
        <v>4301011589</v>
      </c>
      <c r="D66" s="857">
        <v>4680115885899</v>
      </c>
      <c r="E66" s="857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88</v>
      </c>
      <c r="L66" s="37" t="s">
        <v>45</v>
      </c>
      <c r="M66" s="38" t="s">
        <v>168</v>
      </c>
      <c r="N66" s="38"/>
      <c r="O66" s="37">
        <v>50</v>
      </c>
      <c r="P66" s="888" t="s">
        <v>166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169</v>
      </c>
      <c r="B67" s="63" t="s">
        <v>170</v>
      </c>
      <c r="C67" s="36">
        <v>4301011192</v>
      </c>
      <c r="D67" s="857">
        <v>4607091382952</v>
      </c>
      <c r="E67" s="857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88</v>
      </c>
      <c r="L67" s="37" t="s">
        <v>45</v>
      </c>
      <c r="M67" s="38" t="s">
        <v>133</v>
      </c>
      <c r="N67" s="38"/>
      <c r="O67" s="37">
        <v>50</v>
      </c>
      <c r="P67" s="8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171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172</v>
      </c>
      <c r="B68" s="63" t="s">
        <v>173</v>
      </c>
      <c r="C68" s="36">
        <v>4301011386</v>
      </c>
      <c r="D68" s="857">
        <v>4680115880283</v>
      </c>
      <c r="E68" s="857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88</v>
      </c>
      <c r="L68" s="37" t="s">
        <v>45</v>
      </c>
      <c r="M68" s="38" t="s">
        <v>133</v>
      </c>
      <c r="N68" s="38"/>
      <c r="O68" s="37">
        <v>45</v>
      </c>
      <c r="P68" s="8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174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175</v>
      </c>
      <c r="B69" s="63" t="s">
        <v>176</v>
      </c>
      <c r="C69" s="36">
        <v>4301011432</v>
      </c>
      <c r="D69" s="857">
        <v>4680115882720</v>
      </c>
      <c r="E69" s="85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88</v>
      </c>
      <c r="L69" s="37" t="s">
        <v>45</v>
      </c>
      <c r="M69" s="38" t="s">
        <v>133</v>
      </c>
      <c r="N69" s="38"/>
      <c r="O69" s="37">
        <v>90</v>
      </c>
      <c r="P69" s="89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177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178</v>
      </c>
      <c r="B70" s="63" t="s">
        <v>179</v>
      </c>
      <c r="C70" s="36">
        <v>4301012008</v>
      </c>
      <c r="D70" s="857">
        <v>4680115881525</v>
      </c>
      <c r="E70" s="857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88</v>
      </c>
      <c r="L70" s="37" t="s">
        <v>45</v>
      </c>
      <c r="M70" s="38" t="s">
        <v>168</v>
      </c>
      <c r="N70" s="38"/>
      <c r="O70" s="37">
        <v>50</v>
      </c>
      <c r="P70" s="89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180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181</v>
      </c>
      <c r="B71" s="63" t="s">
        <v>182</v>
      </c>
      <c r="C71" s="36">
        <v>4301011802</v>
      </c>
      <c r="D71" s="857">
        <v>4680115881419</v>
      </c>
      <c r="E71" s="857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88</v>
      </c>
      <c r="L71" s="37" t="s">
        <v>141</v>
      </c>
      <c r="M71" s="38" t="s">
        <v>82</v>
      </c>
      <c r="N71" s="38"/>
      <c r="O71" s="37">
        <v>50</v>
      </c>
      <c r="P71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161</v>
      </c>
      <c r="AG71" s="78"/>
      <c r="AJ71" s="84" t="s">
        <v>142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4"/>
      <c r="B73" s="864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5"/>
      <c r="P73" s="861" t="s">
        <v>40</v>
      </c>
      <c r="Q73" s="862"/>
      <c r="R73" s="862"/>
      <c r="S73" s="862"/>
      <c r="T73" s="862"/>
      <c r="U73" s="862"/>
      <c r="V73" s="863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6" t="s">
        <v>183</v>
      </c>
      <c r="B74" s="856"/>
      <c r="C74" s="856"/>
      <c r="D74" s="856"/>
      <c r="E74" s="856"/>
      <c r="F74" s="856"/>
      <c r="G74" s="856"/>
      <c r="H74" s="856"/>
      <c r="I74" s="856"/>
      <c r="J74" s="856"/>
      <c r="K74" s="856"/>
      <c r="L74" s="856"/>
      <c r="M74" s="856"/>
      <c r="N74" s="856"/>
      <c r="O74" s="856"/>
      <c r="P74" s="856"/>
      <c r="Q74" s="856"/>
      <c r="R74" s="856"/>
      <c r="S74" s="856"/>
      <c r="T74" s="856"/>
      <c r="U74" s="856"/>
      <c r="V74" s="856"/>
      <c r="W74" s="856"/>
      <c r="X74" s="856"/>
      <c r="Y74" s="856"/>
      <c r="Z74" s="856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57">
        <v>4680115881440</v>
      </c>
      <c r="E75" s="857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57">
        <v>4680115882751</v>
      </c>
      <c r="E76" s="857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88</v>
      </c>
      <c r="L76" s="37" t="s">
        <v>45</v>
      </c>
      <c r="M76" s="38" t="s">
        <v>133</v>
      </c>
      <c r="N76" s="38"/>
      <c r="O76" s="37">
        <v>90</v>
      </c>
      <c r="P76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57">
        <v>4680115885950</v>
      </c>
      <c r="E77" s="857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88</v>
      </c>
      <c r="L77" s="37" t="s">
        <v>45</v>
      </c>
      <c r="M77" s="38" t="s">
        <v>129</v>
      </c>
      <c r="N77" s="38"/>
      <c r="O77" s="37">
        <v>50</v>
      </c>
      <c r="P77" s="896" t="s">
        <v>192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193</v>
      </c>
      <c r="B78" s="63" t="s">
        <v>194</v>
      </c>
      <c r="C78" s="36">
        <v>4301020296</v>
      </c>
      <c r="D78" s="857">
        <v>4680115881433</v>
      </c>
      <c r="E78" s="857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195</v>
      </c>
      <c r="L78" s="37" t="s">
        <v>162</v>
      </c>
      <c r="M78" s="38" t="s">
        <v>133</v>
      </c>
      <c r="N78" s="38"/>
      <c r="O78" s="37">
        <v>50</v>
      </c>
      <c r="P78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163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4"/>
      <c r="B80" s="864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5"/>
      <c r="P80" s="861" t="s">
        <v>40</v>
      </c>
      <c r="Q80" s="862"/>
      <c r="R80" s="862"/>
      <c r="S80" s="862"/>
      <c r="T80" s="862"/>
      <c r="U80" s="862"/>
      <c r="V80" s="863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6" t="s">
        <v>78</v>
      </c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  <c r="W81" s="856"/>
      <c r="X81" s="856"/>
      <c r="Y81" s="856"/>
      <c r="Z81" s="856"/>
      <c r="AA81" s="66"/>
      <c r="AB81" s="66"/>
      <c r="AC81" s="80"/>
    </row>
    <row r="82" spans="1:68" ht="16.5" customHeight="1" x14ac:dyDescent="0.25">
      <c r="A82" s="63" t="s">
        <v>196</v>
      </c>
      <c r="B82" s="63" t="s">
        <v>197</v>
      </c>
      <c r="C82" s="36">
        <v>4301031242</v>
      </c>
      <c r="D82" s="857">
        <v>4680115885066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 t="s">
        <v>45</v>
      </c>
      <c r="M82" s="38" t="s">
        <v>82</v>
      </c>
      <c r="N82" s="38"/>
      <c r="O82" s="37">
        <v>40</v>
      </c>
      <c r="P82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198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199</v>
      </c>
      <c r="B83" s="63" t="s">
        <v>200</v>
      </c>
      <c r="C83" s="36">
        <v>4301031240</v>
      </c>
      <c r="D83" s="857">
        <v>4680115885042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 t="s">
        <v>45</v>
      </c>
      <c r="M83" s="38" t="s">
        <v>82</v>
      </c>
      <c r="N83" s="38"/>
      <c r="O83" s="37">
        <v>40</v>
      </c>
      <c r="P83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201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202</v>
      </c>
      <c r="B84" s="63" t="s">
        <v>203</v>
      </c>
      <c r="C84" s="36">
        <v>4301031315</v>
      </c>
      <c r="D84" s="857">
        <v>4680115885080</v>
      </c>
      <c r="E84" s="857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88</v>
      </c>
      <c r="L84" s="37" t="s">
        <v>45</v>
      </c>
      <c r="M84" s="38" t="s">
        <v>82</v>
      </c>
      <c r="N84" s="38"/>
      <c r="O84" s="37">
        <v>40</v>
      </c>
      <c r="P84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204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205</v>
      </c>
      <c r="B85" s="63" t="s">
        <v>206</v>
      </c>
      <c r="C85" s="36">
        <v>4301031243</v>
      </c>
      <c r="D85" s="857">
        <v>4680115885073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198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207</v>
      </c>
      <c r="B86" s="63" t="s">
        <v>208</v>
      </c>
      <c r="C86" s="36">
        <v>4301031241</v>
      </c>
      <c r="D86" s="857">
        <v>4680115885059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201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209</v>
      </c>
      <c r="B87" s="63" t="s">
        <v>210</v>
      </c>
      <c r="C87" s="36">
        <v>4301031316</v>
      </c>
      <c r="D87" s="857">
        <v>4680115885097</v>
      </c>
      <c r="E87" s="857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204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4"/>
      <c r="B89" s="864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5"/>
      <c r="P89" s="861" t="s">
        <v>40</v>
      </c>
      <c r="Q89" s="862"/>
      <c r="R89" s="862"/>
      <c r="S89" s="862"/>
      <c r="T89" s="862"/>
      <c r="U89" s="862"/>
      <c r="V89" s="863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6" t="s">
        <v>84</v>
      </c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6"/>
      <c r="P90" s="856"/>
      <c r="Q90" s="856"/>
      <c r="R90" s="856"/>
      <c r="S90" s="856"/>
      <c r="T90" s="856"/>
      <c r="U90" s="856"/>
      <c r="V90" s="856"/>
      <c r="W90" s="856"/>
      <c r="X90" s="856"/>
      <c r="Y90" s="856"/>
      <c r="Z90" s="856"/>
      <c r="AA90" s="66"/>
      <c r="AB90" s="66"/>
      <c r="AC90" s="80"/>
    </row>
    <row r="91" spans="1:68" ht="27" customHeight="1" x14ac:dyDescent="0.25">
      <c r="A91" s="63" t="s">
        <v>211</v>
      </c>
      <c r="B91" s="63" t="s">
        <v>212</v>
      </c>
      <c r="C91" s="36">
        <v>4301051823</v>
      </c>
      <c r="D91" s="857">
        <v>4680115881891</v>
      </c>
      <c r="E91" s="857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04" t="s">
        <v>213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214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215</v>
      </c>
      <c r="B92" s="63" t="s">
        <v>216</v>
      </c>
      <c r="C92" s="36">
        <v>4301051846</v>
      </c>
      <c r="D92" s="857">
        <v>4680115885769</v>
      </c>
      <c r="E92" s="857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129</v>
      </c>
      <c r="N92" s="38"/>
      <c r="O92" s="37">
        <v>45</v>
      </c>
      <c r="P92" s="905" t="s">
        <v>217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218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219</v>
      </c>
      <c r="B93" s="63" t="s">
        <v>220</v>
      </c>
      <c r="C93" s="36">
        <v>4301051822</v>
      </c>
      <c r="D93" s="857">
        <v>4680115884410</v>
      </c>
      <c r="E93" s="857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06" t="s">
        <v>221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222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223</v>
      </c>
      <c r="B94" s="63" t="s">
        <v>224</v>
      </c>
      <c r="C94" s="36">
        <v>4301051844</v>
      </c>
      <c r="D94" s="857">
        <v>4680115885929</v>
      </c>
      <c r="E94" s="857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88</v>
      </c>
      <c r="L94" s="37" t="s">
        <v>45</v>
      </c>
      <c r="M94" s="38" t="s">
        <v>129</v>
      </c>
      <c r="N94" s="38"/>
      <c r="O94" s="37">
        <v>45</v>
      </c>
      <c r="P94" s="907" t="s">
        <v>225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226</v>
      </c>
      <c r="B95" s="63" t="s">
        <v>227</v>
      </c>
      <c r="C95" s="36">
        <v>4301051827</v>
      </c>
      <c r="D95" s="857">
        <v>4680115884403</v>
      </c>
      <c r="E95" s="857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88</v>
      </c>
      <c r="L95" s="37" t="s">
        <v>45</v>
      </c>
      <c r="M95" s="38" t="s">
        <v>82</v>
      </c>
      <c r="N95" s="38"/>
      <c r="O95" s="37">
        <v>40</v>
      </c>
      <c r="P95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222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228</v>
      </c>
      <c r="B96" s="63" t="s">
        <v>229</v>
      </c>
      <c r="C96" s="36">
        <v>4301051837</v>
      </c>
      <c r="D96" s="857">
        <v>4680115884311</v>
      </c>
      <c r="E96" s="857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88</v>
      </c>
      <c r="L96" s="37" t="s">
        <v>45</v>
      </c>
      <c r="M96" s="38" t="s">
        <v>129</v>
      </c>
      <c r="N96" s="38"/>
      <c r="O96" s="37">
        <v>40</v>
      </c>
      <c r="P96" s="9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214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4"/>
      <c r="B98" s="864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5"/>
      <c r="P98" s="861" t="s">
        <v>40</v>
      </c>
      <c r="Q98" s="862"/>
      <c r="R98" s="862"/>
      <c r="S98" s="862"/>
      <c r="T98" s="862"/>
      <c r="U98" s="862"/>
      <c r="V98" s="863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6" t="s">
        <v>230</v>
      </c>
      <c r="B99" s="856"/>
      <c r="C99" s="856"/>
      <c r="D99" s="856"/>
      <c r="E99" s="856"/>
      <c r="F99" s="856"/>
      <c r="G99" s="856"/>
      <c r="H99" s="856"/>
      <c r="I99" s="856"/>
      <c r="J99" s="856"/>
      <c r="K99" s="856"/>
      <c r="L99" s="856"/>
      <c r="M99" s="856"/>
      <c r="N99" s="856"/>
      <c r="O99" s="856"/>
      <c r="P99" s="856"/>
      <c r="Q99" s="856"/>
      <c r="R99" s="856"/>
      <c r="S99" s="856"/>
      <c r="T99" s="856"/>
      <c r="U99" s="856"/>
      <c r="V99" s="856"/>
      <c r="W99" s="856"/>
      <c r="X99" s="856"/>
      <c r="Y99" s="856"/>
      <c r="Z99" s="856"/>
      <c r="AA99" s="66"/>
      <c r="AB99" s="66"/>
      <c r="AC99" s="80"/>
    </row>
    <row r="100" spans="1:68" ht="37.5" customHeight="1" x14ac:dyDescent="0.25">
      <c r="A100" s="63" t="s">
        <v>231</v>
      </c>
      <c r="B100" s="63" t="s">
        <v>232</v>
      </c>
      <c r="C100" s="36">
        <v>4301060366</v>
      </c>
      <c r="D100" s="857">
        <v>4680115881532</v>
      </c>
      <c r="E100" s="857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233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231</v>
      </c>
      <c r="B101" s="63" t="s">
        <v>234</v>
      </c>
      <c r="C101" s="36">
        <v>4301060371</v>
      </c>
      <c r="D101" s="857">
        <v>4680115881532</v>
      </c>
      <c r="E101" s="857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233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235</v>
      </c>
      <c r="B102" s="63" t="s">
        <v>236</v>
      </c>
      <c r="C102" s="36">
        <v>4301060351</v>
      </c>
      <c r="D102" s="857">
        <v>4680115881464</v>
      </c>
      <c r="E102" s="857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88</v>
      </c>
      <c r="L102" s="37" t="s">
        <v>45</v>
      </c>
      <c r="M102" s="38" t="s">
        <v>129</v>
      </c>
      <c r="N102" s="38"/>
      <c r="O102" s="37">
        <v>30</v>
      </c>
      <c r="P102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9"/>
      <c r="R102" s="859"/>
      <c r="S102" s="859"/>
      <c r="T102" s="8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237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4"/>
      <c r="B104" s="864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5"/>
      <c r="P104" s="861" t="s">
        <v>40</v>
      </c>
      <c r="Q104" s="862"/>
      <c r="R104" s="862"/>
      <c r="S104" s="862"/>
      <c r="T104" s="862"/>
      <c r="U104" s="862"/>
      <c r="V104" s="863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5" t="s">
        <v>238</v>
      </c>
      <c r="B105" s="855"/>
      <c r="C105" s="855"/>
      <c r="D105" s="855"/>
      <c r="E105" s="855"/>
      <c r="F105" s="855"/>
      <c r="G105" s="855"/>
      <c r="H105" s="855"/>
      <c r="I105" s="855"/>
      <c r="J105" s="855"/>
      <c r="K105" s="855"/>
      <c r="L105" s="855"/>
      <c r="M105" s="855"/>
      <c r="N105" s="855"/>
      <c r="O105" s="855"/>
      <c r="P105" s="855"/>
      <c r="Q105" s="855"/>
      <c r="R105" s="855"/>
      <c r="S105" s="855"/>
      <c r="T105" s="855"/>
      <c r="U105" s="855"/>
      <c r="V105" s="855"/>
      <c r="W105" s="855"/>
      <c r="X105" s="855"/>
      <c r="Y105" s="855"/>
      <c r="Z105" s="855"/>
      <c r="AA105" s="65"/>
      <c r="AB105" s="65"/>
      <c r="AC105" s="79"/>
    </row>
    <row r="106" spans="1:68" ht="14.25" customHeight="1" x14ac:dyDescent="0.25">
      <c r="A106" s="856" t="s">
        <v>125</v>
      </c>
      <c r="B106" s="856"/>
      <c r="C106" s="856"/>
      <c r="D106" s="856"/>
      <c r="E106" s="856"/>
      <c r="F106" s="856"/>
      <c r="G106" s="856"/>
      <c r="H106" s="856"/>
      <c r="I106" s="856"/>
      <c r="J106" s="856"/>
      <c r="K106" s="856"/>
      <c r="L106" s="856"/>
      <c r="M106" s="856"/>
      <c r="N106" s="856"/>
      <c r="O106" s="856"/>
      <c r="P106" s="856"/>
      <c r="Q106" s="856"/>
      <c r="R106" s="856"/>
      <c r="S106" s="856"/>
      <c r="T106" s="856"/>
      <c r="U106" s="856"/>
      <c r="V106" s="856"/>
      <c r="W106" s="856"/>
      <c r="X106" s="856"/>
      <c r="Y106" s="856"/>
      <c r="Z106" s="856"/>
      <c r="AA106" s="66"/>
      <c r="AB106" s="66"/>
      <c r="AC106" s="80"/>
    </row>
    <row r="107" spans="1:68" ht="27" customHeight="1" x14ac:dyDescent="0.25">
      <c r="A107" s="63" t="s">
        <v>239</v>
      </c>
      <c r="B107" s="63" t="s">
        <v>240</v>
      </c>
      <c r="C107" s="36">
        <v>4301011468</v>
      </c>
      <c r="D107" s="857">
        <v>4680115881327</v>
      </c>
      <c r="E107" s="857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168</v>
      </c>
      <c r="N107" s="38"/>
      <c r="O107" s="37">
        <v>50</v>
      </c>
      <c r="P107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241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242</v>
      </c>
      <c r="B108" s="63" t="s">
        <v>243</v>
      </c>
      <c r="C108" s="36">
        <v>4301011476</v>
      </c>
      <c r="D108" s="857">
        <v>4680115881518</v>
      </c>
      <c r="E108" s="857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88</v>
      </c>
      <c r="L108" s="37" t="s">
        <v>45</v>
      </c>
      <c r="M108" s="38" t="s">
        <v>129</v>
      </c>
      <c r="N108" s="38"/>
      <c r="O108" s="37">
        <v>50</v>
      </c>
      <c r="P108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244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245</v>
      </c>
      <c r="B109" s="63" t="s">
        <v>246</v>
      </c>
      <c r="C109" s="36">
        <v>4301011443</v>
      </c>
      <c r="D109" s="857">
        <v>4680115881303</v>
      </c>
      <c r="E109" s="8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88</v>
      </c>
      <c r="L109" s="37" t="s">
        <v>141</v>
      </c>
      <c r="M109" s="38" t="s">
        <v>168</v>
      </c>
      <c r="N109" s="38"/>
      <c r="O109" s="37">
        <v>50</v>
      </c>
      <c r="P109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9"/>
      <c r="R109" s="859"/>
      <c r="S109" s="859"/>
      <c r="T109" s="8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244</v>
      </c>
      <c r="AG109" s="78"/>
      <c r="AJ109" s="84" t="s">
        <v>142</v>
      </c>
      <c r="AK109" s="84">
        <v>594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247</v>
      </c>
      <c r="B110" s="63" t="s">
        <v>248</v>
      </c>
      <c r="C110" s="36">
        <v>4301012007</v>
      </c>
      <c r="D110" s="857">
        <v>4680115881303</v>
      </c>
      <c r="E110" s="857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88</v>
      </c>
      <c r="L110" s="37" t="s">
        <v>45</v>
      </c>
      <c r="M110" s="38" t="s">
        <v>168</v>
      </c>
      <c r="N110" s="38"/>
      <c r="O110" s="37">
        <v>50</v>
      </c>
      <c r="P110" s="91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59"/>
      <c r="R110" s="859"/>
      <c r="S110" s="859"/>
      <c r="T110" s="8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249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64"/>
      <c r="B111" s="864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5"/>
      <c r="P111" s="861" t="s">
        <v>40</v>
      </c>
      <c r="Q111" s="862"/>
      <c r="R111" s="862"/>
      <c r="S111" s="862"/>
      <c r="T111" s="862"/>
      <c r="U111" s="862"/>
      <c r="V111" s="8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64"/>
      <c r="B112" s="864"/>
      <c r="C112" s="864"/>
      <c r="D112" s="864"/>
      <c r="E112" s="864"/>
      <c r="F112" s="864"/>
      <c r="G112" s="864"/>
      <c r="H112" s="864"/>
      <c r="I112" s="864"/>
      <c r="J112" s="864"/>
      <c r="K112" s="864"/>
      <c r="L112" s="864"/>
      <c r="M112" s="864"/>
      <c r="N112" s="864"/>
      <c r="O112" s="865"/>
      <c r="P112" s="861" t="s">
        <v>40</v>
      </c>
      <c r="Q112" s="862"/>
      <c r="R112" s="862"/>
      <c r="S112" s="862"/>
      <c r="T112" s="862"/>
      <c r="U112" s="862"/>
      <c r="V112" s="8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56" t="s">
        <v>84</v>
      </c>
      <c r="B113" s="856"/>
      <c r="C113" s="856"/>
      <c r="D113" s="856"/>
      <c r="E113" s="856"/>
      <c r="F113" s="856"/>
      <c r="G113" s="856"/>
      <c r="H113" s="856"/>
      <c r="I113" s="856"/>
      <c r="J113" s="856"/>
      <c r="K113" s="856"/>
      <c r="L113" s="856"/>
      <c r="M113" s="856"/>
      <c r="N113" s="856"/>
      <c r="O113" s="856"/>
      <c r="P113" s="856"/>
      <c r="Q113" s="856"/>
      <c r="R113" s="856"/>
      <c r="S113" s="856"/>
      <c r="T113" s="856"/>
      <c r="U113" s="856"/>
      <c r="V113" s="856"/>
      <c r="W113" s="856"/>
      <c r="X113" s="856"/>
      <c r="Y113" s="856"/>
      <c r="Z113" s="856"/>
      <c r="AA113" s="66"/>
      <c r="AB113" s="66"/>
      <c r="AC113" s="80"/>
    </row>
    <row r="114" spans="1:68" ht="27" customHeight="1" x14ac:dyDescent="0.25">
      <c r="A114" s="63" t="s">
        <v>250</v>
      </c>
      <c r="B114" s="63" t="s">
        <v>251</v>
      </c>
      <c r="C114" s="36">
        <v>4301051437</v>
      </c>
      <c r="D114" s="857">
        <v>4607091386967</v>
      </c>
      <c r="E114" s="857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129</v>
      </c>
      <c r="N114" s="38"/>
      <c r="O114" s="37">
        <v>45</v>
      </c>
      <c r="P114" s="9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252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250</v>
      </c>
      <c r="B115" s="63" t="s">
        <v>253</v>
      </c>
      <c r="C115" s="36">
        <v>4301051546</v>
      </c>
      <c r="D115" s="857">
        <v>4607091386967</v>
      </c>
      <c r="E115" s="857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130</v>
      </c>
      <c r="L115" s="37" t="s">
        <v>45</v>
      </c>
      <c r="M115" s="38" t="s">
        <v>129</v>
      </c>
      <c r="N115" s="38"/>
      <c r="O115" s="37">
        <v>45</v>
      </c>
      <c r="P115" s="91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254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37.5" customHeight="1" x14ac:dyDescent="0.25">
      <c r="A116" s="63" t="s">
        <v>255</v>
      </c>
      <c r="B116" s="63" t="s">
        <v>256</v>
      </c>
      <c r="C116" s="36">
        <v>4301051436</v>
      </c>
      <c r="D116" s="857">
        <v>4607091385731</v>
      </c>
      <c r="E116" s="857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88</v>
      </c>
      <c r="L116" s="37" t="s">
        <v>141</v>
      </c>
      <c r="M116" s="38" t="s">
        <v>129</v>
      </c>
      <c r="N116" s="38"/>
      <c r="O116" s="37">
        <v>45</v>
      </c>
      <c r="P116" s="91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257</v>
      </c>
      <c r="AG116" s="78"/>
      <c r="AJ116" s="84" t="s">
        <v>142</v>
      </c>
      <c r="AK116" s="84">
        <v>421.2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258</v>
      </c>
      <c r="B117" s="63" t="s">
        <v>259</v>
      </c>
      <c r="C117" s="36">
        <v>4301051438</v>
      </c>
      <c r="D117" s="857">
        <v>4680115880894</v>
      </c>
      <c r="E117" s="857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88</v>
      </c>
      <c r="L117" s="37" t="s">
        <v>45</v>
      </c>
      <c r="M117" s="38" t="s">
        <v>129</v>
      </c>
      <c r="N117" s="38"/>
      <c r="O117" s="37">
        <v>45</v>
      </c>
      <c r="P117" s="92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260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261</v>
      </c>
      <c r="B118" s="63" t="s">
        <v>262</v>
      </c>
      <c r="C118" s="36">
        <v>4301051439</v>
      </c>
      <c r="D118" s="857">
        <v>4680115880214</v>
      </c>
      <c r="E118" s="857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88</v>
      </c>
      <c r="L118" s="37" t="s">
        <v>45</v>
      </c>
      <c r="M118" s="38" t="s">
        <v>129</v>
      </c>
      <c r="N118" s="38"/>
      <c r="O118" s="37">
        <v>45</v>
      </c>
      <c r="P118" s="9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263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261</v>
      </c>
      <c r="B119" s="63" t="s">
        <v>264</v>
      </c>
      <c r="C119" s="36">
        <v>4301051687</v>
      </c>
      <c r="D119" s="857">
        <v>4680115880214</v>
      </c>
      <c r="E119" s="857"/>
      <c r="F119" s="62">
        <v>0.45</v>
      </c>
      <c r="G119" s="37">
        <v>4</v>
      </c>
      <c r="H119" s="62">
        <v>1.8</v>
      </c>
      <c r="I119" s="62">
        <v>2.052</v>
      </c>
      <c r="J119" s="37">
        <v>156</v>
      </c>
      <c r="K119" s="37" t="s">
        <v>88</v>
      </c>
      <c r="L119" s="37" t="s">
        <v>45</v>
      </c>
      <c r="M119" s="38" t="s">
        <v>129</v>
      </c>
      <c r="N119" s="38"/>
      <c r="O119" s="37">
        <v>45</v>
      </c>
      <c r="P119" s="922" t="s">
        <v>265</v>
      </c>
      <c r="Q119" s="859"/>
      <c r="R119" s="859"/>
      <c r="S119" s="859"/>
      <c r="T119" s="86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266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864"/>
      <c r="B120" s="864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5"/>
      <c r="P120" s="861" t="s">
        <v>40</v>
      </c>
      <c r="Q120" s="862"/>
      <c r="R120" s="862"/>
      <c r="S120" s="862"/>
      <c r="T120" s="862"/>
      <c r="U120" s="862"/>
      <c r="V120" s="863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64"/>
      <c r="B121" s="864"/>
      <c r="C121" s="864"/>
      <c r="D121" s="864"/>
      <c r="E121" s="864"/>
      <c r="F121" s="864"/>
      <c r="G121" s="864"/>
      <c r="H121" s="864"/>
      <c r="I121" s="864"/>
      <c r="J121" s="864"/>
      <c r="K121" s="864"/>
      <c r="L121" s="864"/>
      <c r="M121" s="864"/>
      <c r="N121" s="864"/>
      <c r="O121" s="865"/>
      <c r="P121" s="861" t="s">
        <v>40</v>
      </c>
      <c r="Q121" s="862"/>
      <c r="R121" s="862"/>
      <c r="S121" s="862"/>
      <c r="T121" s="862"/>
      <c r="U121" s="862"/>
      <c r="V121" s="863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55" t="s">
        <v>267</v>
      </c>
      <c r="B122" s="855"/>
      <c r="C122" s="855"/>
      <c r="D122" s="855"/>
      <c r="E122" s="855"/>
      <c r="F122" s="855"/>
      <c r="G122" s="855"/>
      <c r="H122" s="855"/>
      <c r="I122" s="855"/>
      <c r="J122" s="855"/>
      <c r="K122" s="855"/>
      <c r="L122" s="855"/>
      <c r="M122" s="855"/>
      <c r="N122" s="855"/>
      <c r="O122" s="855"/>
      <c r="P122" s="855"/>
      <c r="Q122" s="855"/>
      <c r="R122" s="855"/>
      <c r="S122" s="855"/>
      <c r="T122" s="855"/>
      <c r="U122" s="855"/>
      <c r="V122" s="855"/>
      <c r="W122" s="855"/>
      <c r="X122" s="855"/>
      <c r="Y122" s="855"/>
      <c r="Z122" s="855"/>
      <c r="AA122" s="65"/>
      <c r="AB122" s="65"/>
      <c r="AC122" s="79"/>
    </row>
    <row r="123" spans="1:68" ht="14.25" customHeight="1" x14ac:dyDescent="0.25">
      <c r="A123" s="856" t="s">
        <v>125</v>
      </c>
      <c r="B123" s="856"/>
      <c r="C123" s="856"/>
      <c r="D123" s="856"/>
      <c r="E123" s="856"/>
      <c r="F123" s="856"/>
      <c r="G123" s="856"/>
      <c r="H123" s="856"/>
      <c r="I123" s="856"/>
      <c r="J123" s="856"/>
      <c r="K123" s="856"/>
      <c r="L123" s="856"/>
      <c r="M123" s="856"/>
      <c r="N123" s="856"/>
      <c r="O123" s="856"/>
      <c r="P123" s="856"/>
      <c r="Q123" s="856"/>
      <c r="R123" s="856"/>
      <c r="S123" s="856"/>
      <c r="T123" s="856"/>
      <c r="U123" s="856"/>
      <c r="V123" s="856"/>
      <c r="W123" s="856"/>
      <c r="X123" s="856"/>
      <c r="Y123" s="856"/>
      <c r="Z123" s="856"/>
      <c r="AA123" s="66"/>
      <c r="AB123" s="66"/>
      <c r="AC123" s="80"/>
    </row>
    <row r="124" spans="1:68" ht="27" customHeight="1" x14ac:dyDescent="0.25">
      <c r="A124" s="63" t="s">
        <v>268</v>
      </c>
      <c r="B124" s="63" t="s">
        <v>269</v>
      </c>
      <c r="C124" s="36">
        <v>4301011514</v>
      </c>
      <c r="D124" s="857">
        <v>4680115882133</v>
      </c>
      <c r="E124" s="857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9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270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268</v>
      </c>
      <c r="B125" s="63" t="s">
        <v>271</v>
      </c>
      <c r="C125" s="36">
        <v>4301011703</v>
      </c>
      <c r="D125" s="857">
        <v>4680115882133</v>
      </c>
      <c r="E125" s="857"/>
      <c r="F125" s="62">
        <v>1.4</v>
      </c>
      <c r="G125" s="37">
        <v>8</v>
      </c>
      <c r="H125" s="62">
        <v>11.2</v>
      </c>
      <c r="I125" s="62">
        <v>11.68</v>
      </c>
      <c r="J125" s="37">
        <v>56</v>
      </c>
      <c r="K125" s="37" t="s">
        <v>130</v>
      </c>
      <c r="L125" s="37" t="s">
        <v>45</v>
      </c>
      <c r="M125" s="38" t="s">
        <v>133</v>
      </c>
      <c r="N125" s="38"/>
      <c r="O125" s="37">
        <v>50</v>
      </c>
      <c r="P125" s="9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272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273</v>
      </c>
      <c r="B126" s="63" t="s">
        <v>274</v>
      </c>
      <c r="C126" s="36">
        <v>4301011417</v>
      </c>
      <c r="D126" s="857">
        <v>4680115880269</v>
      </c>
      <c r="E126" s="857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88</v>
      </c>
      <c r="L126" s="37" t="s">
        <v>45</v>
      </c>
      <c r="M126" s="38" t="s">
        <v>129</v>
      </c>
      <c r="N126" s="38"/>
      <c r="O126" s="37">
        <v>50</v>
      </c>
      <c r="P126" s="9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270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275</v>
      </c>
      <c r="B127" s="63" t="s">
        <v>276</v>
      </c>
      <c r="C127" s="36">
        <v>4301011415</v>
      </c>
      <c r="D127" s="857">
        <v>4680115880429</v>
      </c>
      <c r="E127" s="857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88</v>
      </c>
      <c r="L127" s="37" t="s">
        <v>45</v>
      </c>
      <c r="M127" s="38" t="s">
        <v>129</v>
      </c>
      <c r="N127" s="38"/>
      <c r="O127" s="37">
        <v>50</v>
      </c>
      <c r="P127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270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277</v>
      </c>
      <c r="B128" s="63" t="s">
        <v>278</v>
      </c>
      <c r="C128" s="36">
        <v>4301011462</v>
      </c>
      <c r="D128" s="857">
        <v>4680115881457</v>
      </c>
      <c r="E128" s="857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88</v>
      </c>
      <c r="L128" s="37" t="s">
        <v>45</v>
      </c>
      <c r="M128" s="38" t="s">
        <v>129</v>
      </c>
      <c r="N128" s="38"/>
      <c r="O128" s="37">
        <v>50</v>
      </c>
      <c r="P128" s="9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9"/>
      <c r="R128" s="859"/>
      <c r="S128" s="859"/>
      <c r="T128" s="8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270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864"/>
      <c r="B129" s="864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5"/>
      <c r="P129" s="861" t="s">
        <v>40</v>
      </c>
      <c r="Q129" s="862"/>
      <c r="R129" s="862"/>
      <c r="S129" s="862"/>
      <c r="T129" s="862"/>
      <c r="U129" s="862"/>
      <c r="V129" s="863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64"/>
      <c r="B130" s="864"/>
      <c r="C130" s="864"/>
      <c r="D130" s="864"/>
      <c r="E130" s="864"/>
      <c r="F130" s="864"/>
      <c r="G130" s="864"/>
      <c r="H130" s="864"/>
      <c r="I130" s="864"/>
      <c r="J130" s="864"/>
      <c r="K130" s="864"/>
      <c r="L130" s="864"/>
      <c r="M130" s="864"/>
      <c r="N130" s="864"/>
      <c r="O130" s="865"/>
      <c r="P130" s="861" t="s">
        <v>40</v>
      </c>
      <c r="Q130" s="862"/>
      <c r="R130" s="862"/>
      <c r="S130" s="862"/>
      <c r="T130" s="862"/>
      <c r="U130" s="862"/>
      <c r="V130" s="863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856" t="s">
        <v>183</v>
      </c>
      <c r="B131" s="856"/>
      <c r="C131" s="856"/>
      <c r="D131" s="856"/>
      <c r="E131" s="856"/>
      <c r="F131" s="856"/>
      <c r="G131" s="856"/>
      <c r="H131" s="856"/>
      <c r="I131" s="856"/>
      <c r="J131" s="856"/>
      <c r="K131" s="856"/>
      <c r="L131" s="856"/>
      <c r="M131" s="856"/>
      <c r="N131" s="856"/>
      <c r="O131" s="856"/>
      <c r="P131" s="856"/>
      <c r="Q131" s="856"/>
      <c r="R131" s="856"/>
      <c r="S131" s="856"/>
      <c r="T131" s="856"/>
      <c r="U131" s="856"/>
      <c r="V131" s="856"/>
      <c r="W131" s="856"/>
      <c r="X131" s="856"/>
      <c r="Y131" s="856"/>
      <c r="Z131" s="856"/>
      <c r="AA131" s="66"/>
      <c r="AB131" s="66"/>
      <c r="AC131" s="80"/>
    </row>
    <row r="132" spans="1:68" ht="16.5" customHeight="1" x14ac:dyDescent="0.25">
      <c r="A132" s="63" t="s">
        <v>279</v>
      </c>
      <c r="B132" s="63" t="s">
        <v>280</v>
      </c>
      <c r="C132" s="36">
        <v>4301020235</v>
      </c>
      <c r="D132" s="857">
        <v>4680115881488</v>
      </c>
      <c r="E132" s="857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133</v>
      </c>
      <c r="N132" s="38"/>
      <c r="O132" s="37">
        <v>50</v>
      </c>
      <c r="P132" s="928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281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279</v>
      </c>
      <c r="B133" s="63" t="s">
        <v>282</v>
      </c>
      <c r="C133" s="36">
        <v>4301020345</v>
      </c>
      <c r="D133" s="857">
        <v>4680115881488</v>
      </c>
      <c r="E133" s="857"/>
      <c r="F133" s="62">
        <v>1.35</v>
      </c>
      <c r="G133" s="37">
        <v>8</v>
      </c>
      <c r="H133" s="62">
        <v>10.8</v>
      </c>
      <c r="I133" s="62">
        <v>11.28</v>
      </c>
      <c r="J133" s="37">
        <v>56</v>
      </c>
      <c r="K133" s="37" t="s">
        <v>130</v>
      </c>
      <c r="L133" s="37" t="s">
        <v>45</v>
      </c>
      <c r="M133" s="38" t="s">
        <v>133</v>
      </c>
      <c r="N133" s="38"/>
      <c r="O133" s="37">
        <v>55</v>
      </c>
      <c r="P133" s="929" t="s">
        <v>283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IFERROR(IF(Y133=0,"",ROUNDUP(Y133/H133,0)*0.02175),"")</f>
        <v/>
      </c>
      <c r="AA133" s="68" t="s">
        <v>45</v>
      </c>
      <c r="AB133" s="69" t="s">
        <v>45</v>
      </c>
      <c r="AC133" s="214" t="s">
        <v>284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285</v>
      </c>
      <c r="B134" s="63" t="s">
        <v>286</v>
      </c>
      <c r="C134" s="36">
        <v>4301020258</v>
      </c>
      <c r="D134" s="857">
        <v>4680115882775</v>
      </c>
      <c r="E134" s="857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129</v>
      </c>
      <c r="N134" s="38"/>
      <c r="O134" s="37">
        <v>50</v>
      </c>
      <c r="P134" s="93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281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285</v>
      </c>
      <c r="B135" s="63" t="s">
        <v>287</v>
      </c>
      <c r="C135" s="36">
        <v>4301020346</v>
      </c>
      <c r="D135" s="857">
        <v>4680115882775</v>
      </c>
      <c r="E135" s="857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133</v>
      </c>
      <c r="N135" s="38"/>
      <c r="O135" s="37">
        <v>55</v>
      </c>
      <c r="P135" s="931" t="s">
        <v>288</v>
      </c>
      <c r="Q135" s="859"/>
      <c r="R135" s="859"/>
      <c r="S135" s="859"/>
      <c r="T135" s="8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284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289</v>
      </c>
      <c r="B136" s="63" t="s">
        <v>290</v>
      </c>
      <c r="C136" s="36">
        <v>4301020344</v>
      </c>
      <c r="D136" s="857">
        <v>4680115880658</v>
      </c>
      <c r="E136" s="857"/>
      <c r="F136" s="62">
        <v>0.4</v>
      </c>
      <c r="G136" s="37">
        <v>6</v>
      </c>
      <c r="H136" s="62">
        <v>2.4</v>
      </c>
      <c r="I136" s="62">
        <v>2.58</v>
      </c>
      <c r="J136" s="37">
        <v>182</v>
      </c>
      <c r="K136" s="37" t="s">
        <v>195</v>
      </c>
      <c r="L136" s="37" t="s">
        <v>45</v>
      </c>
      <c r="M136" s="38" t="s">
        <v>133</v>
      </c>
      <c r="N136" s="38"/>
      <c r="O136" s="37">
        <v>55</v>
      </c>
      <c r="P136" s="932" t="s">
        <v>291</v>
      </c>
      <c r="Q136" s="859"/>
      <c r="R136" s="859"/>
      <c r="S136" s="859"/>
      <c r="T136" s="8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284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64"/>
      <c r="B137" s="864"/>
      <c r="C137" s="864"/>
      <c r="D137" s="864"/>
      <c r="E137" s="864"/>
      <c r="F137" s="864"/>
      <c r="G137" s="864"/>
      <c r="H137" s="864"/>
      <c r="I137" s="864"/>
      <c r="J137" s="864"/>
      <c r="K137" s="864"/>
      <c r="L137" s="864"/>
      <c r="M137" s="864"/>
      <c r="N137" s="864"/>
      <c r="O137" s="865"/>
      <c r="P137" s="861" t="s">
        <v>40</v>
      </c>
      <c r="Q137" s="862"/>
      <c r="R137" s="862"/>
      <c r="S137" s="862"/>
      <c r="T137" s="862"/>
      <c r="U137" s="862"/>
      <c r="V137" s="863"/>
      <c r="W137" s="42" t="s">
        <v>39</v>
      </c>
      <c r="X137" s="43">
        <f>IFERROR(X132/H132,"0")+IFERROR(X133/H133,"0")+IFERROR(X134/H134,"0")+IFERROR(X135/H135,"0")+IFERROR(X136/H136,"0")</f>
        <v>0</v>
      </c>
      <c r="Y137" s="43">
        <f>IFERROR(Y132/H132,"0")+IFERROR(Y133/H133,"0")+IFERROR(Y134/H134,"0")+IFERROR(Y135/H135,"0")+IFERROR(Y136/H136,"0")</f>
        <v>0</v>
      </c>
      <c r="Z137" s="43">
        <f>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864"/>
      <c r="B138" s="864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5"/>
      <c r="P138" s="861" t="s">
        <v>40</v>
      </c>
      <c r="Q138" s="862"/>
      <c r="R138" s="862"/>
      <c r="S138" s="862"/>
      <c r="T138" s="862"/>
      <c r="U138" s="862"/>
      <c r="V138" s="863"/>
      <c r="W138" s="42" t="s">
        <v>0</v>
      </c>
      <c r="X138" s="43">
        <f>IFERROR(SUM(X132:X136),"0")</f>
        <v>0</v>
      </c>
      <c r="Y138" s="43">
        <f>IFERROR(SUM(Y132:Y136),"0")</f>
        <v>0</v>
      </c>
      <c r="Z138" s="42"/>
      <c r="AA138" s="67"/>
      <c r="AB138" s="67"/>
      <c r="AC138" s="67"/>
    </row>
    <row r="139" spans="1:68" ht="14.25" customHeight="1" x14ac:dyDescent="0.25">
      <c r="A139" s="856" t="s">
        <v>84</v>
      </c>
      <c r="B139" s="856"/>
      <c r="C139" s="856"/>
      <c r="D139" s="856"/>
      <c r="E139" s="856"/>
      <c r="F139" s="856"/>
      <c r="G139" s="856"/>
      <c r="H139" s="856"/>
      <c r="I139" s="856"/>
      <c r="J139" s="856"/>
      <c r="K139" s="856"/>
      <c r="L139" s="856"/>
      <c r="M139" s="856"/>
      <c r="N139" s="856"/>
      <c r="O139" s="856"/>
      <c r="P139" s="856"/>
      <c r="Q139" s="856"/>
      <c r="R139" s="856"/>
      <c r="S139" s="856"/>
      <c r="T139" s="856"/>
      <c r="U139" s="856"/>
      <c r="V139" s="856"/>
      <c r="W139" s="856"/>
      <c r="X139" s="856"/>
      <c r="Y139" s="856"/>
      <c r="Z139" s="856"/>
      <c r="AA139" s="66"/>
      <c r="AB139" s="66"/>
      <c r="AC139" s="80"/>
    </row>
    <row r="140" spans="1:68" ht="27" customHeight="1" x14ac:dyDescent="0.25">
      <c r="A140" s="63" t="s">
        <v>292</v>
      </c>
      <c r="B140" s="63" t="s">
        <v>293</v>
      </c>
      <c r="C140" s="36">
        <v>4301051360</v>
      </c>
      <c r="D140" s="857">
        <v>4607091385168</v>
      </c>
      <c r="E140" s="857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130</v>
      </c>
      <c r="L140" s="37" t="s">
        <v>45</v>
      </c>
      <c r="M140" s="38" t="s">
        <v>129</v>
      </c>
      <c r="N140" s="38"/>
      <c r="O140" s="37">
        <v>45</v>
      </c>
      <c r="P140" s="9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ref="Y140:Y146" si="31">IFERROR(IF(X140="",0,CEILING((X140/$H140),1)*$H140),"")</f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294</v>
      </c>
      <c r="AG140" s="78"/>
      <c r="AJ140" s="84" t="s">
        <v>45</v>
      </c>
      <c r="AK140" s="84">
        <v>0</v>
      </c>
      <c r="BB140" s="223" t="s">
        <v>66</v>
      </c>
      <c r="BM140" s="78">
        <f t="shared" ref="BM140:BM146" si="32">IFERROR(X140*I140/H140,"0")</f>
        <v>0</v>
      </c>
      <c r="BN140" s="78">
        <f t="shared" ref="BN140:BN146" si="33">IFERROR(Y140*I140/H140,"0")</f>
        <v>0</v>
      </c>
      <c r="BO140" s="78">
        <f t="shared" ref="BO140:BO146" si="34">IFERROR(1/J140*(X140/H140),"0")</f>
        <v>0</v>
      </c>
      <c r="BP140" s="78">
        <f t="shared" ref="BP140:BP146" si="35">IFERROR(1/J140*(Y140/H140),"0")</f>
        <v>0</v>
      </c>
    </row>
    <row r="141" spans="1:68" ht="37.5" customHeight="1" x14ac:dyDescent="0.25">
      <c r="A141" s="63" t="s">
        <v>292</v>
      </c>
      <c r="B141" s="63" t="s">
        <v>295</v>
      </c>
      <c r="C141" s="36">
        <v>4301051612</v>
      </c>
      <c r="D141" s="857">
        <v>4607091385168</v>
      </c>
      <c r="E141" s="857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130</v>
      </c>
      <c r="L141" s="37" t="s">
        <v>45</v>
      </c>
      <c r="M141" s="38" t="s">
        <v>82</v>
      </c>
      <c r="N141" s="38"/>
      <c r="O141" s="37">
        <v>45</v>
      </c>
      <c r="P141" s="9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297</v>
      </c>
      <c r="B142" s="63" t="s">
        <v>298</v>
      </c>
      <c r="C142" s="36">
        <v>4301051742</v>
      </c>
      <c r="D142" s="857">
        <v>4680115884540</v>
      </c>
      <c r="E142" s="857"/>
      <c r="F142" s="62">
        <v>1.4</v>
      </c>
      <c r="G142" s="37">
        <v>6</v>
      </c>
      <c r="H142" s="62">
        <v>8.4</v>
      </c>
      <c r="I142" s="62">
        <v>8.8800000000000008</v>
      </c>
      <c r="J142" s="37">
        <v>56</v>
      </c>
      <c r="K142" s="37" t="s">
        <v>130</v>
      </c>
      <c r="L142" s="37" t="s">
        <v>45</v>
      </c>
      <c r="M142" s="38" t="s">
        <v>129</v>
      </c>
      <c r="N142" s="38"/>
      <c r="O142" s="37">
        <v>45</v>
      </c>
      <c r="P142" s="935" t="s">
        <v>299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300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48" customHeight="1" x14ac:dyDescent="0.25">
      <c r="A143" s="63" t="s">
        <v>301</v>
      </c>
      <c r="B143" s="63" t="s">
        <v>302</v>
      </c>
      <c r="C143" s="36">
        <v>4301051362</v>
      </c>
      <c r="D143" s="857">
        <v>4607091383256</v>
      </c>
      <c r="E143" s="857"/>
      <c r="F143" s="62">
        <v>0.33</v>
      </c>
      <c r="G143" s="37">
        <v>6</v>
      </c>
      <c r="H143" s="62">
        <v>1.98</v>
      </c>
      <c r="I143" s="62">
        <v>2.246</v>
      </c>
      <c r="J143" s="37">
        <v>156</v>
      </c>
      <c r="K143" s="37" t="s">
        <v>88</v>
      </c>
      <c r="L143" s="37" t="s">
        <v>45</v>
      </c>
      <c r="M143" s="38" t="s">
        <v>129</v>
      </c>
      <c r="N143" s="38"/>
      <c r="O143" s="37">
        <v>45</v>
      </c>
      <c r="P143" s="93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303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304</v>
      </c>
      <c r="B144" s="63" t="s">
        <v>305</v>
      </c>
      <c r="C144" s="36">
        <v>4301051358</v>
      </c>
      <c r="D144" s="857">
        <v>4607091385748</v>
      </c>
      <c r="E144" s="857"/>
      <c r="F144" s="62">
        <v>0.45</v>
      </c>
      <c r="G144" s="37">
        <v>6</v>
      </c>
      <c r="H144" s="62">
        <v>2.7</v>
      </c>
      <c r="I144" s="62">
        <v>2.972</v>
      </c>
      <c r="J144" s="37">
        <v>156</v>
      </c>
      <c r="K144" s="37" t="s">
        <v>88</v>
      </c>
      <c r="L144" s="37" t="s">
        <v>141</v>
      </c>
      <c r="M144" s="38" t="s">
        <v>129</v>
      </c>
      <c r="N144" s="38"/>
      <c r="O144" s="37">
        <v>45</v>
      </c>
      <c r="P144" s="9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306</v>
      </c>
      <c r="AG144" s="78"/>
      <c r="AJ144" s="84" t="s">
        <v>142</v>
      </c>
      <c r="AK144" s="84">
        <v>421.2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16.5" customHeight="1" x14ac:dyDescent="0.25">
      <c r="A145" s="63" t="s">
        <v>307</v>
      </c>
      <c r="B145" s="63" t="s">
        <v>308</v>
      </c>
      <c r="C145" s="36">
        <v>4301051740</v>
      </c>
      <c r="D145" s="857">
        <v>4680115884533</v>
      </c>
      <c r="E145" s="857"/>
      <c r="F145" s="62">
        <v>0.3</v>
      </c>
      <c r="G145" s="37">
        <v>6</v>
      </c>
      <c r="H145" s="62">
        <v>1.8</v>
      </c>
      <c r="I145" s="62">
        <v>2</v>
      </c>
      <c r="J145" s="37">
        <v>156</v>
      </c>
      <c r="K145" s="37" t="s">
        <v>88</v>
      </c>
      <c r="L145" s="37" t="s">
        <v>45</v>
      </c>
      <c r="M145" s="38" t="s">
        <v>129</v>
      </c>
      <c r="N145" s="38"/>
      <c r="O145" s="37">
        <v>45</v>
      </c>
      <c r="P145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859"/>
      <c r="R145" s="859"/>
      <c r="S145" s="859"/>
      <c r="T145" s="860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309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310</v>
      </c>
      <c r="B146" s="63" t="s">
        <v>311</v>
      </c>
      <c r="C146" s="36">
        <v>4301051480</v>
      </c>
      <c r="D146" s="857">
        <v>4680115882645</v>
      </c>
      <c r="E146" s="857"/>
      <c r="F146" s="62">
        <v>0.3</v>
      </c>
      <c r="G146" s="37">
        <v>6</v>
      </c>
      <c r="H146" s="62">
        <v>1.8</v>
      </c>
      <c r="I146" s="62">
        <v>2.66</v>
      </c>
      <c r="J146" s="37">
        <v>156</v>
      </c>
      <c r="K146" s="37" t="s">
        <v>88</v>
      </c>
      <c r="L146" s="37" t="s">
        <v>45</v>
      </c>
      <c r="M146" s="38" t="s">
        <v>82</v>
      </c>
      <c r="N146" s="38"/>
      <c r="O146" s="37">
        <v>40</v>
      </c>
      <c r="P146" s="9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859"/>
      <c r="R146" s="859"/>
      <c r="S146" s="859"/>
      <c r="T146" s="860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312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x14ac:dyDescent="0.2">
      <c r="A147" s="864"/>
      <c r="B147" s="864"/>
      <c r="C147" s="864"/>
      <c r="D147" s="864"/>
      <c r="E147" s="864"/>
      <c r="F147" s="864"/>
      <c r="G147" s="864"/>
      <c r="H147" s="864"/>
      <c r="I147" s="864"/>
      <c r="J147" s="864"/>
      <c r="K147" s="864"/>
      <c r="L147" s="864"/>
      <c r="M147" s="864"/>
      <c r="N147" s="864"/>
      <c r="O147" s="865"/>
      <c r="P147" s="861" t="s">
        <v>40</v>
      </c>
      <c r="Q147" s="862"/>
      <c r="R147" s="862"/>
      <c r="S147" s="862"/>
      <c r="T147" s="862"/>
      <c r="U147" s="862"/>
      <c r="V147" s="863"/>
      <c r="W147" s="42" t="s">
        <v>39</v>
      </c>
      <c r="X147" s="43">
        <f>IFERROR(X140/H140,"0")+IFERROR(X141/H141,"0")+IFERROR(X142/H142,"0")+IFERROR(X143/H143,"0")+IFERROR(X144/H144,"0")+IFERROR(X145/H145,"0")+IFERROR(X146/H146,"0")</f>
        <v>0</v>
      </c>
      <c r="Y147" s="43">
        <f>IFERROR(Y140/H140,"0")+IFERROR(Y141/H141,"0")+IFERROR(Y142/H142,"0")+IFERROR(Y143/H143,"0")+IFERROR(Y144/H144,"0")+IFERROR(Y145/H145,"0")+IFERROR(Y146/H146,"0")</f>
        <v>0</v>
      </c>
      <c r="Z147" s="43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864"/>
      <c r="B148" s="864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5"/>
      <c r="P148" s="861" t="s">
        <v>40</v>
      </c>
      <c r="Q148" s="862"/>
      <c r="R148" s="862"/>
      <c r="S148" s="862"/>
      <c r="T148" s="862"/>
      <c r="U148" s="862"/>
      <c r="V148" s="863"/>
      <c r="W148" s="42" t="s">
        <v>0</v>
      </c>
      <c r="X148" s="43">
        <f>IFERROR(SUM(X140:X146),"0")</f>
        <v>0</v>
      </c>
      <c r="Y148" s="43">
        <f>IFERROR(SUM(Y140:Y146),"0")</f>
        <v>0</v>
      </c>
      <c r="Z148" s="42"/>
      <c r="AA148" s="67"/>
      <c r="AB148" s="67"/>
      <c r="AC148" s="67"/>
    </row>
    <row r="149" spans="1:68" ht="14.25" customHeight="1" x14ac:dyDescent="0.25">
      <c r="A149" s="856" t="s">
        <v>230</v>
      </c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6"/>
      <c r="P149" s="856"/>
      <c r="Q149" s="856"/>
      <c r="R149" s="856"/>
      <c r="S149" s="856"/>
      <c r="T149" s="856"/>
      <c r="U149" s="856"/>
      <c r="V149" s="856"/>
      <c r="W149" s="856"/>
      <c r="X149" s="856"/>
      <c r="Y149" s="856"/>
      <c r="Z149" s="856"/>
      <c r="AA149" s="66"/>
      <c r="AB149" s="66"/>
      <c r="AC149" s="80"/>
    </row>
    <row r="150" spans="1:68" ht="37.5" customHeight="1" x14ac:dyDescent="0.25">
      <c r="A150" s="63" t="s">
        <v>313</v>
      </c>
      <c r="B150" s="63" t="s">
        <v>314</v>
      </c>
      <c r="C150" s="36">
        <v>4301060356</v>
      </c>
      <c r="D150" s="857">
        <v>4680115882652</v>
      </c>
      <c r="E150" s="857"/>
      <c r="F150" s="62">
        <v>0.33</v>
      </c>
      <c r="G150" s="37">
        <v>6</v>
      </c>
      <c r="H150" s="62">
        <v>1.98</v>
      </c>
      <c r="I150" s="62">
        <v>2.84</v>
      </c>
      <c r="J150" s="37">
        <v>156</v>
      </c>
      <c r="K150" s="37" t="s">
        <v>88</v>
      </c>
      <c r="L150" s="37" t="s">
        <v>45</v>
      </c>
      <c r="M150" s="38" t="s">
        <v>82</v>
      </c>
      <c r="N150" s="38"/>
      <c r="O150" s="37">
        <v>40</v>
      </c>
      <c r="P150" s="9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859"/>
      <c r="R150" s="859"/>
      <c r="S150" s="859"/>
      <c r="T150" s="86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315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316</v>
      </c>
      <c r="B151" s="63" t="s">
        <v>317</v>
      </c>
      <c r="C151" s="36">
        <v>4301060309</v>
      </c>
      <c r="D151" s="857">
        <v>4680115880238</v>
      </c>
      <c r="E151" s="857"/>
      <c r="F151" s="62">
        <v>0.33</v>
      </c>
      <c r="G151" s="37">
        <v>6</v>
      </c>
      <c r="H151" s="62">
        <v>1.98</v>
      </c>
      <c r="I151" s="62">
        <v>2.258</v>
      </c>
      <c r="J151" s="37">
        <v>156</v>
      </c>
      <c r="K151" s="37" t="s">
        <v>88</v>
      </c>
      <c r="L151" s="37" t="s">
        <v>45</v>
      </c>
      <c r="M151" s="38" t="s">
        <v>82</v>
      </c>
      <c r="N151" s="38"/>
      <c r="O151" s="37">
        <v>40</v>
      </c>
      <c r="P151" s="9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1" s="859"/>
      <c r="R151" s="859"/>
      <c r="S151" s="859"/>
      <c r="T151" s="8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318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4"/>
      <c r="B152" s="864"/>
      <c r="C152" s="864"/>
      <c r="D152" s="864"/>
      <c r="E152" s="864"/>
      <c r="F152" s="864"/>
      <c r="G152" s="864"/>
      <c r="H152" s="864"/>
      <c r="I152" s="864"/>
      <c r="J152" s="864"/>
      <c r="K152" s="864"/>
      <c r="L152" s="864"/>
      <c r="M152" s="864"/>
      <c r="N152" s="864"/>
      <c r="O152" s="865"/>
      <c r="P152" s="861" t="s">
        <v>40</v>
      </c>
      <c r="Q152" s="862"/>
      <c r="R152" s="862"/>
      <c r="S152" s="862"/>
      <c r="T152" s="862"/>
      <c r="U152" s="862"/>
      <c r="V152" s="863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5"/>
      <c r="P153" s="861" t="s">
        <v>40</v>
      </c>
      <c r="Q153" s="862"/>
      <c r="R153" s="862"/>
      <c r="S153" s="862"/>
      <c r="T153" s="862"/>
      <c r="U153" s="862"/>
      <c r="V153" s="863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6.5" customHeight="1" x14ac:dyDescent="0.25">
      <c r="A154" s="855" t="s">
        <v>319</v>
      </c>
      <c r="B154" s="855"/>
      <c r="C154" s="855"/>
      <c r="D154" s="855"/>
      <c r="E154" s="855"/>
      <c r="F154" s="855"/>
      <c r="G154" s="855"/>
      <c r="H154" s="855"/>
      <c r="I154" s="855"/>
      <c r="J154" s="855"/>
      <c r="K154" s="855"/>
      <c r="L154" s="855"/>
      <c r="M154" s="855"/>
      <c r="N154" s="855"/>
      <c r="O154" s="855"/>
      <c r="P154" s="855"/>
      <c r="Q154" s="855"/>
      <c r="R154" s="855"/>
      <c r="S154" s="855"/>
      <c r="T154" s="855"/>
      <c r="U154" s="855"/>
      <c r="V154" s="855"/>
      <c r="W154" s="855"/>
      <c r="X154" s="855"/>
      <c r="Y154" s="855"/>
      <c r="Z154" s="855"/>
      <c r="AA154" s="65"/>
      <c r="AB154" s="65"/>
      <c r="AC154" s="79"/>
    </row>
    <row r="155" spans="1:68" ht="14.25" customHeight="1" x14ac:dyDescent="0.25">
      <c r="A155" s="856" t="s">
        <v>125</v>
      </c>
      <c r="B155" s="856"/>
      <c r="C155" s="856"/>
      <c r="D155" s="856"/>
      <c r="E155" s="856"/>
      <c r="F155" s="856"/>
      <c r="G155" s="856"/>
      <c r="H155" s="856"/>
      <c r="I155" s="856"/>
      <c r="J155" s="856"/>
      <c r="K155" s="856"/>
      <c r="L155" s="856"/>
      <c r="M155" s="856"/>
      <c r="N155" s="856"/>
      <c r="O155" s="856"/>
      <c r="P155" s="856"/>
      <c r="Q155" s="856"/>
      <c r="R155" s="856"/>
      <c r="S155" s="856"/>
      <c r="T155" s="856"/>
      <c r="U155" s="856"/>
      <c r="V155" s="856"/>
      <c r="W155" s="856"/>
      <c r="X155" s="856"/>
      <c r="Y155" s="856"/>
      <c r="Z155" s="856"/>
      <c r="AA155" s="66"/>
      <c r="AB155" s="66"/>
      <c r="AC155" s="80"/>
    </row>
    <row r="156" spans="1:68" ht="27" customHeight="1" x14ac:dyDescent="0.25">
      <c r="A156" s="63" t="s">
        <v>320</v>
      </c>
      <c r="B156" s="63" t="s">
        <v>321</v>
      </c>
      <c r="C156" s="36">
        <v>4301011564</v>
      </c>
      <c r="D156" s="857">
        <v>4680115882577</v>
      </c>
      <c r="E156" s="857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88</v>
      </c>
      <c r="L156" s="37" t="s">
        <v>45</v>
      </c>
      <c r="M156" s="38" t="s">
        <v>119</v>
      </c>
      <c r="N156" s="38"/>
      <c r="O156" s="37">
        <v>90</v>
      </c>
      <c r="P156" s="9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59"/>
      <c r="R156" s="859"/>
      <c r="S156" s="859"/>
      <c r="T156" s="8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322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320</v>
      </c>
      <c r="B157" s="63" t="s">
        <v>323</v>
      </c>
      <c r="C157" s="36">
        <v>4301011562</v>
      </c>
      <c r="D157" s="857">
        <v>4680115882577</v>
      </c>
      <c r="E157" s="857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88</v>
      </c>
      <c r="L157" s="37" t="s">
        <v>45</v>
      </c>
      <c r="M157" s="38" t="s">
        <v>119</v>
      </c>
      <c r="N157" s="38"/>
      <c r="O157" s="37">
        <v>90</v>
      </c>
      <c r="P157" s="9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9"/>
      <c r="R157" s="859"/>
      <c r="S157" s="859"/>
      <c r="T157" s="8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322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64"/>
      <c r="B158" s="864"/>
      <c r="C158" s="864"/>
      <c r="D158" s="864"/>
      <c r="E158" s="864"/>
      <c r="F158" s="864"/>
      <c r="G158" s="864"/>
      <c r="H158" s="864"/>
      <c r="I158" s="864"/>
      <c r="J158" s="864"/>
      <c r="K158" s="864"/>
      <c r="L158" s="864"/>
      <c r="M158" s="864"/>
      <c r="N158" s="864"/>
      <c r="O158" s="865"/>
      <c r="P158" s="861" t="s">
        <v>40</v>
      </c>
      <c r="Q158" s="862"/>
      <c r="R158" s="862"/>
      <c r="S158" s="862"/>
      <c r="T158" s="862"/>
      <c r="U158" s="862"/>
      <c r="V158" s="863"/>
      <c r="W158" s="42" t="s">
        <v>39</v>
      </c>
      <c r="X158" s="43">
        <f>IFERROR(X156/H156,"0")+IFERROR(X157/H157,"0")</f>
        <v>0</v>
      </c>
      <c r="Y158" s="43">
        <f>IFERROR(Y156/H156,"0")+IFERROR(Y157/H157,"0")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864"/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5"/>
      <c r="P159" s="861" t="s">
        <v>40</v>
      </c>
      <c r="Q159" s="862"/>
      <c r="R159" s="862"/>
      <c r="S159" s="862"/>
      <c r="T159" s="862"/>
      <c r="U159" s="862"/>
      <c r="V159" s="863"/>
      <c r="W159" s="42" t="s">
        <v>0</v>
      </c>
      <c r="X159" s="43">
        <f>IFERROR(SUM(X156:X157),"0")</f>
        <v>0</v>
      </c>
      <c r="Y159" s="43">
        <f>IFERROR(SUM(Y156:Y157),"0")</f>
        <v>0</v>
      </c>
      <c r="Z159" s="42"/>
      <c r="AA159" s="67"/>
      <c r="AB159" s="67"/>
      <c r="AC159" s="67"/>
    </row>
    <row r="160" spans="1:68" ht="14.25" customHeight="1" x14ac:dyDescent="0.25">
      <c r="A160" s="856" t="s">
        <v>78</v>
      </c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6"/>
      <c r="P160" s="856"/>
      <c r="Q160" s="856"/>
      <c r="R160" s="856"/>
      <c r="S160" s="856"/>
      <c r="T160" s="856"/>
      <c r="U160" s="856"/>
      <c r="V160" s="856"/>
      <c r="W160" s="856"/>
      <c r="X160" s="856"/>
      <c r="Y160" s="856"/>
      <c r="Z160" s="856"/>
      <c r="AA160" s="66"/>
      <c r="AB160" s="66"/>
      <c r="AC160" s="80"/>
    </row>
    <row r="161" spans="1:68" ht="27" customHeight="1" x14ac:dyDescent="0.25">
      <c r="A161" s="63" t="s">
        <v>324</v>
      </c>
      <c r="B161" s="63" t="s">
        <v>325</v>
      </c>
      <c r="C161" s="36">
        <v>4301031234</v>
      </c>
      <c r="D161" s="857">
        <v>4680115883444</v>
      </c>
      <c r="E161" s="857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88</v>
      </c>
      <c r="L161" s="37" t="s">
        <v>45</v>
      </c>
      <c r="M161" s="38" t="s">
        <v>119</v>
      </c>
      <c r="N161" s="38"/>
      <c r="O161" s="37">
        <v>90</v>
      </c>
      <c r="P161" s="9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59"/>
      <c r="R161" s="859"/>
      <c r="S161" s="859"/>
      <c r="T161" s="86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326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324</v>
      </c>
      <c r="B162" s="63" t="s">
        <v>327</v>
      </c>
      <c r="C162" s="36">
        <v>4301031235</v>
      </c>
      <c r="D162" s="857">
        <v>4680115883444</v>
      </c>
      <c r="E162" s="857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88</v>
      </c>
      <c r="L162" s="37" t="s">
        <v>45</v>
      </c>
      <c r="M162" s="38" t="s">
        <v>119</v>
      </c>
      <c r="N162" s="38"/>
      <c r="O162" s="37">
        <v>90</v>
      </c>
      <c r="P162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9"/>
      <c r="R162" s="859"/>
      <c r="S162" s="859"/>
      <c r="T162" s="86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326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4"/>
      <c r="B163" s="864"/>
      <c r="C163" s="864"/>
      <c r="D163" s="864"/>
      <c r="E163" s="864"/>
      <c r="F163" s="864"/>
      <c r="G163" s="864"/>
      <c r="H163" s="864"/>
      <c r="I163" s="864"/>
      <c r="J163" s="864"/>
      <c r="K163" s="864"/>
      <c r="L163" s="864"/>
      <c r="M163" s="864"/>
      <c r="N163" s="864"/>
      <c r="O163" s="865"/>
      <c r="P163" s="861" t="s">
        <v>40</v>
      </c>
      <c r="Q163" s="862"/>
      <c r="R163" s="862"/>
      <c r="S163" s="862"/>
      <c r="T163" s="862"/>
      <c r="U163" s="862"/>
      <c r="V163" s="863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864"/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5"/>
      <c r="P164" s="861" t="s">
        <v>40</v>
      </c>
      <c r="Q164" s="862"/>
      <c r="R164" s="862"/>
      <c r="S164" s="862"/>
      <c r="T164" s="862"/>
      <c r="U164" s="862"/>
      <c r="V164" s="863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856" t="s">
        <v>84</v>
      </c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6"/>
      <c r="P165" s="856"/>
      <c r="Q165" s="856"/>
      <c r="R165" s="856"/>
      <c r="S165" s="856"/>
      <c r="T165" s="856"/>
      <c r="U165" s="856"/>
      <c r="V165" s="856"/>
      <c r="W165" s="856"/>
      <c r="X165" s="856"/>
      <c r="Y165" s="856"/>
      <c r="Z165" s="856"/>
      <c r="AA165" s="66"/>
      <c r="AB165" s="66"/>
      <c r="AC165" s="80"/>
    </row>
    <row r="166" spans="1:68" ht="16.5" customHeight="1" x14ac:dyDescent="0.25">
      <c r="A166" s="63" t="s">
        <v>328</v>
      </c>
      <c r="B166" s="63" t="s">
        <v>329</v>
      </c>
      <c r="C166" s="36">
        <v>4301051477</v>
      </c>
      <c r="D166" s="857">
        <v>4680115882584</v>
      </c>
      <c r="E166" s="857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88</v>
      </c>
      <c r="L166" s="37" t="s">
        <v>45</v>
      </c>
      <c r="M166" s="38" t="s">
        <v>119</v>
      </c>
      <c r="N166" s="38"/>
      <c r="O166" s="37">
        <v>60</v>
      </c>
      <c r="P166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59"/>
      <c r="R166" s="859"/>
      <c r="S166" s="859"/>
      <c r="T166" s="86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322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328</v>
      </c>
      <c r="B167" s="63" t="s">
        <v>330</v>
      </c>
      <c r="C167" s="36">
        <v>4301051476</v>
      </c>
      <c r="D167" s="857">
        <v>4680115882584</v>
      </c>
      <c r="E167" s="857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88</v>
      </c>
      <c r="L167" s="37" t="s">
        <v>45</v>
      </c>
      <c r="M167" s="38" t="s">
        <v>119</v>
      </c>
      <c r="N167" s="38"/>
      <c r="O167" s="37">
        <v>60</v>
      </c>
      <c r="P167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59"/>
      <c r="R167" s="859"/>
      <c r="S167" s="859"/>
      <c r="T167" s="86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322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4"/>
      <c r="B168" s="864"/>
      <c r="C168" s="864"/>
      <c r="D168" s="864"/>
      <c r="E168" s="864"/>
      <c r="F168" s="864"/>
      <c r="G168" s="864"/>
      <c r="H168" s="864"/>
      <c r="I168" s="864"/>
      <c r="J168" s="864"/>
      <c r="K168" s="864"/>
      <c r="L168" s="864"/>
      <c r="M168" s="864"/>
      <c r="N168" s="864"/>
      <c r="O168" s="865"/>
      <c r="P168" s="861" t="s">
        <v>40</v>
      </c>
      <c r="Q168" s="862"/>
      <c r="R168" s="862"/>
      <c r="S168" s="862"/>
      <c r="T168" s="862"/>
      <c r="U168" s="862"/>
      <c r="V168" s="863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64"/>
      <c r="B169" s="864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5"/>
      <c r="P169" s="861" t="s">
        <v>40</v>
      </c>
      <c r="Q169" s="862"/>
      <c r="R169" s="862"/>
      <c r="S169" s="862"/>
      <c r="T169" s="862"/>
      <c r="U169" s="862"/>
      <c r="V169" s="863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16.5" customHeight="1" x14ac:dyDescent="0.25">
      <c r="A170" s="855" t="s">
        <v>123</v>
      </c>
      <c r="B170" s="855"/>
      <c r="C170" s="855"/>
      <c r="D170" s="855"/>
      <c r="E170" s="855"/>
      <c r="F170" s="855"/>
      <c r="G170" s="855"/>
      <c r="H170" s="855"/>
      <c r="I170" s="855"/>
      <c r="J170" s="855"/>
      <c r="K170" s="855"/>
      <c r="L170" s="855"/>
      <c r="M170" s="855"/>
      <c r="N170" s="855"/>
      <c r="O170" s="855"/>
      <c r="P170" s="855"/>
      <c r="Q170" s="855"/>
      <c r="R170" s="855"/>
      <c r="S170" s="855"/>
      <c r="T170" s="855"/>
      <c r="U170" s="855"/>
      <c r="V170" s="855"/>
      <c r="W170" s="855"/>
      <c r="X170" s="855"/>
      <c r="Y170" s="855"/>
      <c r="Z170" s="855"/>
      <c r="AA170" s="65"/>
      <c r="AB170" s="65"/>
      <c r="AC170" s="79"/>
    </row>
    <row r="171" spans="1:68" ht="14.25" customHeight="1" x14ac:dyDescent="0.25">
      <c r="A171" s="856" t="s">
        <v>125</v>
      </c>
      <c r="B171" s="856"/>
      <c r="C171" s="856"/>
      <c r="D171" s="856"/>
      <c r="E171" s="856"/>
      <c r="F171" s="856"/>
      <c r="G171" s="856"/>
      <c r="H171" s="856"/>
      <c r="I171" s="856"/>
      <c r="J171" s="856"/>
      <c r="K171" s="856"/>
      <c r="L171" s="856"/>
      <c r="M171" s="856"/>
      <c r="N171" s="856"/>
      <c r="O171" s="856"/>
      <c r="P171" s="856"/>
      <c r="Q171" s="856"/>
      <c r="R171" s="856"/>
      <c r="S171" s="856"/>
      <c r="T171" s="856"/>
      <c r="U171" s="856"/>
      <c r="V171" s="856"/>
      <c r="W171" s="856"/>
      <c r="X171" s="856"/>
      <c r="Y171" s="856"/>
      <c r="Z171" s="856"/>
      <c r="AA171" s="66"/>
      <c r="AB171" s="66"/>
      <c r="AC171" s="80"/>
    </row>
    <row r="172" spans="1:68" ht="27" customHeight="1" x14ac:dyDescent="0.25">
      <c r="A172" s="63" t="s">
        <v>331</v>
      </c>
      <c r="B172" s="63" t="s">
        <v>332</v>
      </c>
      <c r="C172" s="36">
        <v>4301011705</v>
      </c>
      <c r="D172" s="857">
        <v>4607091384604</v>
      </c>
      <c r="E172" s="857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88</v>
      </c>
      <c r="L172" s="37" t="s">
        <v>45</v>
      </c>
      <c r="M172" s="38" t="s">
        <v>133</v>
      </c>
      <c r="N172" s="38"/>
      <c r="O172" s="37">
        <v>50</v>
      </c>
      <c r="P172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59"/>
      <c r="R172" s="859"/>
      <c r="S172" s="859"/>
      <c r="T172" s="8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333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864"/>
      <c r="B173" s="864"/>
      <c r="C173" s="864"/>
      <c r="D173" s="864"/>
      <c r="E173" s="864"/>
      <c r="F173" s="864"/>
      <c r="G173" s="864"/>
      <c r="H173" s="864"/>
      <c r="I173" s="864"/>
      <c r="J173" s="864"/>
      <c r="K173" s="864"/>
      <c r="L173" s="864"/>
      <c r="M173" s="864"/>
      <c r="N173" s="864"/>
      <c r="O173" s="865"/>
      <c r="P173" s="861" t="s">
        <v>40</v>
      </c>
      <c r="Q173" s="862"/>
      <c r="R173" s="862"/>
      <c r="S173" s="862"/>
      <c r="T173" s="862"/>
      <c r="U173" s="862"/>
      <c r="V173" s="863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864"/>
      <c r="B174" s="864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5"/>
      <c r="P174" s="861" t="s">
        <v>40</v>
      </c>
      <c r="Q174" s="862"/>
      <c r="R174" s="862"/>
      <c r="S174" s="862"/>
      <c r="T174" s="862"/>
      <c r="U174" s="862"/>
      <c r="V174" s="863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856" t="s">
        <v>78</v>
      </c>
      <c r="B175" s="856"/>
      <c r="C175" s="856"/>
      <c r="D175" s="856"/>
      <c r="E175" s="856"/>
      <c r="F175" s="856"/>
      <c r="G175" s="856"/>
      <c r="H175" s="856"/>
      <c r="I175" s="856"/>
      <c r="J175" s="856"/>
      <c r="K175" s="856"/>
      <c r="L175" s="856"/>
      <c r="M175" s="856"/>
      <c r="N175" s="856"/>
      <c r="O175" s="856"/>
      <c r="P175" s="856"/>
      <c r="Q175" s="856"/>
      <c r="R175" s="856"/>
      <c r="S175" s="856"/>
      <c r="T175" s="856"/>
      <c r="U175" s="856"/>
      <c r="V175" s="856"/>
      <c r="W175" s="856"/>
      <c r="X175" s="856"/>
      <c r="Y175" s="856"/>
      <c r="Z175" s="856"/>
      <c r="AA175" s="66"/>
      <c r="AB175" s="66"/>
      <c r="AC175" s="80"/>
    </row>
    <row r="176" spans="1:68" ht="16.5" customHeight="1" x14ac:dyDescent="0.25">
      <c r="A176" s="63" t="s">
        <v>334</v>
      </c>
      <c r="B176" s="63" t="s">
        <v>335</v>
      </c>
      <c r="C176" s="36">
        <v>4301030895</v>
      </c>
      <c r="D176" s="857">
        <v>4607091387667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133</v>
      </c>
      <c r="N176" s="38"/>
      <c r="O176" s="37">
        <v>40</v>
      </c>
      <c r="P176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336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337</v>
      </c>
      <c r="B177" s="63" t="s">
        <v>338</v>
      </c>
      <c r="C177" s="36">
        <v>4301030961</v>
      </c>
      <c r="D177" s="857">
        <v>4607091387636</v>
      </c>
      <c r="E177" s="857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88</v>
      </c>
      <c r="L177" s="37" t="s">
        <v>45</v>
      </c>
      <c r="M177" s="38" t="s">
        <v>82</v>
      </c>
      <c r="N177" s="38"/>
      <c r="O177" s="37">
        <v>40</v>
      </c>
      <c r="P177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340</v>
      </c>
      <c r="B178" s="63" t="s">
        <v>341</v>
      </c>
      <c r="C178" s="36">
        <v>4301030963</v>
      </c>
      <c r="D178" s="857">
        <v>4607091382426</v>
      </c>
      <c r="E178" s="857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130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342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343</v>
      </c>
      <c r="B179" s="63" t="s">
        <v>344</v>
      </c>
      <c r="C179" s="36">
        <v>4301030962</v>
      </c>
      <c r="D179" s="857">
        <v>4607091386547</v>
      </c>
      <c r="E179" s="857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59"/>
      <c r="R179" s="859"/>
      <c r="S179" s="859"/>
      <c r="T179" s="8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339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345</v>
      </c>
      <c r="B180" s="63" t="s">
        <v>346</v>
      </c>
      <c r="C180" s="36">
        <v>4301030964</v>
      </c>
      <c r="D180" s="857">
        <v>4607091382464</v>
      </c>
      <c r="E180" s="857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59"/>
      <c r="R180" s="859"/>
      <c r="S180" s="859"/>
      <c r="T180" s="8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342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4"/>
      <c r="B181" s="864"/>
      <c r="C181" s="864"/>
      <c r="D181" s="864"/>
      <c r="E181" s="864"/>
      <c r="F181" s="864"/>
      <c r="G181" s="864"/>
      <c r="H181" s="864"/>
      <c r="I181" s="864"/>
      <c r="J181" s="864"/>
      <c r="K181" s="864"/>
      <c r="L181" s="864"/>
      <c r="M181" s="864"/>
      <c r="N181" s="864"/>
      <c r="O181" s="865"/>
      <c r="P181" s="861" t="s">
        <v>40</v>
      </c>
      <c r="Q181" s="862"/>
      <c r="R181" s="862"/>
      <c r="S181" s="862"/>
      <c r="T181" s="862"/>
      <c r="U181" s="862"/>
      <c r="V181" s="863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864"/>
      <c r="B182" s="864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5"/>
      <c r="P182" s="861" t="s">
        <v>40</v>
      </c>
      <c r="Q182" s="862"/>
      <c r="R182" s="862"/>
      <c r="S182" s="862"/>
      <c r="T182" s="862"/>
      <c r="U182" s="862"/>
      <c r="V182" s="863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856" t="s">
        <v>84</v>
      </c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6"/>
      <c r="P183" s="856"/>
      <c r="Q183" s="856"/>
      <c r="R183" s="856"/>
      <c r="S183" s="856"/>
      <c r="T183" s="856"/>
      <c r="U183" s="856"/>
      <c r="V183" s="856"/>
      <c r="W183" s="856"/>
      <c r="X183" s="856"/>
      <c r="Y183" s="856"/>
      <c r="Z183" s="856"/>
      <c r="AA183" s="66"/>
      <c r="AB183" s="66"/>
      <c r="AC183" s="80"/>
    </row>
    <row r="184" spans="1:68" ht="16.5" customHeight="1" x14ac:dyDescent="0.25">
      <c r="A184" s="63" t="s">
        <v>347</v>
      </c>
      <c r="B184" s="63" t="s">
        <v>348</v>
      </c>
      <c r="C184" s="36">
        <v>4301051611</v>
      </c>
      <c r="D184" s="857">
        <v>4607091385304</v>
      </c>
      <c r="E184" s="857"/>
      <c r="F184" s="62">
        <v>1.4</v>
      </c>
      <c r="G184" s="37">
        <v>6</v>
      </c>
      <c r="H184" s="62">
        <v>8.4</v>
      </c>
      <c r="I184" s="62">
        <v>8.9640000000000004</v>
      </c>
      <c r="J184" s="37">
        <v>56</v>
      </c>
      <c r="K184" s="37" t="s">
        <v>130</v>
      </c>
      <c r="L184" s="37" t="s">
        <v>45</v>
      </c>
      <c r="M184" s="38" t="s">
        <v>82</v>
      </c>
      <c r="N184" s="38"/>
      <c r="O184" s="37">
        <v>40</v>
      </c>
      <c r="P184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859"/>
      <c r="R184" s="859"/>
      <c r="S184" s="859"/>
      <c r="T184" s="8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IFERROR(IF(Y184=0,"",ROUNDUP(Y184/H184,0)*0.02175),"")</f>
        <v/>
      </c>
      <c r="AA184" s="68" t="s">
        <v>45</v>
      </c>
      <c r="AB184" s="69" t="s">
        <v>45</v>
      </c>
      <c r="AC184" s="264" t="s">
        <v>349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350</v>
      </c>
      <c r="B185" s="63" t="s">
        <v>351</v>
      </c>
      <c r="C185" s="36">
        <v>4301051653</v>
      </c>
      <c r="D185" s="857">
        <v>4607091386264</v>
      </c>
      <c r="E185" s="857"/>
      <c r="F185" s="62">
        <v>0.5</v>
      </c>
      <c r="G185" s="37">
        <v>6</v>
      </c>
      <c r="H185" s="62">
        <v>3</v>
      </c>
      <c r="I185" s="62">
        <v>3.278</v>
      </c>
      <c r="J185" s="37">
        <v>156</v>
      </c>
      <c r="K185" s="37" t="s">
        <v>88</v>
      </c>
      <c r="L185" s="37" t="s">
        <v>45</v>
      </c>
      <c r="M185" s="38" t="s">
        <v>129</v>
      </c>
      <c r="N185" s="38"/>
      <c r="O185" s="37">
        <v>31</v>
      </c>
      <c r="P185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59"/>
      <c r="R185" s="859"/>
      <c r="S185" s="859"/>
      <c r="T185" s="8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352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353</v>
      </c>
      <c r="B186" s="63" t="s">
        <v>354</v>
      </c>
      <c r="C186" s="36">
        <v>4301051313</v>
      </c>
      <c r="D186" s="857">
        <v>4607091385427</v>
      </c>
      <c r="E186" s="857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88</v>
      </c>
      <c r="L186" s="37" t="s">
        <v>45</v>
      </c>
      <c r="M186" s="38" t="s">
        <v>82</v>
      </c>
      <c r="N186" s="38"/>
      <c r="O186" s="37">
        <v>40</v>
      </c>
      <c r="P186" s="9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59"/>
      <c r="R186" s="859"/>
      <c r="S186" s="859"/>
      <c r="T186" s="8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349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4"/>
      <c r="B187" s="864"/>
      <c r="C187" s="864"/>
      <c r="D187" s="864"/>
      <c r="E187" s="864"/>
      <c r="F187" s="864"/>
      <c r="G187" s="864"/>
      <c r="H187" s="864"/>
      <c r="I187" s="864"/>
      <c r="J187" s="864"/>
      <c r="K187" s="864"/>
      <c r="L187" s="864"/>
      <c r="M187" s="864"/>
      <c r="N187" s="864"/>
      <c r="O187" s="865"/>
      <c r="P187" s="861" t="s">
        <v>40</v>
      </c>
      <c r="Q187" s="862"/>
      <c r="R187" s="862"/>
      <c r="S187" s="862"/>
      <c r="T187" s="862"/>
      <c r="U187" s="862"/>
      <c r="V187" s="863"/>
      <c r="W187" s="42" t="s">
        <v>39</v>
      </c>
      <c r="X187" s="43">
        <f>IFERROR(X184/H184,"0")+IFERROR(X185/H185,"0")+IFERROR(X186/H186,"0")</f>
        <v>0</v>
      </c>
      <c r="Y187" s="43">
        <f>IFERROR(Y184/H184,"0")+IFERROR(Y185/H185,"0")+IFERROR(Y186/H186,"0")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864"/>
      <c r="B188" s="864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5"/>
      <c r="P188" s="861" t="s">
        <v>40</v>
      </c>
      <c r="Q188" s="862"/>
      <c r="R188" s="862"/>
      <c r="S188" s="862"/>
      <c r="T188" s="862"/>
      <c r="U188" s="862"/>
      <c r="V188" s="863"/>
      <c r="W188" s="42" t="s">
        <v>0</v>
      </c>
      <c r="X188" s="43">
        <f>IFERROR(SUM(X184:X186),"0")</f>
        <v>0</v>
      </c>
      <c r="Y188" s="43">
        <f>IFERROR(SUM(Y184:Y186),"0")</f>
        <v>0</v>
      </c>
      <c r="Z188" s="42"/>
      <c r="AA188" s="67"/>
      <c r="AB188" s="67"/>
      <c r="AC188" s="67"/>
    </row>
    <row r="189" spans="1:68" ht="27.75" customHeight="1" x14ac:dyDescent="0.2">
      <c r="A189" s="854" t="s">
        <v>355</v>
      </c>
      <c r="B189" s="854"/>
      <c r="C189" s="854"/>
      <c r="D189" s="854"/>
      <c r="E189" s="854"/>
      <c r="F189" s="854"/>
      <c r="G189" s="854"/>
      <c r="H189" s="854"/>
      <c r="I189" s="854"/>
      <c r="J189" s="854"/>
      <c r="K189" s="854"/>
      <c r="L189" s="854"/>
      <c r="M189" s="854"/>
      <c r="N189" s="854"/>
      <c r="O189" s="854"/>
      <c r="P189" s="854"/>
      <c r="Q189" s="854"/>
      <c r="R189" s="854"/>
      <c r="S189" s="854"/>
      <c r="T189" s="854"/>
      <c r="U189" s="854"/>
      <c r="V189" s="854"/>
      <c r="W189" s="854"/>
      <c r="X189" s="854"/>
      <c r="Y189" s="854"/>
      <c r="Z189" s="854"/>
      <c r="AA189" s="54"/>
      <c r="AB189" s="54"/>
      <c r="AC189" s="54"/>
    </row>
    <row r="190" spans="1:68" ht="16.5" customHeight="1" x14ac:dyDescent="0.25">
      <c r="A190" s="855" t="s">
        <v>356</v>
      </c>
      <c r="B190" s="855"/>
      <c r="C190" s="855"/>
      <c r="D190" s="855"/>
      <c r="E190" s="855"/>
      <c r="F190" s="855"/>
      <c r="G190" s="855"/>
      <c r="H190" s="855"/>
      <c r="I190" s="855"/>
      <c r="J190" s="855"/>
      <c r="K190" s="855"/>
      <c r="L190" s="855"/>
      <c r="M190" s="855"/>
      <c r="N190" s="855"/>
      <c r="O190" s="855"/>
      <c r="P190" s="855"/>
      <c r="Q190" s="855"/>
      <c r="R190" s="855"/>
      <c r="S190" s="855"/>
      <c r="T190" s="855"/>
      <c r="U190" s="855"/>
      <c r="V190" s="855"/>
      <c r="W190" s="855"/>
      <c r="X190" s="855"/>
      <c r="Y190" s="855"/>
      <c r="Z190" s="855"/>
      <c r="AA190" s="65"/>
      <c r="AB190" s="65"/>
      <c r="AC190" s="79"/>
    </row>
    <row r="191" spans="1:68" ht="14.25" customHeight="1" x14ac:dyDescent="0.25">
      <c r="A191" s="856" t="s">
        <v>183</v>
      </c>
      <c r="B191" s="856"/>
      <c r="C191" s="856"/>
      <c r="D191" s="856"/>
      <c r="E191" s="856"/>
      <c r="F191" s="856"/>
      <c r="G191" s="856"/>
      <c r="H191" s="856"/>
      <c r="I191" s="856"/>
      <c r="J191" s="856"/>
      <c r="K191" s="856"/>
      <c r="L191" s="856"/>
      <c r="M191" s="856"/>
      <c r="N191" s="856"/>
      <c r="O191" s="856"/>
      <c r="P191" s="856"/>
      <c r="Q191" s="856"/>
      <c r="R191" s="856"/>
      <c r="S191" s="856"/>
      <c r="T191" s="856"/>
      <c r="U191" s="856"/>
      <c r="V191" s="856"/>
      <c r="W191" s="856"/>
      <c r="X191" s="856"/>
      <c r="Y191" s="856"/>
      <c r="Z191" s="856"/>
      <c r="AA191" s="66"/>
      <c r="AB191" s="66"/>
      <c r="AC191" s="80"/>
    </row>
    <row r="192" spans="1:68" ht="27" customHeight="1" x14ac:dyDescent="0.25">
      <c r="A192" s="63" t="s">
        <v>357</v>
      </c>
      <c r="B192" s="63" t="s">
        <v>358</v>
      </c>
      <c r="C192" s="36">
        <v>4301020323</v>
      </c>
      <c r="D192" s="857">
        <v>4680115886223</v>
      </c>
      <c r="E192" s="857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83</v>
      </c>
      <c r="L192" s="37" t="s">
        <v>45</v>
      </c>
      <c r="M192" s="38" t="s">
        <v>82</v>
      </c>
      <c r="N192" s="38"/>
      <c r="O192" s="37">
        <v>40</v>
      </c>
      <c r="P192" s="957" t="s">
        <v>359</v>
      </c>
      <c r="Q192" s="859"/>
      <c r="R192" s="859"/>
      <c r="S192" s="859"/>
      <c r="T192" s="86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360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64"/>
      <c r="B193" s="864"/>
      <c r="C193" s="864"/>
      <c r="D193" s="864"/>
      <c r="E193" s="864"/>
      <c r="F193" s="864"/>
      <c r="G193" s="864"/>
      <c r="H193" s="864"/>
      <c r="I193" s="864"/>
      <c r="J193" s="864"/>
      <c r="K193" s="864"/>
      <c r="L193" s="864"/>
      <c r="M193" s="864"/>
      <c r="N193" s="864"/>
      <c r="O193" s="865"/>
      <c r="P193" s="861" t="s">
        <v>40</v>
      </c>
      <c r="Q193" s="862"/>
      <c r="R193" s="862"/>
      <c r="S193" s="862"/>
      <c r="T193" s="862"/>
      <c r="U193" s="862"/>
      <c r="V193" s="863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864"/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5"/>
      <c r="P194" s="861" t="s">
        <v>40</v>
      </c>
      <c r="Q194" s="862"/>
      <c r="R194" s="862"/>
      <c r="S194" s="862"/>
      <c r="T194" s="862"/>
      <c r="U194" s="862"/>
      <c r="V194" s="863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856" t="s">
        <v>78</v>
      </c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6"/>
      <c r="P195" s="856"/>
      <c r="Q195" s="856"/>
      <c r="R195" s="856"/>
      <c r="S195" s="856"/>
      <c r="T195" s="856"/>
      <c r="U195" s="856"/>
      <c r="V195" s="856"/>
      <c r="W195" s="856"/>
      <c r="X195" s="856"/>
      <c r="Y195" s="856"/>
      <c r="Z195" s="856"/>
      <c r="AA195" s="66"/>
      <c r="AB195" s="66"/>
      <c r="AC195" s="80"/>
    </row>
    <row r="196" spans="1:68" ht="27" customHeight="1" x14ac:dyDescent="0.25">
      <c r="A196" s="63" t="s">
        <v>361</v>
      </c>
      <c r="B196" s="63" t="s">
        <v>362</v>
      </c>
      <c r="C196" s="36">
        <v>4301031191</v>
      </c>
      <c r="D196" s="857">
        <v>4680115880993</v>
      </c>
      <c r="E196" s="857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363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364</v>
      </c>
      <c r="B197" s="63" t="s">
        <v>365</v>
      </c>
      <c r="C197" s="36">
        <v>4301031204</v>
      </c>
      <c r="D197" s="857">
        <v>4680115881761</v>
      </c>
      <c r="E197" s="857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88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366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367</v>
      </c>
      <c r="B198" s="63" t="s">
        <v>368</v>
      </c>
      <c r="C198" s="36">
        <v>4301031201</v>
      </c>
      <c r="D198" s="857">
        <v>4680115881563</v>
      </c>
      <c r="E198" s="857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88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370</v>
      </c>
      <c r="B199" s="63" t="s">
        <v>371</v>
      </c>
      <c r="C199" s="36">
        <v>4301031199</v>
      </c>
      <c r="D199" s="857">
        <v>4680115880986</v>
      </c>
      <c r="E199" s="857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363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372</v>
      </c>
      <c r="B200" s="63" t="s">
        <v>373</v>
      </c>
      <c r="C200" s="36">
        <v>4301031205</v>
      </c>
      <c r="D200" s="857">
        <v>4680115881785</v>
      </c>
      <c r="E200" s="857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366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374</v>
      </c>
      <c r="B201" s="63" t="s">
        <v>375</v>
      </c>
      <c r="C201" s="36">
        <v>4301031202</v>
      </c>
      <c r="D201" s="857">
        <v>4680115881679</v>
      </c>
      <c r="E201" s="857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59"/>
      <c r="R201" s="859"/>
      <c r="S201" s="859"/>
      <c r="T201" s="8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369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376</v>
      </c>
      <c r="B202" s="63" t="s">
        <v>377</v>
      </c>
      <c r="C202" s="36">
        <v>4301031158</v>
      </c>
      <c r="D202" s="857">
        <v>4680115880191</v>
      </c>
      <c r="E202" s="857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88</v>
      </c>
      <c r="L202" s="37" t="s">
        <v>45</v>
      </c>
      <c r="M202" s="38" t="s">
        <v>82</v>
      </c>
      <c r="N202" s="38"/>
      <c r="O202" s="37">
        <v>40</v>
      </c>
      <c r="P20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59"/>
      <c r="R202" s="859"/>
      <c r="S202" s="859"/>
      <c r="T202" s="8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369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378</v>
      </c>
      <c r="B203" s="63" t="s">
        <v>379</v>
      </c>
      <c r="C203" s="36">
        <v>4301031245</v>
      </c>
      <c r="D203" s="857">
        <v>4680115883963</v>
      </c>
      <c r="E203" s="857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59"/>
      <c r="R203" s="859"/>
      <c r="S203" s="859"/>
      <c r="T203" s="8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380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864"/>
      <c r="B204" s="864"/>
      <c r="C204" s="864"/>
      <c r="D204" s="864"/>
      <c r="E204" s="864"/>
      <c r="F204" s="864"/>
      <c r="G204" s="864"/>
      <c r="H204" s="864"/>
      <c r="I204" s="864"/>
      <c r="J204" s="864"/>
      <c r="K204" s="864"/>
      <c r="L204" s="864"/>
      <c r="M204" s="864"/>
      <c r="N204" s="864"/>
      <c r="O204" s="865"/>
      <c r="P204" s="861" t="s">
        <v>40</v>
      </c>
      <c r="Q204" s="862"/>
      <c r="R204" s="862"/>
      <c r="S204" s="862"/>
      <c r="T204" s="862"/>
      <c r="U204" s="862"/>
      <c r="V204" s="863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864"/>
      <c r="B205" s="864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5"/>
      <c r="P205" s="861" t="s">
        <v>40</v>
      </c>
      <c r="Q205" s="862"/>
      <c r="R205" s="862"/>
      <c r="S205" s="862"/>
      <c r="T205" s="862"/>
      <c r="U205" s="862"/>
      <c r="V205" s="863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55" t="s">
        <v>381</v>
      </c>
      <c r="B206" s="855"/>
      <c r="C206" s="855"/>
      <c r="D206" s="855"/>
      <c r="E206" s="855"/>
      <c r="F206" s="855"/>
      <c r="G206" s="855"/>
      <c r="H206" s="855"/>
      <c r="I206" s="855"/>
      <c r="J206" s="855"/>
      <c r="K206" s="855"/>
      <c r="L206" s="855"/>
      <c r="M206" s="855"/>
      <c r="N206" s="855"/>
      <c r="O206" s="855"/>
      <c r="P206" s="855"/>
      <c r="Q206" s="855"/>
      <c r="R206" s="855"/>
      <c r="S206" s="855"/>
      <c r="T206" s="855"/>
      <c r="U206" s="855"/>
      <c r="V206" s="855"/>
      <c r="W206" s="855"/>
      <c r="X206" s="855"/>
      <c r="Y206" s="855"/>
      <c r="Z206" s="855"/>
      <c r="AA206" s="65"/>
      <c r="AB206" s="65"/>
      <c r="AC206" s="79"/>
    </row>
    <row r="207" spans="1:68" ht="14.25" customHeight="1" x14ac:dyDescent="0.25">
      <c r="A207" s="856" t="s">
        <v>125</v>
      </c>
      <c r="B207" s="856"/>
      <c r="C207" s="856"/>
      <c r="D207" s="856"/>
      <c r="E207" s="856"/>
      <c r="F207" s="856"/>
      <c r="G207" s="856"/>
      <c r="H207" s="856"/>
      <c r="I207" s="856"/>
      <c r="J207" s="856"/>
      <c r="K207" s="856"/>
      <c r="L207" s="856"/>
      <c r="M207" s="856"/>
      <c r="N207" s="856"/>
      <c r="O207" s="856"/>
      <c r="P207" s="856"/>
      <c r="Q207" s="856"/>
      <c r="R207" s="856"/>
      <c r="S207" s="856"/>
      <c r="T207" s="856"/>
      <c r="U207" s="856"/>
      <c r="V207" s="856"/>
      <c r="W207" s="856"/>
      <c r="X207" s="856"/>
      <c r="Y207" s="856"/>
      <c r="Z207" s="856"/>
      <c r="AA207" s="66"/>
      <c r="AB207" s="66"/>
      <c r="AC207" s="80"/>
    </row>
    <row r="208" spans="1:68" ht="27" customHeight="1" x14ac:dyDescent="0.25">
      <c r="A208" s="63" t="s">
        <v>382</v>
      </c>
      <c r="B208" s="63" t="s">
        <v>383</v>
      </c>
      <c r="C208" s="36">
        <v>4301011450</v>
      </c>
      <c r="D208" s="857">
        <v>4680115881402</v>
      </c>
      <c r="E208" s="857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130</v>
      </c>
      <c r="L208" s="37" t="s">
        <v>45</v>
      </c>
      <c r="M208" s="38" t="s">
        <v>133</v>
      </c>
      <c r="N208" s="38"/>
      <c r="O208" s="37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59"/>
      <c r="R208" s="859"/>
      <c r="S208" s="859"/>
      <c r="T208" s="860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384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385</v>
      </c>
      <c r="B209" s="63" t="s">
        <v>386</v>
      </c>
      <c r="C209" s="36">
        <v>4301011767</v>
      </c>
      <c r="D209" s="857">
        <v>4680115881396</v>
      </c>
      <c r="E209" s="857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88</v>
      </c>
      <c r="L209" s="37" t="s">
        <v>45</v>
      </c>
      <c r="M209" s="38" t="s">
        <v>82</v>
      </c>
      <c r="N209" s="38"/>
      <c r="O209" s="37">
        <v>55</v>
      </c>
      <c r="P209" s="9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59"/>
      <c r="R209" s="859"/>
      <c r="S209" s="859"/>
      <c r="T209" s="860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384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864"/>
      <c r="B210" s="864"/>
      <c r="C210" s="864"/>
      <c r="D210" s="864"/>
      <c r="E210" s="864"/>
      <c r="F210" s="864"/>
      <c r="G210" s="864"/>
      <c r="H210" s="864"/>
      <c r="I210" s="864"/>
      <c r="J210" s="864"/>
      <c r="K210" s="864"/>
      <c r="L210" s="864"/>
      <c r="M210" s="864"/>
      <c r="N210" s="864"/>
      <c r="O210" s="865"/>
      <c r="P210" s="861" t="s">
        <v>40</v>
      </c>
      <c r="Q210" s="862"/>
      <c r="R210" s="862"/>
      <c r="S210" s="862"/>
      <c r="T210" s="862"/>
      <c r="U210" s="862"/>
      <c r="V210" s="863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864"/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5"/>
      <c r="P211" s="861" t="s">
        <v>40</v>
      </c>
      <c r="Q211" s="862"/>
      <c r="R211" s="862"/>
      <c r="S211" s="862"/>
      <c r="T211" s="862"/>
      <c r="U211" s="862"/>
      <c r="V211" s="863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856" t="s">
        <v>183</v>
      </c>
      <c r="B212" s="856"/>
      <c r="C212" s="856"/>
      <c r="D212" s="856"/>
      <c r="E212" s="856"/>
      <c r="F212" s="856"/>
      <c r="G212" s="856"/>
      <c r="H212" s="856"/>
      <c r="I212" s="856"/>
      <c r="J212" s="856"/>
      <c r="K212" s="856"/>
      <c r="L212" s="856"/>
      <c r="M212" s="856"/>
      <c r="N212" s="856"/>
      <c r="O212" s="856"/>
      <c r="P212" s="856"/>
      <c r="Q212" s="856"/>
      <c r="R212" s="856"/>
      <c r="S212" s="856"/>
      <c r="T212" s="856"/>
      <c r="U212" s="856"/>
      <c r="V212" s="856"/>
      <c r="W212" s="856"/>
      <c r="X212" s="856"/>
      <c r="Y212" s="856"/>
      <c r="Z212" s="856"/>
      <c r="AA212" s="66"/>
      <c r="AB212" s="66"/>
      <c r="AC212" s="80"/>
    </row>
    <row r="213" spans="1:68" ht="16.5" customHeight="1" x14ac:dyDescent="0.25">
      <c r="A213" s="63" t="s">
        <v>387</v>
      </c>
      <c r="B213" s="63" t="s">
        <v>388</v>
      </c>
      <c r="C213" s="36">
        <v>4301020262</v>
      </c>
      <c r="D213" s="857">
        <v>4680115882935</v>
      </c>
      <c r="E213" s="857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130</v>
      </c>
      <c r="L213" s="37" t="s">
        <v>45</v>
      </c>
      <c r="M213" s="38" t="s">
        <v>129</v>
      </c>
      <c r="N213" s="38"/>
      <c r="O213" s="37">
        <v>50</v>
      </c>
      <c r="P213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59"/>
      <c r="R213" s="859"/>
      <c r="S213" s="859"/>
      <c r="T213" s="860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389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390</v>
      </c>
      <c r="B214" s="63" t="s">
        <v>391</v>
      </c>
      <c r="C214" s="36">
        <v>4301020220</v>
      </c>
      <c r="D214" s="857">
        <v>4680115880764</v>
      </c>
      <c r="E214" s="857"/>
      <c r="F214" s="62">
        <v>0.35</v>
      </c>
      <c r="G214" s="37">
        <v>6</v>
      </c>
      <c r="H214" s="62">
        <v>2.1</v>
      </c>
      <c r="I214" s="62">
        <v>2.2799999999999998</v>
      </c>
      <c r="J214" s="37">
        <v>182</v>
      </c>
      <c r="K214" s="37" t="s">
        <v>195</v>
      </c>
      <c r="L214" s="37" t="s">
        <v>45</v>
      </c>
      <c r="M214" s="38" t="s">
        <v>133</v>
      </c>
      <c r="N214" s="38"/>
      <c r="O214" s="37">
        <v>50</v>
      </c>
      <c r="P214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59"/>
      <c r="R214" s="859"/>
      <c r="S214" s="859"/>
      <c r="T214" s="8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94" t="s">
        <v>389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64"/>
      <c r="B215" s="864"/>
      <c r="C215" s="864"/>
      <c r="D215" s="864"/>
      <c r="E215" s="864"/>
      <c r="F215" s="864"/>
      <c r="G215" s="864"/>
      <c r="H215" s="864"/>
      <c r="I215" s="864"/>
      <c r="J215" s="864"/>
      <c r="K215" s="864"/>
      <c r="L215" s="864"/>
      <c r="M215" s="864"/>
      <c r="N215" s="864"/>
      <c r="O215" s="865"/>
      <c r="P215" s="861" t="s">
        <v>40</v>
      </c>
      <c r="Q215" s="862"/>
      <c r="R215" s="862"/>
      <c r="S215" s="862"/>
      <c r="T215" s="862"/>
      <c r="U215" s="862"/>
      <c r="V215" s="863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864"/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5"/>
      <c r="P216" s="861" t="s">
        <v>40</v>
      </c>
      <c r="Q216" s="862"/>
      <c r="R216" s="862"/>
      <c r="S216" s="862"/>
      <c r="T216" s="862"/>
      <c r="U216" s="862"/>
      <c r="V216" s="863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856" t="s">
        <v>78</v>
      </c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6"/>
      <c r="P217" s="856"/>
      <c r="Q217" s="856"/>
      <c r="R217" s="856"/>
      <c r="S217" s="856"/>
      <c r="T217" s="856"/>
      <c r="U217" s="856"/>
      <c r="V217" s="856"/>
      <c r="W217" s="856"/>
      <c r="X217" s="856"/>
      <c r="Y217" s="856"/>
      <c r="Z217" s="856"/>
      <c r="AA217" s="66"/>
      <c r="AB217" s="66"/>
      <c r="AC217" s="80"/>
    </row>
    <row r="218" spans="1:68" ht="27" customHeight="1" x14ac:dyDescent="0.25">
      <c r="A218" s="63" t="s">
        <v>392</v>
      </c>
      <c r="B218" s="63" t="s">
        <v>393</v>
      </c>
      <c r="C218" s="36">
        <v>4301031224</v>
      </c>
      <c r="D218" s="857">
        <v>4680115882683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 t="s">
        <v>45</v>
      </c>
      <c r="M218" s="38" t="s">
        <v>82</v>
      </c>
      <c r="N218" s="38"/>
      <c r="O218" s="37">
        <v>40</v>
      </c>
      <c r="P218" s="9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394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395</v>
      </c>
      <c r="B219" s="63" t="s">
        <v>396</v>
      </c>
      <c r="C219" s="36">
        <v>4301031230</v>
      </c>
      <c r="D219" s="857">
        <v>4680115882690</v>
      </c>
      <c r="E219" s="857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397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398</v>
      </c>
      <c r="B220" s="63" t="s">
        <v>399</v>
      </c>
      <c r="C220" s="36">
        <v>4301031220</v>
      </c>
      <c r="D220" s="857">
        <v>4680115882669</v>
      </c>
      <c r="E220" s="857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88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400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401</v>
      </c>
      <c r="B221" s="63" t="s">
        <v>402</v>
      </c>
      <c r="C221" s="36">
        <v>4301031221</v>
      </c>
      <c r="D221" s="857">
        <v>4680115882676</v>
      </c>
      <c r="E221" s="857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88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403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404</v>
      </c>
      <c r="B222" s="63" t="s">
        <v>405</v>
      </c>
      <c r="C222" s="36">
        <v>4301031223</v>
      </c>
      <c r="D222" s="857">
        <v>4680115884014</v>
      </c>
      <c r="E222" s="857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394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406</v>
      </c>
      <c r="B223" s="63" t="s">
        <v>407</v>
      </c>
      <c r="C223" s="36">
        <v>4301031222</v>
      </c>
      <c r="D223" s="857">
        <v>4680115884007</v>
      </c>
      <c r="E223" s="857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59"/>
      <c r="R223" s="859"/>
      <c r="S223" s="859"/>
      <c r="T223" s="8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397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408</v>
      </c>
      <c r="B224" s="63" t="s">
        <v>409</v>
      </c>
      <c r="C224" s="36">
        <v>4301031229</v>
      </c>
      <c r="D224" s="857">
        <v>4680115884038</v>
      </c>
      <c r="E224" s="857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59"/>
      <c r="R224" s="859"/>
      <c r="S224" s="859"/>
      <c r="T224" s="8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400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410</v>
      </c>
      <c r="B225" s="63" t="s">
        <v>411</v>
      </c>
      <c r="C225" s="36">
        <v>4301031225</v>
      </c>
      <c r="D225" s="857">
        <v>4680115884021</v>
      </c>
      <c r="E225" s="857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59"/>
      <c r="R225" s="859"/>
      <c r="S225" s="859"/>
      <c r="T225" s="8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403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864"/>
      <c r="B226" s="864"/>
      <c r="C226" s="864"/>
      <c r="D226" s="864"/>
      <c r="E226" s="864"/>
      <c r="F226" s="864"/>
      <c r="G226" s="864"/>
      <c r="H226" s="864"/>
      <c r="I226" s="864"/>
      <c r="J226" s="864"/>
      <c r="K226" s="864"/>
      <c r="L226" s="864"/>
      <c r="M226" s="864"/>
      <c r="N226" s="864"/>
      <c r="O226" s="865"/>
      <c r="P226" s="861" t="s">
        <v>40</v>
      </c>
      <c r="Q226" s="862"/>
      <c r="R226" s="862"/>
      <c r="S226" s="862"/>
      <c r="T226" s="862"/>
      <c r="U226" s="862"/>
      <c r="V226" s="863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864"/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5"/>
      <c r="P227" s="861" t="s">
        <v>40</v>
      </c>
      <c r="Q227" s="862"/>
      <c r="R227" s="862"/>
      <c r="S227" s="862"/>
      <c r="T227" s="862"/>
      <c r="U227" s="862"/>
      <c r="V227" s="863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856" t="s">
        <v>84</v>
      </c>
      <c r="B228" s="856"/>
      <c r="C228" s="856"/>
      <c r="D228" s="856"/>
      <c r="E228" s="856"/>
      <c r="F228" s="856"/>
      <c r="G228" s="856"/>
      <c r="H228" s="856"/>
      <c r="I228" s="856"/>
      <c r="J228" s="856"/>
      <c r="K228" s="856"/>
      <c r="L228" s="856"/>
      <c r="M228" s="856"/>
      <c r="N228" s="856"/>
      <c r="O228" s="856"/>
      <c r="P228" s="856"/>
      <c r="Q228" s="856"/>
      <c r="R228" s="856"/>
      <c r="S228" s="856"/>
      <c r="T228" s="856"/>
      <c r="U228" s="856"/>
      <c r="V228" s="856"/>
      <c r="W228" s="856"/>
      <c r="X228" s="856"/>
      <c r="Y228" s="856"/>
      <c r="Z228" s="856"/>
      <c r="AA228" s="66"/>
      <c r="AB228" s="66"/>
      <c r="AC228" s="80"/>
    </row>
    <row r="229" spans="1:68" ht="37.5" customHeight="1" x14ac:dyDescent="0.25">
      <c r="A229" s="63" t="s">
        <v>412</v>
      </c>
      <c r="B229" s="63" t="s">
        <v>413</v>
      </c>
      <c r="C229" s="36">
        <v>4301051408</v>
      </c>
      <c r="D229" s="857">
        <v>4680115881594</v>
      </c>
      <c r="E229" s="857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130</v>
      </c>
      <c r="L229" s="37" t="s">
        <v>45</v>
      </c>
      <c r="M229" s="38" t="s">
        <v>129</v>
      </c>
      <c r="N229" s="38"/>
      <c r="O229" s="37">
        <v>40</v>
      </c>
      <c r="P229" s="978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414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16.5" customHeight="1" x14ac:dyDescent="0.25">
      <c r="A230" s="63" t="s">
        <v>415</v>
      </c>
      <c r="B230" s="63" t="s">
        <v>416</v>
      </c>
      <c r="C230" s="36">
        <v>4301051754</v>
      </c>
      <c r="D230" s="857">
        <v>4680115880962</v>
      </c>
      <c r="E230" s="857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130</v>
      </c>
      <c r="L230" s="37" t="s">
        <v>45</v>
      </c>
      <c r="M230" s="38" t="s">
        <v>82</v>
      </c>
      <c r="N230" s="38"/>
      <c r="O230" s="37">
        <v>40</v>
      </c>
      <c r="P230" s="9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417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418</v>
      </c>
      <c r="B231" s="63" t="s">
        <v>419</v>
      </c>
      <c r="C231" s="36">
        <v>4301051411</v>
      </c>
      <c r="D231" s="857">
        <v>4680115881617</v>
      </c>
      <c r="E231" s="857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130</v>
      </c>
      <c r="L231" s="37" t="s">
        <v>45</v>
      </c>
      <c r="M231" s="38" t="s">
        <v>129</v>
      </c>
      <c r="N231" s="38"/>
      <c r="O231" s="37">
        <v>40</v>
      </c>
      <c r="P231" s="980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420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421</v>
      </c>
      <c r="B232" s="63" t="s">
        <v>422</v>
      </c>
      <c r="C232" s="36">
        <v>4301051632</v>
      </c>
      <c r="D232" s="857">
        <v>4680115880573</v>
      </c>
      <c r="E232" s="857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130</v>
      </c>
      <c r="L232" s="37" t="s">
        <v>45</v>
      </c>
      <c r="M232" s="38" t="s">
        <v>82</v>
      </c>
      <c r="N232" s="38"/>
      <c r="O232" s="37">
        <v>45</v>
      </c>
      <c r="P232" s="9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423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424</v>
      </c>
      <c r="B233" s="63" t="s">
        <v>425</v>
      </c>
      <c r="C233" s="36">
        <v>4301051407</v>
      </c>
      <c r="D233" s="857">
        <v>4680115882195</v>
      </c>
      <c r="E233" s="857"/>
      <c r="F233" s="62">
        <v>0.4</v>
      </c>
      <c r="G233" s="37">
        <v>6</v>
      </c>
      <c r="H233" s="62">
        <v>2.4</v>
      </c>
      <c r="I233" s="62">
        <v>2.69</v>
      </c>
      <c r="J233" s="37">
        <v>156</v>
      </c>
      <c r="K233" s="37" t="s">
        <v>88</v>
      </c>
      <c r="L233" s="37" t="s">
        <v>45</v>
      </c>
      <c r="M233" s="38" t="s">
        <v>129</v>
      </c>
      <c r="N233" s="38"/>
      <c r="O233" s="37">
        <v>40</v>
      </c>
      <c r="P233" s="982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ref="Z233:Z239" si="51">IFERROR(IF(Y233=0,"",ROUNDUP(Y233/H233,0)*0.00753),"")</f>
        <v/>
      </c>
      <c r="AA233" s="68" t="s">
        <v>45</v>
      </c>
      <c r="AB233" s="69" t="s">
        <v>45</v>
      </c>
      <c r="AC233" s="320" t="s">
        <v>426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427</v>
      </c>
      <c r="B234" s="63" t="s">
        <v>428</v>
      </c>
      <c r="C234" s="36">
        <v>4301051752</v>
      </c>
      <c r="D234" s="857">
        <v>4680115882607</v>
      </c>
      <c r="E234" s="857"/>
      <c r="F234" s="62">
        <v>0.3</v>
      </c>
      <c r="G234" s="37">
        <v>6</v>
      </c>
      <c r="H234" s="62">
        <v>1.8</v>
      </c>
      <c r="I234" s="62">
        <v>2.0720000000000001</v>
      </c>
      <c r="J234" s="37">
        <v>156</v>
      </c>
      <c r="K234" s="37" t="s">
        <v>88</v>
      </c>
      <c r="L234" s="37" t="s">
        <v>45</v>
      </c>
      <c r="M234" s="38" t="s">
        <v>168</v>
      </c>
      <c r="N234" s="38"/>
      <c r="O234" s="37">
        <v>45</v>
      </c>
      <c r="P234" s="9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429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430</v>
      </c>
      <c r="B235" s="63" t="s">
        <v>431</v>
      </c>
      <c r="C235" s="36">
        <v>4301051630</v>
      </c>
      <c r="D235" s="857">
        <v>4680115880092</v>
      </c>
      <c r="E235" s="857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88</v>
      </c>
      <c r="L235" s="37" t="s">
        <v>45</v>
      </c>
      <c r="M235" s="38" t="s">
        <v>82</v>
      </c>
      <c r="N235" s="38"/>
      <c r="O235" s="37">
        <v>45</v>
      </c>
      <c r="P235" s="9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432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433</v>
      </c>
      <c r="B236" s="63" t="s">
        <v>434</v>
      </c>
      <c r="C236" s="36">
        <v>4301051631</v>
      </c>
      <c r="D236" s="857">
        <v>4680115880221</v>
      </c>
      <c r="E236" s="857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 t="s">
        <v>45</v>
      </c>
      <c r="M236" s="38" t="s">
        <v>82</v>
      </c>
      <c r="N236" s="38"/>
      <c r="O236" s="37">
        <v>45</v>
      </c>
      <c r="P236" s="9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423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435</v>
      </c>
      <c r="B237" s="63" t="s">
        <v>436</v>
      </c>
      <c r="C237" s="36">
        <v>4301051749</v>
      </c>
      <c r="D237" s="857">
        <v>4680115882942</v>
      </c>
      <c r="E237" s="857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88</v>
      </c>
      <c r="L237" s="37" t="s">
        <v>45</v>
      </c>
      <c r="M237" s="38" t="s">
        <v>82</v>
      </c>
      <c r="N237" s="38"/>
      <c r="O237" s="37">
        <v>40</v>
      </c>
      <c r="P237" s="98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59"/>
      <c r="R237" s="859"/>
      <c r="S237" s="859"/>
      <c r="T237" s="86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437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438</v>
      </c>
      <c r="B238" s="63" t="s">
        <v>439</v>
      </c>
      <c r="C238" s="36">
        <v>4301051753</v>
      </c>
      <c r="D238" s="857">
        <v>4680115880504</v>
      </c>
      <c r="E238" s="857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88</v>
      </c>
      <c r="L238" s="37" t="s">
        <v>45</v>
      </c>
      <c r="M238" s="38" t="s">
        <v>82</v>
      </c>
      <c r="N238" s="38"/>
      <c r="O238" s="37">
        <v>40</v>
      </c>
      <c r="P238" s="987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38" s="859"/>
      <c r="R238" s="859"/>
      <c r="S238" s="859"/>
      <c r="T238" s="86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437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440</v>
      </c>
      <c r="B239" s="63" t="s">
        <v>441</v>
      </c>
      <c r="C239" s="36">
        <v>4301051410</v>
      </c>
      <c r="D239" s="857">
        <v>4680115882164</v>
      </c>
      <c r="E239" s="857"/>
      <c r="F239" s="62">
        <v>0.4</v>
      </c>
      <c r="G239" s="37">
        <v>6</v>
      </c>
      <c r="H239" s="62">
        <v>2.4</v>
      </c>
      <c r="I239" s="62">
        <v>2.6779999999999999</v>
      </c>
      <c r="J239" s="37">
        <v>156</v>
      </c>
      <c r="K239" s="37" t="s">
        <v>88</v>
      </c>
      <c r="L239" s="37" t="s">
        <v>45</v>
      </c>
      <c r="M239" s="38" t="s">
        <v>129</v>
      </c>
      <c r="N239" s="38"/>
      <c r="O239" s="37">
        <v>40</v>
      </c>
      <c r="P239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59"/>
      <c r="R239" s="859"/>
      <c r="S239" s="859"/>
      <c r="T239" s="86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442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864"/>
      <c r="B240" s="864"/>
      <c r="C240" s="864"/>
      <c r="D240" s="864"/>
      <c r="E240" s="864"/>
      <c r="F240" s="864"/>
      <c r="G240" s="864"/>
      <c r="H240" s="864"/>
      <c r="I240" s="864"/>
      <c r="J240" s="864"/>
      <c r="K240" s="864"/>
      <c r="L240" s="864"/>
      <c r="M240" s="864"/>
      <c r="N240" s="864"/>
      <c r="O240" s="865"/>
      <c r="P240" s="861" t="s">
        <v>40</v>
      </c>
      <c r="Q240" s="862"/>
      <c r="R240" s="862"/>
      <c r="S240" s="862"/>
      <c r="T240" s="862"/>
      <c r="U240" s="862"/>
      <c r="V240" s="863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64"/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5"/>
      <c r="P241" s="861" t="s">
        <v>40</v>
      </c>
      <c r="Q241" s="862"/>
      <c r="R241" s="862"/>
      <c r="S241" s="862"/>
      <c r="T241" s="862"/>
      <c r="U241" s="862"/>
      <c r="V241" s="863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856" t="s">
        <v>230</v>
      </c>
      <c r="B242" s="856"/>
      <c r="C242" s="856"/>
      <c r="D242" s="856"/>
      <c r="E242" s="856"/>
      <c r="F242" s="856"/>
      <c r="G242" s="856"/>
      <c r="H242" s="856"/>
      <c r="I242" s="856"/>
      <c r="J242" s="856"/>
      <c r="K242" s="856"/>
      <c r="L242" s="856"/>
      <c r="M242" s="856"/>
      <c r="N242" s="856"/>
      <c r="O242" s="856"/>
      <c r="P242" s="856"/>
      <c r="Q242" s="856"/>
      <c r="R242" s="856"/>
      <c r="S242" s="856"/>
      <c r="T242" s="856"/>
      <c r="U242" s="856"/>
      <c r="V242" s="856"/>
      <c r="W242" s="856"/>
      <c r="X242" s="856"/>
      <c r="Y242" s="856"/>
      <c r="Z242" s="856"/>
      <c r="AA242" s="66"/>
      <c r="AB242" s="66"/>
      <c r="AC242" s="80"/>
    </row>
    <row r="243" spans="1:68" ht="16.5" customHeight="1" x14ac:dyDescent="0.25">
      <c r="A243" s="63" t="s">
        <v>443</v>
      </c>
      <c r="B243" s="63" t="s">
        <v>444</v>
      </c>
      <c r="C243" s="36">
        <v>4301060360</v>
      </c>
      <c r="D243" s="857">
        <v>4680115882874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88</v>
      </c>
      <c r="L243" s="37" t="s">
        <v>45</v>
      </c>
      <c r="M243" s="38" t="s">
        <v>82</v>
      </c>
      <c r="N243" s="38"/>
      <c r="O243" s="37">
        <v>30</v>
      </c>
      <c r="P243" s="9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445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443</v>
      </c>
      <c r="B244" s="63" t="s">
        <v>446</v>
      </c>
      <c r="C244" s="36">
        <v>4301060404</v>
      </c>
      <c r="D244" s="857">
        <v>4680115882874</v>
      </c>
      <c r="E244" s="857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88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447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448</v>
      </c>
      <c r="B245" s="63" t="s">
        <v>449</v>
      </c>
      <c r="C245" s="36">
        <v>4301060359</v>
      </c>
      <c r="D245" s="857">
        <v>4680115884434</v>
      </c>
      <c r="E245" s="857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88</v>
      </c>
      <c r="L245" s="37" t="s">
        <v>45</v>
      </c>
      <c r="M245" s="38" t="s">
        <v>82</v>
      </c>
      <c r="N245" s="38"/>
      <c r="O245" s="37">
        <v>30</v>
      </c>
      <c r="P245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450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451</v>
      </c>
      <c r="B246" s="63" t="s">
        <v>452</v>
      </c>
      <c r="C246" s="36">
        <v>4301060375</v>
      </c>
      <c r="D246" s="857">
        <v>4680115880818</v>
      </c>
      <c r="E246" s="857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88</v>
      </c>
      <c r="L246" s="37" t="s">
        <v>45</v>
      </c>
      <c r="M246" s="38" t="s">
        <v>82</v>
      </c>
      <c r="N246" s="38"/>
      <c r="O246" s="37">
        <v>40</v>
      </c>
      <c r="P246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59"/>
      <c r="R246" s="859"/>
      <c r="S246" s="859"/>
      <c r="T246" s="8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453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37.5" customHeight="1" x14ac:dyDescent="0.25">
      <c r="A247" s="63" t="s">
        <v>454</v>
      </c>
      <c r="B247" s="63" t="s">
        <v>455</v>
      </c>
      <c r="C247" s="36">
        <v>4301060389</v>
      </c>
      <c r="D247" s="857">
        <v>4680115880801</v>
      </c>
      <c r="E247" s="857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88</v>
      </c>
      <c r="L247" s="37" t="s">
        <v>45</v>
      </c>
      <c r="M247" s="38" t="s">
        <v>129</v>
      </c>
      <c r="N247" s="38"/>
      <c r="O247" s="37">
        <v>40</v>
      </c>
      <c r="P247" s="9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859"/>
      <c r="R247" s="859"/>
      <c r="S247" s="859"/>
      <c r="T247" s="8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456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864"/>
      <c r="B248" s="864"/>
      <c r="C248" s="864"/>
      <c r="D248" s="864"/>
      <c r="E248" s="864"/>
      <c r="F248" s="864"/>
      <c r="G248" s="864"/>
      <c r="H248" s="864"/>
      <c r="I248" s="864"/>
      <c r="J248" s="864"/>
      <c r="K248" s="864"/>
      <c r="L248" s="864"/>
      <c r="M248" s="864"/>
      <c r="N248" s="864"/>
      <c r="O248" s="865"/>
      <c r="P248" s="861" t="s">
        <v>40</v>
      </c>
      <c r="Q248" s="862"/>
      <c r="R248" s="862"/>
      <c r="S248" s="862"/>
      <c r="T248" s="862"/>
      <c r="U248" s="862"/>
      <c r="V248" s="863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64"/>
      <c r="B249" s="864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5"/>
      <c r="P249" s="861" t="s">
        <v>40</v>
      </c>
      <c r="Q249" s="862"/>
      <c r="R249" s="862"/>
      <c r="S249" s="862"/>
      <c r="T249" s="862"/>
      <c r="U249" s="862"/>
      <c r="V249" s="863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55" t="s">
        <v>457</v>
      </c>
      <c r="B250" s="855"/>
      <c r="C250" s="855"/>
      <c r="D250" s="855"/>
      <c r="E250" s="855"/>
      <c r="F250" s="855"/>
      <c r="G250" s="855"/>
      <c r="H250" s="855"/>
      <c r="I250" s="855"/>
      <c r="J250" s="855"/>
      <c r="K250" s="855"/>
      <c r="L250" s="855"/>
      <c r="M250" s="855"/>
      <c r="N250" s="855"/>
      <c r="O250" s="855"/>
      <c r="P250" s="855"/>
      <c r="Q250" s="855"/>
      <c r="R250" s="855"/>
      <c r="S250" s="855"/>
      <c r="T250" s="855"/>
      <c r="U250" s="855"/>
      <c r="V250" s="855"/>
      <c r="W250" s="855"/>
      <c r="X250" s="855"/>
      <c r="Y250" s="855"/>
      <c r="Z250" s="855"/>
      <c r="AA250" s="65"/>
      <c r="AB250" s="65"/>
      <c r="AC250" s="79"/>
    </row>
    <row r="251" spans="1:68" ht="14.25" customHeight="1" x14ac:dyDescent="0.25">
      <c r="A251" s="856" t="s">
        <v>125</v>
      </c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6"/>
      <c r="P251" s="856"/>
      <c r="Q251" s="856"/>
      <c r="R251" s="856"/>
      <c r="S251" s="856"/>
      <c r="T251" s="856"/>
      <c r="U251" s="856"/>
      <c r="V251" s="856"/>
      <c r="W251" s="856"/>
      <c r="X251" s="856"/>
      <c r="Y251" s="856"/>
      <c r="Z251" s="856"/>
      <c r="AA251" s="66"/>
      <c r="AB251" s="66"/>
      <c r="AC251" s="80"/>
    </row>
    <row r="252" spans="1:68" ht="27" customHeight="1" x14ac:dyDescent="0.25">
      <c r="A252" s="63" t="s">
        <v>458</v>
      </c>
      <c r="B252" s="63" t="s">
        <v>459</v>
      </c>
      <c r="C252" s="36">
        <v>4301011717</v>
      </c>
      <c r="D252" s="857">
        <v>4680115884274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2">IFERROR(IF(X252="",0,CEILING((X252/$H252),1)*$H252),"")</f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460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3">IFERROR(X252*I252/H252,"0")</f>
        <v>0</v>
      </c>
      <c r="BN252" s="78">
        <f t="shared" ref="BN252:BN259" si="54">IFERROR(Y252*I252/H252,"0")</f>
        <v>0</v>
      </c>
      <c r="BO252" s="78">
        <f t="shared" ref="BO252:BO259" si="55">IFERROR(1/J252*(X252/H252),"0")</f>
        <v>0</v>
      </c>
      <c r="BP252" s="78">
        <f t="shared" ref="BP252:BP259" si="56">IFERROR(1/J252*(Y252/H252),"0")</f>
        <v>0</v>
      </c>
    </row>
    <row r="253" spans="1:68" ht="27" customHeight="1" x14ac:dyDescent="0.25">
      <c r="A253" s="63" t="s">
        <v>458</v>
      </c>
      <c r="B253" s="63" t="s">
        <v>461</v>
      </c>
      <c r="C253" s="36">
        <v>4301011945</v>
      </c>
      <c r="D253" s="857">
        <v>4680115884274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 t="s">
        <v>45</v>
      </c>
      <c r="M253" s="38" t="s">
        <v>159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462</v>
      </c>
      <c r="AG253" s="78"/>
      <c r="AJ253" s="84" t="s">
        <v>45</v>
      </c>
      <c r="AK253" s="84">
        <v>0</v>
      </c>
      <c r="BB253" s="347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463</v>
      </c>
      <c r="B254" s="63" t="s">
        <v>464</v>
      </c>
      <c r="C254" s="36">
        <v>4301011719</v>
      </c>
      <c r="D254" s="857">
        <v>4680115884298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465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466</v>
      </c>
      <c r="B255" s="63" t="s">
        <v>467</v>
      </c>
      <c r="C255" s="36">
        <v>4301011733</v>
      </c>
      <c r="D255" s="857">
        <v>4680115884250</v>
      </c>
      <c r="E255" s="857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130</v>
      </c>
      <c r="L255" s="37" t="s">
        <v>45</v>
      </c>
      <c r="M255" s="38" t="s">
        <v>129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468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466</v>
      </c>
      <c r="B256" s="63" t="s">
        <v>469</v>
      </c>
      <c r="C256" s="36">
        <v>4301011944</v>
      </c>
      <c r="D256" s="857">
        <v>4680115884250</v>
      </c>
      <c r="E256" s="857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130</v>
      </c>
      <c r="L256" s="37" t="s">
        <v>45</v>
      </c>
      <c r="M256" s="38" t="s">
        <v>159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462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470</v>
      </c>
      <c r="B257" s="63" t="s">
        <v>471</v>
      </c>
      <c r="C257" s="36">
        <v>4301011718</v>
      </c>
      <c r="D257" s="857">
        <v>4680115884281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88</v>
      </c>
      <c r="L257" s="37" t="s">
        <v>45</v>
      </c>
      <c r="M257" s="38" t="s">
        <v>133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460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472</v>
      </c>
      <c r="B258" s="63" t="s">
        <v>473</v>
      </c>
      <c r="C258" s="36">
        <v>4301011720</v>
      </c>
      <c r="D258" s="857">
        <v>4680115884199</v>
      </c>
      <c r="E258" s="857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88</v>
      </c>
      <c r="L258" s="37" t="s">
        <v>45</v>
      </c>
      <c r="M258" s="38" t="s">
        <v>133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59"/>
      <c r="R258" s="859"/>
      <c r="S258" s="859"/>
      <c r="T258" s="860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465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474</v>
      </c>
      <c r="B259" s="63" t="s">
        <v>475</v>
      </c>
      <c r="C259" s="36">
        <v>4301011716</v>
      </c>
      <c r="D259" s="857">
        <v>4680115884267</v>
      </c>
      <c r="E259" s="8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88</v>
      </c>
      <c r="L259" s="37" t="s">
        <v>45</v>
      </c>
      <c r="M259" s="38" t="s">
        <v>133</v>
      </c>
      <c r="N259" s="38"/>
      <c r="O259" s="37">
        <v>55</v>
      </c>
      <c r="P259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59"/>
      <c r="R259" s="859"/>
      <c r="S259" s="859"/>
      <c r="T259" s="860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476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x14ac:dyDescent="0.2">
      <c r="A260" s="864"/>
      <c r="B260" s="864"/>
      <c r="C260" s="864"/>
      <c r="D260" s="864"/>
      <c r="E260" s="864"/>
      <c r="F260" s="864"/>
      <c r="G260" s="864"/>
      <c r="H260" s="864"/>
      <c r="I260" s="864"/>
      <c r="J260" s="864"/>
      <c r="K260" s="864"/>
      <c r="L260" s="864"/>
      <c r="M260" s="864"/>
      <c r="N260" s="864"/>
      <c r="O260" s="865"/>
      <c r="P260" s="861" t="s">
        <v>40</v>
      </c>
      <c r="Q260" s="862"/>
      <c r="R260" s="862"/>
      <c r="S260" s="862"/>
      <c r="T260" s="862"/>
      <c r="U260" s="862"/>
      <c r="V260" s="863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64"/>
      <c r="B261" s="864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5"/>
      <c r="P261" s="861" t="s">
        <v>40</v>
      </c>
      <c r="Q261" s="862"/>
      <c r="R261" s="862"/>
      <c r="S261" s="862"/>
      <c r="T261" s="862"/>
      <c r="U261" s="862"/>
      <c r="V261" s="863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55" t="s">
        <v>477</v>
      </c>
      <c r="B262" s="855"/>
      <c r="C262" s="855"/>
      <c r="D262" s="855"/>
      <c r="E262" s="855"/>
      <c r="F262" s="855"/>
      <c r="G262" s="855"/>
      <c r="H262" s="855"/>
      <c r="I262" s="855"/>
      <c r="J262" s="855"/>
      <c r="K262" s="855"/>
      <c r="L262" s="855"/>
      <c r="M262" s="855"/>
      <c r="N262" s="855"/>
      <c r="O262" s="855"/>
      <c r="P262" s="855"/>
      <c r="Q262" s="855"/>
      <c r="R262" s="855"/>
      <c r="S262" s="855"/>
      <c r="T262" s="855"/>
      <c r="U262" s="855"/>
      <c r="V262" s="855"/>
      <c r="W262" s="855"/>
      <c r="X262" s="855"/>
      <c r="Y262" s="855"/>
      <c r="Z262" s="855"/>
      <c r="AA262" s="65"/>
      <c r="AB262" s="65"/>
      <c r="AC262" s="79"/>
    </row>
    <row r="263" spans="1:68" ht="14.25" customHeight="1" x14ac:dyDescent="0.25">
      <c r="A263" s="856" t="s">
        <v>125</v>
      </c>
      <c r="B263" s="856"/>
      <c r="C263" s="856"/>
      <c r="D263" s="856"/>
      <c r="E263" s="856"/>
      <c r="F263" s="856"/>
      <c r="G263" s="856"/>
      <c r="H263" s="856"/>
      <c r="I263" s="856"/>
      <c r="J263" s="856"/>
      <c r="K263" s="856"/>
      <c r="L263" s="856"/>
      <c r="M263" s="856"/>
      <c r="N263" s="856"/>
      <c r="O263" s="856"/>
      <c r="P263" s="856"/>
      <c r="Q263" s="856"/>
      <c r="R263" s="856"/>
      <c r="S263" s="856"/>
      <c r="T263" s="856"/>
      <c r="U263" s="856"/>
      <c r="V263" s="856"/>
      <c r="W263" s="856"/>
      <c r="X263" s="856"/>
      <c r="Y263" s="856"/>
      <c r="Z263" s="856"/>
      <c r="AA263" s="66"/>
      <c r="AB263" s="66"/>
      <c r="AC263" s="80"/>
    </row>
    <row r="264" spans="1:68" ht="27" customHeight="1" x14ac:dyDescent="0.25">
      <c r="A264" s="63" t="s">
        <v>478</v>
      </c>
      <c r="B264" s="63" t="s">
        <v>479</v>
      </c>
      <c r="C264" s="36">
        <v>4301011826</v>
      </c>
      <c r="D264" s="857">
        <v>4680115884137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480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478</v>
      </c>
      <c r="B265" s="63" t="s">
        <v>481</v>
      </c>
      <c r="C265" s="36">
        <v>4301011942</v>
      </c>
      <c r="D265" s="857">
        <v>4680115884137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130</v>
      </c>
      <c r="L265" s="37" t="s">
        <v>45</v>
      </c>
      <c r="M265" s="38" t="s">
        <v>159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158</v>
      </c>
      <c r="AG265" s="78"/>
      <c r="AJ265" s="84" t="s">
        <v>45</v>
      </c>
      <c r="AK265" s="84">
        <v>0</v>
      </c>
      <c r="BB265" s="363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482</v>
      </c>
      <c r="B266" s="63" t="s">
        <v>483</v>
      </c>
      <c r="C266" s="36">
        <v>4301011724</v>
      </c>
      <c r="D266" s="857">
        <v>4680115884236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133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484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485</v>
      </c>
      <c r="B267" s="63" t="s">
        <v>486</v>
      </c>
      <c r="C267" s="36">
        <v>4301011721</v>
      </c>
      <c r="D267" s="857">
        <v>4680115884175</v>
      </c>
      <c r="E267" s="857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130</v>
      </c>
      <c r="L267" s="37" t="s">
        <v>45</v>
      </c>
      <c r="M267" s="38" t="s">
        <v>133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487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485</v>
      </c>
      <c r="B268" s="63" t="s">
        <v>488</v>
      </c>
      <c r="C268" s="36">
        <v>4301011941</v>
      </c>
      <c r="D268" s="857">
        <v>4680115884175</v>
      </c>
      <c r="E268" s="857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130</v>
      </c>
      <c r="L268" s="37" t="s">
        <v>45</v>
      </c>
      <c r="M268" s="38" t="s">
        <v>159</v>
      </c>
      <c r="N268" s="38"/>
      <c r="O268" s="37">
        <v>55</v>
      </c>
      <c r="P268" s="1006" t="s">
        <v>489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158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490</v>
      </c>
      <c r="B269" s="63" t="s">
        <v>491</v>
      </c>
      <c r="C269" s="36">
        <v>4301011824</v>
      </c>
      <c r="D269" s="857">
        <v>4680115884144</v>
      </c>
      <c r="E269" s="85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88</v>
      </c>
      <c r="L269" s="37" t="s">
        <v>45</v>
      </c>
      <c r="M269" s="38" t="s">
        <v>133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480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492</v>
      </c>
      <c r="B270" s="63" t="s">
        <v>493</v>
      </c>
      <c r="C270" s="36">
        <v>4301011963</v>
      </c>
      <c r="D270" s="857">
        <v>4680115885288</v>
      </c>
      <c r="E270" s="857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88</v>
      </c>
      <c r="L270" s="37" t="s">
        <v>45</v>
      </c>
      <c r="M270" s="38" t="s">
        <v>133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494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495</v>
      </c>
      <c r="B271" s="63" t="s">
        <v>496</v>
      </c>
      <c r="C271" s="36">
        <v>4301011726</v>
      </c>
      <c r="D271" s="857">
        <v>4680115884182</v>
      </c>
      <c r="E271" s="857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88</v>
      </c>
      <c r="L271" s="37" t="s">
        <v>45</v>
      </c>
      <c r="M271" s="38" t="s">
        <v>133</v>
      </c>
      <c r="N271" s="38"/>
      <c r="O271" s="37">
        <v>55</v>
      </c>
      <c r="P271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59"/>
      <c r="R271" s="859"/>
      <c r="S271" s="859"/>
      <c r="T271" s="86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484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497</v>
      </c>
      <c r="B272" s="63" t="s">
        <v>498</v>
      </c>
      <c r="C272" s="36">
        <v>4301011722</v>
      </c>
      <c r="D272" s="857">
        <v>4680115884205</v>
      </c>
      <c r="E272" s="857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88</v>
      </c>
      <c r="L272" s="37" t="s">
        <v>45</v>
      </c>
      <c r="M272" s="38" t="s">
        <v>133</v>
      </c>
      <c r="N272" s="38"/>
      <c r="O272" s="37">
        <v>55</v>
      </c>
      <c r="P272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59"/>
      <c r="R272" s="859"/>
      <c r="S272" s="859"/>
      <c r="T272" s="860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487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864"/>
      <c r="B273" s="864"/>
      <c r="C273" s="864"/>
      <c r="D273" s="864"/>
      <c r="E273" s="864"/>
      <c r="F273" s="864"/>
      <c r="G273" s="864"/>
      <c r="H273" s="864"/>
      <c r="I273" s="864"/>
      <c r="J273" s="864"/>
      <c r="K273" s="864"/>
      <c r="L273" s="864"/>
      <c r="M273" s="864"/>
      <c r="N273" s="864"/>
      <c r="O273" s="865"/>
      <c r="P273" s="861" t="s">
        <v>40</v>
      </c>
      <c r="Q273" s="862"/>
      <c r="R273" s="862"/>
      <c r="S273" s="862"/>
      <c r="T273" s="862"/>
      <c r="U273" s="862"/>
      <c r="V273" s="863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64"/>
      <c r="B274" s="864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5"/>
      <c r="P274" s="861" t="s">
        <v>40</v>
      </c>
      <c r="Q274" s="862"/>
      <c r="R274" s="862"/>
      <c r="S274" s="862"/>
      <c r="T274" s="862"/>
      <c r="U274" s="862"/>
      <c r="V274" s="863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56" t="s">
        <v>183</v>
      </c>
      <c r="B275" s="856"/>
      <c r="C275" s="856"/>
      <c r="D275" s="856"/>
      <c r="E275" s="856"/>
      <c r="F275" s="856"/>
      <c r="G275" s="856"/>
      <c r="H275" s="856"/>
      <c r="I275" s="856"/>
      <c r="J275" s="856"/>
      <c r="K275" s="856"/>
      <c r="L275" s="856"/>
      <c r="M275" s="856"/>
      <c r="N275" s="856"/>
      <c r="O275" s="856"/>
      <c r="P275" s="856"/>
      <c r="Q275" s="856"/>
      <c r="R275" s="856"/>
      <c r="S275" s="856"/>
      <c r="T275" s="856"/>
      <c r="U275" s="856"/>
      <c r="V275" s="856"/>
      <c r="W275" s="856"/>
      <c r="X275" s="856"/>
      <c r="Y275" s="856"/>
      <c r="Z275" s="856"/>
      <c r="AA275" s="66"/>
      <c r="AB275" s="66"/>
      <c r="AC275" s="80"/>
    </row>
    <row r="276" spans="1:68" ht="27" customHeight="1" x14ac:dyDescent="0.25">
      <c r="A276" s="63" t="s">
        <v>499</v>
      </c>
      <c r="B276" s="63" t="s">
        <v>500</v>
      </c>
      <c r="C276" s="36">
        <v>4301020340</v>
      </c>
      <c r="D276" s="857">
        <v>4680115885721</v>
      </c>
      <c r="E276" s="857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129</v>
      </c>
      <c r="N276" s="38"/>
      <c r="O276" s="37">
        <v>50</v>
      </c>
      <c r="P276" s="1011" t="s">
        <v>501</v>
      </c>
      <c r="Q276" s="859"/>
      <c r="R276" s="859"/>
      <c r="S276" s="859"/>
      <c r="T276" s="86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502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64"/>
      <c r="B277" s="864"/>
      <c r="C277" s="864"/>
      <c r="D277" s="864"/>
      <c r="E277" s="864"/>
      <c r="F277" s="864"/>
      <c r="G277" s="864"/>
      <c r="H277" s="864"/>
      <c r="I277" s="864"/>
      <c r="J277" s="864"/>
      <c r="K277" s="864"/>
      <c r="L277" s="864"/>
      <c r="M277" s="864"/>
      <c r="N277" s="864"/>
      <c r="O277" s="865"/>
      <c r="P277" s="861" t="s">
        <v>40</v>
      </c>
      <c r="Q277" s="862"/>
      <c r="R277" s="862"/>
      <c r="S277" s="862"/>
      <c r="T277" s="862"/>
      <c r="U277" s="862"/>
      <c r="V277" s="86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64"/>
      <c r="B278" s="864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5"/>
      <c r="P278" s="861" t="s">
        <v>40</v>
      </c>
      <c r="Q278" s="862"/>
      <c r="R278" s="862"/>
      <c r="S278" s="862"/>
      <c r="T278" s="862"/>
      <c r="U278" s="862"/>
      <c r="V278" s="86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55" t="s">
        <v>503</v>
      </c>
      <c r="B279" s="855"/>
      <c r="C279" s="855"/>
      <c r="D279" s="855"/>
      <c r="E279" s="855"/>
      <c r="F279" s="855"/>
      <c r="G279" s="855"/>
      <c r="H279" s="855"/>
      <c r="I279" s="855"/>
      <c r="J279" s="855"/>
      <c r="K279" s="855"/>
      <c r="L279" s="855"/>
      <c r="M279" s="855"/>
      <c r="N279" s="855"/>
      <c r="O279" s="855"/>
      <c r="P279" s="855"/>
      <c r="Q279" s="855"/>
      <c r="R279" s="855"/>
      <c r="S279" s="855"/>
      <c r="T279" s="855"/>
      <c r="U279" s="855"/>
      <c r="V279" s="855"/>
      <c r="W279" s="855"/>
      <c r="X279" s="855"/>
      <c r="Y279" s="855"/>
      <c r="Z279" s="855"/>
      <c r="AA279" s="65"/>
      <c r="AB279" s="65"/>
      <c r="AC279" s="79"/>
    </row>
    <row r="280" spans="1:68" ht="14.25" customHeight="1" x14ac:dyDescent="0.25">
      <c r="A280" s="856" t="s">
        <v>125</v>
      </c>
      <c r="B280" s="856"/>
      <c r="C280" s="856"/>
      <c r="D280" s="856"/>
      <c r="E280" s="856"/>
      <c r="F280" s="856"/>
      <c r="G280" s="856"/>
      <c r="H280" s="856"/>
      <c r="I280" s="856"/>
      <c r="J280" s="856"/>
      <c r="K280" s="856"/>
      <c r="L280" s="856"/>
      <c r="M280" s="856"/>
      <c r="N280" s="856"/>
      <c r="O280" s="856"/>
      <c r="P280" s="856"/>
      <c r="Q280" s="856"/>
      <c r="R280" s="856"/>
      <c r="S280" s="856"/>
      <c r="T280" s="856"/>
      <c r="U280" s="856"/>
      <c r="V280" s="856"/>
      <c r="W280" s="856"/>
      <c r="X280" s="856"/>
      <c r="Y280" s="856"/>
      <c r="Z280" s="856"/>
      <c r="AA280" s="66"/>
      <c r="AB280" s="66"/>
      <c r="AC280" s="80"/>
    </row>
    <row r="281" spans="1:68" ht="27" customHeight="1" x14ac:dyDescent="0.25">
      <c r="A281" s="63" t="s">
        <v>504</v>
      </c>
      <c r="B281" s="63" t="s">
        <v>505</v>
      </c>
      <c r="C281" s="36">
        <v>4301011322</v>
      </c>
      <c r="D281" s="857">
        <v>4607091387452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129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2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506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3">IFERROR(X281*I281/H281,"0")</f>
        <v>0</v>
      </c>
      <c r="BN281" s="78">
        <f t="shared" ref="BN281:BN290" si="64">IFERROR(Y281*I281/H281,"0")</f>
        <v>0</v>
      </c>
      <c r="BO281" s="78">
        <f t="shared" ref="BO281:BO290" si="65">IFERROR(1/J281*(X281/H281),"0")</f>
        <v>0</v>
      </c>
      <c r="BP281" s="78">
        <f t="shared" ref="BP281:BP290" si="66">IFERROR(1/J281*(Y281/H281),"0")</f>
        <v>0</v>
      </c>
    </row>
    <row r="282" spans="1:68" ht="27" customHeight="1" x14ac:dyDescent="0.25">
      <c r="A282" s="63" t="s">
        <v>507</v>
      </c>
      <c r="B282" s="63" t="s">
        <v>508</v>
      </c>
      <c r="C282" s="36">
        <v>4301011855</v>
      </c>
      <c r="D282" s="857">
        <v>4680115885837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 t="s">
        <v>45</v>
      </c>
      <c r="M282" s="38" t="s">
        <v>133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2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509</v>
      </c>
      <c r="AG282" s="78"/>
      <c r="AJ282" s="84" t="s">
        <v>45</v>
      </c>
      <c r="AK282" s="84">
        <v>0</v>
      </c>
      <c r="BB282" s="383" t="s">
        <v>66</v>
      </c>
      <c r="BM282" s="78">
        <f t="shared" si="63"/>
        <v>0</v>
      </c>
      <c r="BN282" s="78">
        <f t="shared" si="64"/>
        <v>0</v>
      </c>
      <c r="BO282" s="78">
        <f t="shared" si="65"/>
        <v>0</v>
      </c>
      <c r="BP282" s="78">
        <f t="shared" si="66"/>
        <v>0</v>
      </c>
    </row>
    <row r="283" spans="1:68" ht="27" customHeight="1" x14ac:dyDescent="0.25">
      <c r="A283" s="63" t="s">
        <v>510</v>
      </c>
      <c r="B283" s="63" t="s">
        <v>511</v>
      </c>
      <c r="C283" s="36">
        <v>4301011910</v>
      </c>
      <c r="D283" s="857">
        <v>4680115885806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130</v>
      </c>
      <c r="L283" s="37" t="s">
        <v>45</v>
      </c>
      <c r="M283" s="38" t="s">
        <v>159</v>
      </c>
      <c r="N283" s="38"/>
      <c r="O283" s="37">
        <v>55</v>
      </c>
      <c r="P283" s="1014" t="s">
        <v>512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513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510</v>
      </c>
      <c r="B284" s="63" t="s">
        <v>514</v>
      </c>
      <c r="C284" s="36">
        <v>4301011850</v>
      </c>
      <c r="D284" s="857">
        <v>4680115885806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515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37.5" customHeight="1" x14ac:dyDescent="0.25">
      <c r="A285" s="63" t="s">
        <v>516</v>
      </c>
      <c r="B285" s="63" t="s">
        <v>517</v>
      </c>
      <c r="C285" s="36">
        <v>4301011313</v>
      </c>
      <c r="D285" s="857">
        <v>4607091385984</v>
      </c>
      <c r="E285" s="857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133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518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519</v>
      </c>
      <c r="B286" s="63" t="s">
        <v>520</v>
      </c>
      <c r="C286" s="36">
        <v>4301011853</v>
      </c>
      <c r="D286" s="857">
        <v>4680115885851</v>
      </c>
      <c r="E286" s="857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130</v>
      </c>
      <c r="L286" s="37" t="s">
        <v>45</v>
      </c>
      <c r="M286" s="38" t="s">
        <v>133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521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27" customHeight="1" x14ac:dyDescent="0.25">
      <c r="A287" s="63" t="s">
        <v>522</v>
      </c>
      <c r="B287" s="63" t="s">
        <v>523</v>
      </c>
      <c r="C287" s="36">
        <v>4301011319</v>
      </c>
      <c r="D287" s="857">
        <v>4607091387469</v>
      </c>
      <c r="E287" s="857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88</v>
      </c>
      <c r="L287" s="37" t="s">
        <v>45</v>
      </c>
      <c r="M287" s="38" t="s">
        <v>133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524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525</v>
      </c>
      <c r="B288" s="63" t="s">
        <v>526</v>
      </c>
      <c r="C288" s="36">
        <v>4301011852</v>
      </c>
      <c r="D288" s="857">
        <v>4680115885844</v>
      </c>
      <c r="E288" s="857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88</v>
      </c>
      <c r="L288" s="37" t="s">
        <v>45</v>
      </c>
      <c r="M288" s="38" t="s">
        <v>133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509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527</v>
      </c>
      <c r="B289" s="63" t="s">
        <v>528</v>
      </c>
      <c r="C289" s="36">
        <v>4301011316</v>
      </c>
      <c r="D289" s="857">
        <v>4607091387438</v>
      </c>
      <c r="E289" s="857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88</v>
      </c>
      <c r="L289" s="37" t="s">
        <v>45</v>
      </c>
      <c r="M289" s="38" t="s">
        <v>133</v>
      </c>
      <c r="N289" s="38"/>
      <c r="O289" s="37">
        <v>55</v>
      </c>
      <c r="P289" s="10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59"/>
      <c r="R289" s="859"/>
      <c r="S289" s="859"/>
      <c r="T289" s="8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529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530</v>
      </c>
      <c r="B290" s="63" t="s">
        <v>531</v>
      </c>
      <c r="C290" s="36">
        <v>4301011851</v>
      </c>
      <c r="D290" s="857">
        <v>4680115885820</v>
      </c>
      <c r="E290" s="857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88</v>
      </c>
      <c r="L290" s="37" t="s">
        <v>45</v>
      </c>
      <c r="M290" s="38" t="s">
        <v>133</v>
      </c>
      <c r="N290" s="38"/>
      <c r="O290" s="37">
        <v>55</v>
      </c>
      <c r="P290" s="10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59"/>
      <c r="R290" s="859"/>
      <c r="S290" s="859"/>
      <c r="T290" s="8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515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x14ac:dyDescent="0.2">
      <c r="A291" s="864"/>
      <c r="B291" s="864"/>
      <c r="C291" s="864"/>
      <c r="D291" s="864"/>
      <c r="E291" s="864"/>
      <c r="F291" s="864"/>
      <c r="G291" s="864"/>
      <c r="H291" s="864"/>
      <c r="I291" s="864"/>
      <c r="J291" s="864"/>
      <c r="K291" s="864"/>
      <c r="L291" s="864"/>
      <c r="M291" s="864"/>
      <c r="N291" s="864"/>
      <c r="O291" s="865"/>
      <c r="P291" s="861" t="s">
        <v>40</v>
      </c>
      <c r="Q291" s="862"/>
      <c r="R291" s="862"/>
      <c r="S291" s="862"/>
      <c r="T291" s="862"/>
      <c r="U291" s="862"/>
      <c r="V291" s="863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64"/>
      <c r="B292" s="864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5"/>
      <c r="P292" s="861" t="s">
        <v>40</v>
      </c>
      <c r="Q292" s="862"/>
      <c r="R292" s="862"/>
      <c r="S292" s="862"/>
      <c r="T292" s="862"/>
      <c r="U292" s="862"/>
      <c r="V292" s="863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55" t="s">
        <v>532</v>
      </c>
      <c r="B293" s="855"/>
      <c r="C293" s="855"/>
      <c r="D293" s="855"/>
      <c r="E293" s="855"/>
      <c r="F293" s="855"/>
      <c r="G293" s="855"/>
      <c r="H293" s="855"/>
      <c r="I293" s="855"/>
      <c r="J293" s="855"/>
      <c r="K293" s="855"/>
      <c r="L293" s="855"/>
      <c r="M293" s="855"/>
      <c r="N293" s="855"/>
      <c r="O293" s="855"/>
      <c r="P293" s="855"/>
      <c r="Q293" s="855"/>
      <c r="R293" s="855"/>
      <c r="S293" s="855"/>
      <c r="T293" s="855"/>
      <c r="U293" s="855"/>
      <c r="V293" s="855"/>
      <c r="W293" s="855"/>
      <c r="X293" s="855"/>
      <c r="Y293" s="855"/>
      <c r="Z293" s="855"/>
      <c r="AA293" s="65"/>
      <c r="AB293" s="65"/>
      <c r="AC293" s="79"/>
    </row>
    <row r="294" spans="1:68" ht="14.25" customHeight="1" x14ac:dyDescent="0.25">
      <c r="A294" s="856" t="s">
        <v>125</v>
      </c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6"/>
      <c r="P294" s="856"/>
      <c r="Q294" s="856"/>
      <c r="R294" s="856"/>
      <c r="S294" s="856"/>
      <c r="T294" s="856"/>
      <c r="U294" s="856"/>
      <c r="V294" s="856"/>
      <c r="W294" s="856"/>
      <c r="X294" s="856"/>
      <c r="Y294" s="856"/>
      <c r="Z294" s="856"/>
      <c r="AA294" s="66"/>
      <c r="AB294" s="66"/>
      <c r="AC294" s="80"/>
    </row>
    <row r="295" spans="1:68" ht="27" customHeight="1" x14ac:dyDescent="0.25">
      <c r="A295" s="63" t="s">
        <v>533</v>
      </c>
      <c r="B295" s="63" t="s">
        <v>534</v>
      </c>
      <c r="C295" s="36">
        <v>4301011876</v>
      </c>
      <c r="D295" s="857">
        <v>4680115885707</v>
      </c>
      <c r="E295" s="857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130</v>
      </c>
      <c r="L295" s="37" t="s">
        <v>45</v>
      </c>
      <c r="M295" s="38" t="s">
        <v>133</v>
      </c>
      <c r="N295" s="38"/>
      <c r="O295" s="37">
        <v>31</v>
      </c>
      <c r="P295" s="10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59"/>
      <c r="R295" s="859"/>
      <c r="S295" s="859"/>
      <c r="T295" s="860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468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64"/>
      <c r="B296" s="864"/>
      <c r="C296" s="864"/>
      <c r="D296" s="864"/>
      <c r="E296" s="864"/>
      <c r="F296" s="864"/>
      <c r="G296" s="864"/>
      <c r="H296" s="864"/>
      <c r="I296" s="864"/>
      <c r="J296" s="864"/>
      <c r="K296" s="864"/>
      <c r="L296" s="864"/>
      <c r="M296" s="864"/>
      <c r="N296" s="864"/>
      <c r="O296" s="865"/>
      <c r="P296" s="861" t="s">
        <v>40</v>
      </c>
      <c r="Q296" s="862"/>
      <c r="R296" s="862"/>
      <c r="S296" s="862"/>
      <c r="T296" s="862"/>
      <c r="U296" s="862"/>
      <c r="V296" s="863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64"/>
      <c r="B297" s="864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5"/>
      <c r="P297" s="861" t="s">
        <v>40</v>
      </c>
      <c r="Q297" s="862"/>
      <c r="R297" s="862"/>
      <c r="S297" s="862"/>
      <c r="T297" s="862"/>
      <c r="U297" s="862"/>
      <c r="V297" s="863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55" t="s">
        <v>535</v>
      </c>
      <c r="B298" s="855"/>
      <c r="C298" s="855"/>
      <c r="D298" s="855"/>
      <c r="E298" s="855"/>
      <c r="F298" s="855"/>
      <c r="G298" s="855"/>
      <c r="H298" s="855"/>
      <c r="I298" s="855"/>
      <c r="J298" s="855"/>
      <c r="K298" s="855"/>
      <c r="L298" s="855"/>
      <c r="M298" s="855"/>
      <c r="N298" s="855"/>
      <c r="O298" s="855"/>
      <c r="P298" s="855"/>
      <c r="Q298" s="855"/>
      <c r="R298" s="855"/>
      <c r="S298" s="855"/>
      <c r="T298" s="855"/>
      <c r="U298" s="855"/>
      <c r="V298" s="855"/>
      <c r="W298" s="855"/>
      <c r="X298" s="855"/>
      <c r="Y298" s="855"/>
      <c r="Z298" s="855"/>
      <c r="AA298" s="65"/>
      <c r="AB298" s="65"/>
      <c r="AC298" s="79"/>
    </row>
    <row r="299" spans="1:68" ht="14.25" customHeight="1" x14ac:dyDescent="0.25">
      <c r="A299" s="856" t="s">
        <v>125</v>
      </c>
      <c r="B299" s="856"/>
      <c r="C299" s="856"/>
      <c r="D299" s="856"/>
      <c r="E299" s="856"/>
      <c r="F299" s="856"/>
      <c r="G299" s="856"/>
      <c r="H299" s="856"/>
      <c r="I299" s="856"/>
      <c r="J299" s="856"/>
      <c r="K299" s="856"/>
      <c r="L299" s="856"/>
      <c r="M299" s="856"/>
      <c r="N299" s="856"/>
      <c r="O299" s="856"/>
      <c r="P299" s="856"/>
      <c r="Q299" s="856"/>
      <c r="R299" s="856"/>
      <c r="S299" s="856"/>
      <c r="T299" s="856"/>
      <c r="U299" s="856"/>
      <c r="V299" s="856"/>
      <c r="W299" s="856"/>
      <c r="X299" s="856"/>
      <c r="Y299" s="856"/>
      <c r="Z299" s="856"/>
      <c r="AA299" s="66"/>
      <c r="AB299" s="66"/>
      <c r="AC299" s="80"/>
    </row>
    <row r="300" spans="1:68" ht="27" customHeight="1" x14ac:dyDescent="0.25">
      <c r="A300" s="63" t="s">
        <v>536</v>
      </c>
      <c r="B300" s="63" t="s">
        <v>537</v>
      </c>
      <c r="C300" s="36">
        <v>4301011223</v>
      </c>
      <c r="D300" s="857">
        <v>4607091383423</v>
      </c>
      <c r="E300" s="857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130</v>
      </c>
      <c r="L300" s="37" t="s">
        <v>45</v>
      </c>
      <c r="M300" s="38" t="s">
        <v>129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132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538</v>
      </c>
      <c r="B301" s="63" t="s">
        <v>539</v>
      </c>
      <c r="C301" s="36">
        <v>4301011879</v>
      </c>
      <c r="D301" s="857">
        <v>4680115885691</v>
      </c>
      <c r="E301" s="857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30</v>
      </c>
      <c r="P301" s="10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59"/>
      <c r="R301" s="859"/>
      <c r="S301" s="859"/>
      <c r="T301" s="86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540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541</v>
      </c>
      <c r="B302" s="63" t="s">
        <v>542</v>
      </c>
      <c r="C302" s="36">
        <v>4301011878</v>
      </c>
      <c r="D302" s="857">
        <v>4680115885660</v>
      </c>
      <c r="E302" s="857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130</v>
      </c>
      <c r="L302" s="37" t="s">
        <v>45</v>
      </c>
      <c r="M302" s="38" t="s">
        <v>82</v>
      </c>
      <c r="N302" s="38"/>
      <c r="O302" s="37">
        <v>35</v>
      </c>
      <c r="P302" s="10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59"/>
      <c r="R302" s="859"/>
      <c r="S302" s="859"/>
      <c r="T302" s="86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543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64"/>
      <c r="B303" s="864"/>
      <c r="C303" s="864"/>
      <c r="D303" s="864"/>
      <c r="E303" s="864"/>
      <c r="F303" s="864"/>
      <c r="G303" s="864"/>
      <c r="H303" s="864"/>
      <c r="I303" s="864"/>
      <c r="J303" s="864"/>
      <c r="K303" s="864"/>
      <c r="L303" s="864"/>
      <c r="M303" s="864"/>
      <c r="N303" s="864"/>
      <c r="O303" s="865"/>
      <c r="P303" s="861" t="s">
        <v>40</v>
      </c>
      <c r="Q303" s="862"/>
      <c r="R303" s="862"/>
      <c r="S303" s="862"/>
      <c r="T303" s="862"/>
      <c r="U303" s="862"/>
      <c r="V303" s="863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64"/>
      <c r="B304" s="864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5"/>
      <c r="P304" s="861" t="s">
        <v>40</v>
      </c>
      <c r="Q304" s="862"/>
      <c r="R304" s="862"/>
      <c r="S304" s="862"/>
      <c r="T304" s="862"/>
      <c r="U304" s="862"/>
      <c r="V304" s="863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55" t="s">
        <v>544</v>
      </c>
      <c r="B305" s="855"/>
      <c r="C305" s="855"/>
      <c r="D305" s="855"/>
      <c r="E305" s="855"/>
      <c r="F305" s="855"/>
      <c r="G305" s="855"/>
      <c r="H305" s="855"/>
      <c r="I305" s="855"/>
      <c r="J305" s="855"/>
      <c r="K305" s="855"/>
      <c r="L305" s="855"/>
      <c r="M305" s="855"/>
      <c r="N305" s="855"/>
      <c r="O305" s="855"/>
      <c r="P305" s="855"/>
      <c r="Q305" s="855"/>
      <c r="R305" s="855"/>
      <c r="S305" s="855"/>
      <c r="T305" s="855"/>
      <c r="U305" s="855"/>
      <c r="V305" s="855"/>
      <c r="W305" s="855"/>
      <c r="X305" s="855"/>
      <c r="Y305" s="855"/>
      <c r="Z305" s="855"/>
      <c r="AA305" s="65"/>
      <c r="AB305" s="65"/>
      <c r="AC305" s="79"/>
    </row>
    <row r="306" spans="1:68" ht="14.25" customHeight="1" x14ac:dyDescent="0.25">
      <c r="A306" s="856" t="s">
        <v>84</v>
      </c>
      <c r="B306" s="856"/>
      <c r="C306" s="856"/>
      <c r="D306" s="856"/>
      <c r="E306" s="856"/>
      <c r="F306" s="856"/>
      <c r="G306" s="856"/>
      <c r="H306" s="856"/>
      <c r="I306" s="856"/>
      <c r="J306" s="856"/>
      <c r="K306" s="856"/>
      <c r="L306" s="856"/>
      <c r="M306" s="856"/>
      <c r="N306" s="856"/>
      <c r="O306" s="856"/>
      <c r="P306" s="856"/>
      <c r="Q306" s="856"/>
      <c r="R306" s="856"/>
      <c r="S306" s="856"/>
      <c r="T306" s="856"/>
      <c r="U306" s="856"/>
      <c r="V306" s="856"/>
      <c r="W306" s="856"/>
      <c r="X306" s="856"/>
      <c r="Y306" s="856"/>
      <c r="Z306" s="856"/>
      <c r="AA306" s="66"/>
      <c r="AB306" s="66"/>
      <c r="AC306" s="80"/>
    </row>
    <row r="307" spans="1:68" ht="27" customHeight="1" x14ac:dyDescent="0.25">
      <c r="A307" s="63" t="s">
        <v>545</v>
      </c>
      <c r="B307" s="63" t="s">
        <v>546</v>
      </c>
      <c r="C307" s="36">
        <v>4301051409</v>
      </c>
      <c r="D307" s="857">
        <v>4680115881556</v>
      </c>
      <c r="E307" s="857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130</v>
      </c>
      <c r="L307" s="37" t="s">
        <v>45</v>
      </c>
      <c r="M307" s="38" t="s">
        <v>129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7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547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8">IFERROR(X307*I307/H307,"0")</f>
        <v>0</v>
      </c>
      <c r="BN307" s="78">
        <f t="shared" ref="BN307:BN312" si="69">IFERROR(Y307*I307/H307,"0")</f>
        <v>0</v>
      </c>
      <c r="BO307" s="78">
        <f t="shared" ref="BO307:BO312" si="70">IFERROR(1/J307*(X307/H307),"0")</f>
        <v>0</v>
      </c>
      <c r="BP307" s="78">
        <f t="shared" ref="BP307:BP312" si="71">IFERROR(1/J307*(Y307/H307),"0")</f>
        <v>0</v>
      </c>
    </row>
    <row r="308" spans="1:68" ht="37.5" customHeight="1" x14ac:dyDescent="0.25">
      <c r="A308" s="63" t="s">
        <v>548</v>
      </c>
      <c r="B308" s="63" t="s">
        <v>549</v>
      </c>
      <c r="C308" s="36">
        <v>4301051506</v>
      </c>
      <c r="D308" s="857">
        <v>4680115881037</v>
      </c>
      <c r="E308" s="857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88</v>
      </c>
      <c r="L308" s="37" t="s">
        <v>45</v>
      </c>
      <c r="M308" s="38" t="s">
        <v>82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550</v>
      </c>
      <c r="AG308" s="78"/>
      <c r="AJ308" s="84" t="s">
        <v>45</v>
      </c>
      <c r="AK308" s="84">
        <v>0</v>
      </c>
      <c r="BB308" s="411" t="s">
        <v>66</v>
      </c>
      <c r="BM308" s="78">
        <f t="shared" si="68"/>
        <v>0</v>
      </c>
      <c r="BN308" s="78">
        <f t="shared" si="69"/>
        <v>0</v>
      </c>
      <c r="BO308" s="78">
        <f t="shared" si="70"/>
        <v>0</v>
      </c>
      <c r="BP308" s="78">
        <f t="shared" si="71"/>
        <v>0</v>
      </c>
    </row>
    <row r="309" spans="1:68" ht="37.5" customHeight="1" x14ac:dyDescent="0.25">
      <c r="A309" s="63" t="s">
        <v>551</v>
      </c>
      <c r="B309" s="63" t="s">
        <v>552</v>
      </c>
      <c r="C309" s="36">
        <v>4301051893</v>
      </c>
      <c r="D309" s="857">
        <v>4680115886186</v>
      </c>
      <c r="E309" s="857"/>
      <c r="F309" s="62">
        <v>0.3</v>
      </c>
      <c r="G309" s="37">
        <v>6</v>
      </c>
      <c r="H309" s="62">
        <v>1.8</v>
      </c>
      <c r="I309" s="62">
        <v>2</v>
      </c>
      <c r="J309" s="37">
        <v>156</v>
      </c>
      <c r="K309" s="37" t="s">
        <v>88</v>
      </c>
      <c r="L309" s="37" t="s">
        <v>45</v>
      </c>
      <c r="M309" s="38" t="s">
        <v>129</v>
      </c>
      <c r="N309" s="38"/>
      <c r="O309" s="37">
        <v>45</v>
      </c>
      <c r="P309" s="1028" t="s">
        <v>553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554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555</v>
      </c>
      <c r="B310" s="63" t="s">
        <v>556</v>
      </c>
      <c r="C310" s="36">
        <v>4301051487</v>
      </c>
      <c r="D310" s="857">
        <v>4680115881228</v>
      </c>
      <c r="E310" s="857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88</v>
      </c>
      <c r="L310" s="37" t="s">
        <v>45</v>
      </c>
      <c r="M310" s="38" t="s">
        <v>82</v>
      </c>
      <c r="N310" s="38"/>
      <c r="O310" s="37">
        <v>40</v>
      </c>
      <c r="P310" s="1029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557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27" customHeight="1" x14ac:dyDescent="0.25">
      <c r="A311" s="63" t="s">
        <v>558</v>
      </c>
      <c r="B311" s="63" t="s">
        <v>559</v>
      </c>
      <c r="C311" s="36">
        <v>4301051384</v>
      </c>
      <c r="D311" s="857">
        <v>4680115881211</v>
      </c>
      <c r="E311" s="857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88</v>
      </c>
      <c r="L311" s="37" t="s">
        <v>162</v>
      </c>
      <c r="M311" s="38" t="s">
        <v>82</v>
      </c>
      <c r="N311" s="38"/>
      <c r="O311" s="37">
        <v>45</v>
      </c>
      <c r="P311" s="10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59"/>
      <c r="R311" s="859"/>
      <c r="S311" s="859"/>
      <c r="T311" s="8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547</v>
      </c>
      <c r="AG311" s="78"/>
      <c r="AJ311" s="84" t="s">
        <v>163</v>
      </c>
      <c r="AK311" s="84">
        <v>28.8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560</v>
      </c>
      <c r="B312" s="63" t="s">
        <v>561</v>
      </c>
      <c r="C312" s="36">
        <v>4301051378</v>
      </c>
      <c r="D312" s="857">
        <v>4680115881020</v>
      </c>
      <c r="E312" s="857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88</v>
      </c>
      <c r="L312" s="37" t="s">
        <v>45</v>
      </c>
      <c r="M312" s="38" t="s">
        <v>82</v>
      </c>
      <c r="N312" s="38"/>
      <c r="O312" s="37">
        <v>45</v>
      </c>
      <c r="P312" s="1031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2" s="859"/>
      <c r="R312" s="859"/>
      <c r="S312" s="859"/>
      <c r="T312" s="8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562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x14ac:dyDescent="0.2">
      <c r="A313" s="864"/>
      <c r="B313" s="864"/>
      <c r="C313" s="864"/>
      <c r="D313" s="864"/>
      <c r="E313" s="864"/>
      <c r="F313" s="864"/>
      <c r="G313" s="864"/>
      <c r="H313" s="864"/>
      <c r="I313" s="864"/>
      <c r="J313" s="864"/>
      <c r="K313" s="864"/>
      <c r="L313" s="864"/>
      <c r="M313" s="864"/>
      <c r="N313" s="864"/>
      <c r="O313" s="865"/>
      <c r="P313" s="861" t="s">
        <v>40</v>
      </c>
      <c r="Q313" s="862"/>
      <c r="R313" s="862"/>
      <c r="S313" s="862"/>
      <c r="T313" s="862"/>
      <c r="U313" s="862"/>
      <c r="V313" s="863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64"/>
      <c r="B314" s="864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5"/>
      <c r="P314" s="861" t="s">
        <v>40</v>
      </c>
      <c r="Q314" s="862"/>
      <c r="R314" s="862"/>
      <c r="S314" s="862"/>
      <c r="T314" s="862"/>
      <c r="U314" s="862"/>
      <c r="V314" s="863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55" t="s">
        <v>563</v>
      </c>
      <c r="B315" s="855"/>
      <c r="C315" s="855"/>
      <c r="D315" s="855"/>
      <c r="E315" s="855"/>
      <c r="F315" s="855"/>
      <c r="G315" s="855"/>
      <c r="H315" s="855"/>
      <c r="I315" s="855"/>
      <c r="J315" s="855"/>
      <c r="K315" s="855"/>
      <c r="L315" s="855"/>
      <c r="M315" s="855"/>
      <c r="N315" s="855"/>
      <c r="O315" s="855"/>
      <c r="P315" s="855"/>
      <c r="Q315" s="855"/>
      <c r="R315" s="855"/>
      <c r="S315" s="855"/>
      <c r="T315" s="855"/>
      <c r="U315" s="855"/>
      <c r="V315" s="855"/>
      <c r="W315" s="855"/>
      <c r="X315" s="855"/>
      <c r="Y315" s="855"/>
      <c r="Z315" s="855"/>
      <c r="AA315" s="65"/>
      <c r="AB315" s="65"/>
      <c r="AC315" s="79"/>
    </row>
    <row r="316" spans="1:68" ht="14.25" customHeight="1" x14ac:dyDescent="0.25">
      <c r="A316" s="856" t="s">
        <v>125</v>
      </c>
      <c r="B316" s="856"/>
      <c r="C316" s="856"/>
      <c r="D316" s="856"/>
      <c r="E316" s="856"/>
      <c r="F316" s="856"/>
      <c r="G316" s="856"/>
      <c r="H316" s="856"/>
      <c r="I316" s="856"/>
      <c r="J316" s="856"/>
      <c r="K316" s="856"/>
      <c r="L316" s="856"/>
      <c r="M316" s="856"/>
      <c r="N316" s="856"/>
      <c r="O316" s="856"/>
      <c r="P316" s="856"/>
      <c r="Q316" s="856"/>
      <c r="R316" s="856"/>
      <c r="S316" s="856"/>
      <c r="T316" s="856"/>
      <c r="U316" s="856"/>
      <c r="V316" s="856"/>
      <c r="W316" s="856"/>
      <c r="X316" s="856"/>
      <c r="Y316" s="856"/>
      <c r="Z316" s="856"/>
      <c r="AA316" s="66"/>
      <c r="AB316" s="66"/>
      <c r="AC316" s="80"/>
    </row>
    <row r="317" spans="1:68" ht="27" customHeight="1" x14ac:dyDescent="0.25">
      <c r="A317" s="63" t="s">
        <v>564</v>
      </c>
      <c r="B317" s="63" t="s">
        <v>565</v>
      </c>
      <c r="C317" s="36">
        <v>4301011306</v>
      </c>
      <c r="D317" s="857">
        <v>4607091389296</v>
      </c>
      <c r="E317" s="857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88</v>
      </c>
      <c r="L317" s="37" t="s">
        <v>45</v>
      </c>
      <c r="M317" s="38" t="s">
        <v>129</v>
      </c>
      <c r="N317" s="38"/>
      <c r="O317" s="37">
        <v>45</v>
      </c>
      <c r="P317" s="103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59"/>
      <c r="R317" s="859"/>
      <c r="S317" s="859"/>
      <c r="T317" s="86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566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64"/>
      <c r="B318" s="864"/>
      <c r="C318" s="864"/>
      <c r="D318" s="864"/>
      <c r="E318" s="864"/>
      <c r="F318" s="864"/>
      <c r="G318" s="864"/>
      <c r="H318" s="864"/>
      <c r="I318" s="864"/>
      <c r="J318" s="864"/>
      <c r="K318" s="864"/>
      <c r="L318" s="864"/>
      <c r="M318" s="864"/>
      <c r="N318" s="864"/>
      <c r="O318" s="865"/>
      <c r="P318" s="861" t="s">
        <v>40</v>
      </c>
      <c r="Q318" s="862"/>
      <c r="R318" s="862"/>
      <c r="S318" s="862"/>
      <c r="T318" s="862"/>
      <c r="U318" s="862"/>
      <c r="V318" s="863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64"/>
      <c r="B319" s="864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5"/>
      <c r="P319" s="861" t="s">
        <v>40</v>
      </c>
      <c r="Q319" s="862"/>
      <c r="R319" s="862"/>
      <c r="S319" s="862"/>
      <c r="T319" s="862"/>
      <c r="U319" s="862"/>
      <c r="V319" s="863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56" t="s">
        <v>78</v>
      </c>
      <c r="B320" s="856"/>
      <c r="C320" s="856"/>
      <c r="D320" s="856"/>
      <c r="E320" s="856"/>
      <c r="F320" s="856"/>
      <c r="G320" s="856"/>
      <c r="H320" s="856"/>
      <c r="I320" s="856"/>
      <c r="J320" s="856"/>
      <c r="K320" s="856"/>
      <c r="L320" s="856"/>
      <c r="M320" s="856"/>
      <c r="N320" s="856"/>
      <c r="O320" s="856"/>
      <c r="P320" s="856"/>
      <c r="Q320" s="856"/>
      <c r="R320" s="856"/>
      <c r="S320" s="856"/>
      <c r="T320" s="856"/>
      <c r="U320" s="856"/>
      <c r="V320" s="856"/>
      <c r="W320" s="856"/>
      <c r="X320" s="856"/>
      <c r="Y320" s="856"/>
      <c r="Z320" s="856"/>
      <c r="AA320" s="66"/>
      <c r="AB320" s="66"/>
      <c r="AC320" s="80"/>
    </row>
    <row r="321" spans="1:68" ht="27" customHeight="1" x14ac:dyDescent="0.25">
      <c r="A321" s="63" t="s">
        <v>567</v>
      </c>
      <c r="B321" s="63" t="s">
        <v>568</v>
      </c>
      <c r="C321" s="36">
        <v>4301031163</v>
      </c>
      <c r="D321" s="857">
        <v>4680115880344</v>
      </c>
      <c r="E321" s="857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59"/>
      <c r="R321" s="859"/>
      <c r="S321" s="859"/>
      <c r="T321" s="8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569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64"/>
      <c r="B322" s="864"/>
      <c r="C322" s="864"/>
      <c r="D322" s="864"/>
      <c r="E322" s="864"/>
      <c r="F322" s="864"/>
      <c r="G322" s="864"/>
      <c r="H322" s="864"/>
      <c r="I322" s="864"/>
      <c r="J322" s="864"/>
      <c r="K322" s="864"/>
      <c r="L322" s="864"/>
      <c r="M322" s="864"/>
      <c r="N322" s="864"/>
      <c r="O322" s="865"/>
      <c r="P322" s="861" t="s">
        <v>40</v>
      </c>
      <c r="Q322" s="862"/>
      <c r="R322" s="862"/>
      <c r="S322" s="862"/>
      <c r="T322" s="862"/>
      <c r="U322" s="862"/>
      <c r="V322" s="863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64"/>
      <c r="B323" s="864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5"/>
      <c r="P323" s="861" t="s">
        <v>40</v>
      </c>
      <c r="Q323" s="862"/>
      <c r="R323" s="862"/>
      <c r="S323" s="862"/>
      <c r="T323" s="862"/>
      <c r="U323" s="862"/>
      <c r="V323" s="863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56" t="s">
        <v>84</v>
      </c>
      <c r="B324" s="856"/>
      <c r="C324" s="856"/>
      <c r="D324" s="856"/>
      <c r="E324" s="856"/>
      <c r="F324" s="856"/>
      <c r="G324" s="856"/>
      <c r="H324" s="856"/>
      <c r="I324" s="856"/>
      <c r="J324" s="856"/>
      <c r="K324" s="856"/>
      <c r="L324" s="856"/>
      <c r="M324" s="856"/>
      <c r="N324" s="856"/>
      <c r="O324" s="856"/>
      <c r="P324" s="856"/>
      <c r="Q324" s="856"/>
      <c r="R324" s="856"/>
      <c r="S324" s="856"/>
      <c r="T324" s="856"/>
      <c r="U324" s="856"/>
      <c r="V324" s="856"/>
      <c r="W324" s="856"/>
      <c r="X324" s="856"/>
      <c r="Y324" s="856"/>
      <c r="Z324" s="856"/>
      <c r="AA324" s="66"/>
      <c r="AB324" s="66"/>
      <c r="AC324" s="80"/>
    </row>
    <row r="325" spans="1:68" ht="27" customHeight="1" x14ac:dyDescent="0.25">
      <c r="A325" s="63" t="s">
        <v>570</v>
      </c>
      <c r="B325" s="63" t="s">
        <v>571</v>
      </c>
      <c r="C325" s="36">
        <v>4301051731</v>
      </c>
      <c r="D325" s="857">
        <v>4680115884618</v>
      </c>
      <c r="E325" s="857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88</v>
      </c>
      <c r="L325" s="37" t="s">
        <v>45</v>
      </c>
      <c r="M325" s="38" t="s">
        <v>82</v>
      </c>
      <c r="N325" s="38"/>
      <c r="O325" s="37">
        <v>45</v>
      </c>
      <c r="P325" s="10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59"/>
      <c r="R325" s="859"/>
      <c r="S325" s="859"/>
      <c r="T325" s="86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572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4"/>
      <c r="B326" s="864"/>
      <c r="C326" s="864"/>
      <c r="D326" s="864"/>
      <c r="E326" s="864"/>
      <c r="F326" s="864"/>
      <c r="G326" s="864"/>
      <c r="H326" s="864"/>
      <c r="I326" s="864"/>
      <c r="J326" s="864"/>
      <c r="K326" s="864"/>
      <c r="L326" s="864"/>
      <c r="M326" s="864"/>
      <c r="N326" s="864"/>
      <c r="O326" s="865"/>
      <c r="P326" s="861" t="s">
        <v>40</v>
      </c>
      <c r="Q326" s="862"/>
      <c r="R326" s="862"/>
      <c r="S326" s="862"/>
      <c r="T326" s="862"/>
      <c r="U326" s="862"/>
      <c r="V326" s="863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4"/>
      <c r="B327" s="864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5"/>
      <c r="P327" s="861" t="s">
        <v>40</v>
      </c>
      <c r="Q327" s="862"/>
      <c r="R327" s="862"/>
      <c r="S327" s="862"/>
      <c r="T327" s="862"/>
      <c r="U327" s="862"/>
      <c r="V327" s="863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55" t="s">
        <v>573</v>
      </c>
      <c r="B328" s="855"/>
      <c r="C328" s="855"/>
      <c r="D328" s="855"/>
      <c r="E328" s="855"/>
      <c r="F328" s="855"/>
      <c r="G328" s="855"/>
      <c r="H328" s="855"/>
      <c r="I328" s="855"/>
      <c r="J328" s="855"/>
      <c r="K328" s="855"/>
      <c r="L328" s="855"/>
      <c r="M328" s="855"/>
      <c r="N328" s="855"/>
      <c r="O328" s="855"/>
      <c r="P328" s="855"/>
      <c r="Q328" s="855"/>
      <c r="R328" s="855"/>
      <c r="S328" s="855"/>
      <c r="T328" s="855"/>
      <c r="U328" s="855"/>
      <c r="V328" s="855"/>
      <c r="W328" s="855"/>
      <c r="X328" s="855"/>
      <c r="Y328" s="855"/>
      <c r="Z328" s="855"/>
      <c r="AA328" s="65"/>
      <c r="AB328" s="65"/>
      <c r="AC328" s="79"/>
    </row>
    <row r="329" spans="1:68" ht="14.25" customHeight="1" x14ac:dyDescent="0.25">
      <c r="A329" s="856" t="s">
        <v>125</v>
      </c>
      <c r="B329" s="856"/>
      <c r="C329" s="856"/>
      <c r="D329" s="856"/>
      <c r="E329" s="856"/>
      <c r="F329" s="856"/>
      <c r="G329" s="856"/>
      <c r="H329" s="856"/>
      <c r="I329" s="856"/>
      <c r="J329" s="856"/>
      <c r="K329" s="856"/>
      <c r="L329" s="856"/>
      <c r="M329" s="856"/>
      <c r="N329" s="856"/>
      <c r="O329" s="856"/>
      <c r="P329" s="856"/>
      <c r="Q329" s="856"/>
      <c r="R329" s="856"/>
      <c r="S329" s="856"/>
      <c r="T329" s="856"/>
      <c r="U329" s="856"/>
      <c r="V329" s="856"/>
      <c r="W329" s="856"/>
      <c r="X329" s="856"/>
      <c r="Y329" s="856"/>
      <c r="Z329" s="856"/>
      <c r="AA329" s="66"/>
      <c r="AB329" s="66"/>
      <c r="AC329" s="80"/>
    </row>
    <row r="330" spans="1:68" ht="27" customHeight="1" x14ac:dyDescent="0.25">
      <c r="A330" s="63" t="s">
        <v>574</v>
      </c>
      <c r="B330" s="63" t="s">
        <v>575</v>
      </c>
      <c r="C330" s="36">
        <v>4301011353</v>
      </c>
      <c r="D330" s="857">
        <v>4607091389807</v>
      </c>
      <c r="E330" s="857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88</v>
      </c>
      <c r="L330" s="37" t="s">
        <v>45</v>
      </c>
      <c r="M330" s="38" t="s">
        <v>133</v>
      </c>
      <c r="N330" s="38"/>
      <c r="O330" s="37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59"/>
      <c r="R330" s="859"/>
      <c r="S330" s="859"/>
      <c r="T330" s="86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576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64"/>
      <c r="B331" s="864"/>
      <c r="C331" s="864"/>
      <c r="D331" s="864"/>
      <c r="E331" s="864"/>
      <c r="F331" s="864"/>
      <c r="G331" s="864"/>
      <c r="H331" s="864"/>
      <c r="I331" s="864"/>
      <c r="J331" s="864"/>
      <c r="K331" s="864"/>
      <c r="L331" s="864"/>
      <c r="M331" s="864"/>
      <c r="N331" s="864"/>
      <c r="O331" s="865"/>
      <c r="P331" s="861" t="s">
        <v>40</v>
      </c>
      <c r="Q331" s="862"/>
      <c r="R331" s="862"/>
      <c r="S331" s="862"/>
      <c r="T331" s="862"/>
      <c r="U331" s="862"/>
      <c r="V331" s="863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64"/>
      <c r="B332" s="864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5"/>
      <c r="P332" s="861" t="s">
        <v>40</v>
      </c>
      <c r="Q332" s="862"/>
      <c r="R332" s="862"/>
      <c r="S332" s="862"/>
      <c r="T332" s="862"/>
      <c r="U332" s="862"/>
      <c r="V332" s="863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56" t="s">
        <v>78</v>
      </c>
      <c r="B333" s="856"/>
      <c r="C333" s="856"/>
      <c r="D333" s="856"/>
      <c r="E333" s="856"/>
      <c r="F333" s="856"/>
      <c r="G333" s="856"/>
      <c r="H333" s="856"/>
      <c r="I333" s="856"/>
      <c r="J333" s="856"/>
      <c r="K333" s="856"/>
      <c r="L333" s="856"/>
      <c r="M333" s="856"/>
      <c r="N333" s="856"/>
      <c r="O333" s="856"/>
      <c r="P333" s="856"/>
      <c r="Q333" s="856"/>
      <c r="R333" s="856"/>
      <c r="S333" s="856"/>
      <c r="T333" s="856"/>
      <c r="U333" s="856"/>
      <c r="V333" s="856"/>
      <c r="W333" s="856"/>
      <c r="X333" s="856"/>
      <c r="Y333" s="856"/>
      <c r="Z333" s="856"/>
      <c r="AA333" s="66"/>
      <c r="AB333" s="66"/>
      <c r="AC333" s="80"/>
    </row>
    <row r="334" spans="1:68" ht="27" customHeight="1" x14ac:dyDescent="0.25">
      <c r="A334" s="63" t="s">
        <v>577</v>
      </c>
      <c r="B334" s="63" t="s">
        <v>578</v>
      </c>
      <c r="C334" s="36">
        <v>4301031164</v>
      </c>
      <c r="D334" s="857">
        <v>4680115880481</v>
      </c>
      <c r="E334" s="857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59"/>
      <c r="R334" s="859"/>
      <c r="S334" s="859"/>
      <c r="T334" s="8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579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4"/>
      <c r="B335" s="864"/>
      <c r="C335" s="864"/>
      <c r="D335" s="864"/>
      <c r="E335" s="864"/>
      <c r="F335" s="864"/>
      <c r="G335" s="864"/>
      <c r="H335" s="864"/>
      <c r="I335" s="864"/>
      <c r="J335" s="864"/>
      <c r="K335" s="864"/>
      <c r="L335" s="864"/>
      <c r="M335" s="864"/>
      <c r="N335" s="864"/>
      <c r="O335" s="865"/>
      <c r="P335" s="861" t="s">
        <v>40</v>
      </c>
      <c r="Q335" s="862"/>
      <c r="R335" s="862"/>
      <c r="S335" s="862"/>
      <c r="T335" s="862"/>
      <c r="U335" s="862"/>
      <c r="V335" s="863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64"/>
      <c r="B336" s="864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5"/>
      <c r="P336" s="861" t="s">
        <v>40</v>
      </c>
      <c r="Q336" s="862"/>
      <c r="R336" s="862"/>
      <c r="S336" s="862"/>
      <c r="T336" s="862"/>
      <c r="U336" s="862"/>
      <c r="V336" s="863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56" t="s">
        <v>84</v>
      </c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6"/>
      <c r="P337" s="856"/>
      <c r="Q337" s="856"/>
      <c r="R337" s="856"/>
      <c r="S337" s="856"/>
      <c r="T337" s="856"/>
      <c r="U337" s="856"/>
      <c r="V337" s="856"/>
      <c r="W337" s="856"/>
      <c r="X337" s="856"/>
      <c r="Y337" s="856"/>
      <c r="Z337" s="856"/>
      <c r="AA337" s="66"/>
      <c r="AB337" s="66"/>
      <c r="AC337" s="80"/>
    </row>
    <row r="338" spans="1:68" ht="27" customHeight="1" x14ac:dyDescent="0.25">
      <c r="A338" s="63" t="s">
        <v>580</v>
      </c>
      <c r="B338" s="63" t="s">
        <v>581</v>
      </c>
      <c r="C338" s="36">
        <v>4301051344</v>
      </c>
      <c r="D338" s="857">
        <v>4680115880412</v>
      </c>
      <c r="E338" s="857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88</v>
      </c>
      <c r="L338" s="37" t="s">
        <v>45</v>
      </c>
      <c r="M338" s="38" t="s">
        <v>129</v>
      </c>
      <c r="N338" s="38"/>
      <c r="O338" s="37">
        <v>45</v>
      </c>
      <c r="P338" s="10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59"/>
      <c r="R338" s="859"/>
      <c r="S338" s="859"/>
      <c r="T338" s="86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582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583</v>
      </c>
      <c r="B339" s="63" t="s">
        <v>584</v>
      </c>
      <c r="C339" s="36">
        <v>4301051277</v>
      </c>
      <c r="D339" s="857">
        <v>4680115880511</v>
      </c>
      <c r="E339" s="857"/>
      <c r="F339" s="62">
        <v>0.33</v>
      </c>
      <c r="G339" s="37">
        <v>6</v>
      </c>
      <c r="H339" s="62">
        <v>1.98</v>
      </c>
      <c r="I339" s="62">
        <v>2.1800000000000002</v>
      </c>
      <c r="J339" s="37">
        <v>156</v>
      </c>
      <c r="K339" s="37" t="s">
        <v>88</v>
      </c>
      <c r="L339" s="37" t="s">
        <v>45</v>
      </c>
      <c r="M339" s="38" t="s">
        <v>129</v>
      </c>
      <c r="N339" s="38"/>
      <c r="O339" s="37">
        <v>40</v>
      </c>
      <c r="P339" s="10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59"/>
      <c r="R339" s="859"/>
      <c r="S339" s="859"/>
      <c r="T339" s="8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585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64"/>
      <c r="B340" s="864"/>
      <c r="C340" s="864"/>
      <c r="D340" s="864"/>
      <c r="E340" s="864"/>
      <c r="F340" s="864"/>
      <c r="G340" s="864"/>
      <c r="H340" s="864"/>
      <c r="I340" s="864"/>
      <c r="J340" s="864"/>
      <c r="K340" s="864"/>
      <c r="L340" s="864"/>
      <c r="M340" s="864"/>
      <c r="N340" s="864"/>
      <c r="O340" s="865"/>
      <c r="P340" s="861" t="s">
        <v>40</v>
      </c>
      <c r="Q340" s="862"/>
      <c r="R340" s="862"/>
      <c r="S340" s="862"/>
      <c r="T340" s="862"/>
      <c r="U340" s="862"/>
      <c r="V340" s="863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64"/>
      <c r="B341" s="864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5"/>
      <c r="P341" s="861" t="s">
        <v>40</v>
      </c>
      <c r="Q341" s="862"/>
      <c r="R341" s="862"/>
      <c r="S341" s="862"/>
      <c r="T341" s="862"/>
      <c r="U341" s="862"/>
      <c r="V341" s="863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55" t="s">
        <v>586</v>
      </c>
      <c r="B342" s="855"/>
      <c r="C342" s="855"/>
      <c r="D342" s="855"/>
      <c r="E342" s="855"/>
      <c r="F342" s="855"/>
      <c r="G342" s="855"/>
      <c r="H342" s="855"/>
      <c r="I342" s="855"/>
      <c r="J342" s="855"/>
      <c r="K342" s="855"/>
      <c r="L342" s="855"/>
      <c r="M342" s="855"/>
      <c r="N342" s="855"/>
      <c r="O342" s="855"/>
      <c r="P342" s="855"/>
      <c r="Q342" s="855"/>
      <c r="R342" s="855"/>
      <c r="S342" s="855"/>
      <c r="T342" s="855"/>
      <c r="U342" s="855"/>
      <c r="V342" s="855"/>
      <c r="W342" s="855"/>
      <c r="X342" s="855"/>
      <c r="Y342" s="855"/>
      <c r="Z342" s="855"/>
      <c r="AA342" s="65"/>
      <c r="AB342" s="65"/>
      <c r="AC342" s="79"/>
    </row>
    <row r="343" spans="1:68" ht="14.25" customHeight="1" x14ac:dyDescent="0.25">
      <c r="A343" s="856" t="s">
        <v>125</v>
      </c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6"/>
      <c r="P343" s="856"/>
      <c r="Q343" s="856"/>
      <c r="R343" s="856"/>
      <c r="S343" s="856"/>
      <c r="T343" s="856"/>
      <c r="U343" s="856"/>
      <c r="V343" s="856"/>
      <c r="W343" s="856"/>
      <c r="X343" s="856"/>
      <c r="Y343" s="856"/>
      <c r="Z343" s="856"/>
      <c r="AA343" s="66"/>
      <c r="AB343" s="66"/>
      <c r="AC343" s="80"/>
    </row>
    <row r="344" spans="1:68" ht="27" customHeight="1" x14ac:dyDescent="0.25">
      <c r="A344" s="63" t="s">
        <v>587</v>
      </c>
      <c r="B344" s="63" t="s">
        <v>588</v>
      </c>
      <c r="C344" s="36">
        <v>4301011593</v>
      </c>
      <c r="D344" s="857">
        <v>4680115882973</v>
      </c>
      <c r="E344" s="857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130</v>
      </c>
      <c r="L344" s="37" t="s">
        <v>45</v>
      </c>
      <c r="M344" s="38" t="s">
        <v>133</v>
      </c>
      <c r="N344" s="38"/>
      <c r="O344" s="37">
        <v>55</v>
      </c>
      <c r="P344" s="10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59"/>
      <c r="R344" s="859"/>
      <c r="S344" s="859"/>
      <c r="T344" s="86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476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64"/>
      <c r="B345" s="864"/>
      <c r="C345" s="864"/>
      <c r="D345" s="864"/>
      <c r="E345" s="864"/>
      <c r="F345" s="864"/>
      <c r="G345" s="864"/>
      <c r="H345" s="864"/>
      <c r="I345" s="864"/>
      <c r="J345" s="864"/>
      <c r="K345" s="864"/>
      <c r="L345" s="864"/>
      <c r="M345" s="864"/>
      <c r="N345" s="864"/>
      <c r="O345" s="865"/>
      <c r="P345" s="861" t="s">
        <v>40</v>
      </c>
      <c r="Q345" s="862"/>
      <c r="R345" s="862"/>
      <c r="S345" s="862"/>
      <c r="T345" s="862"/>
      <c r="U345" s="862"/>
      <c r="V345" s="863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64"/>
      <c r="B346" s="864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5"/>
      <c r="P346" s="861" t="s">
        <v>40</v>
      </c>
      <c r="Q346" s="862"/>
      <c r="R346" s="862"/>
      <c r="S346" s="862"/>
      <c r="T346" s="862"/>
      <c r="U346" s="862"/>
      <c r="V346" s="863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56" t="s">
        <v>78</v>
      </c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6"/>
      <c r="P347" s="856"/>
      <c r="Q347" s="856"/>
      <c r="R347" s="856"/>
      <c r="S347" s="856"/>
      <c r="T347" s="856"/>
      <c r="U347" s="856"/>
      <c r="V347" s="856"/>
      <c r="W347" s="856"/>
      <c r="X347" s="856"/>
      <c r="Y347" s="856"/>
      <c r="Z347" s="856"/>
      <c r="AA347" s="66"/>
      <c r="AB347" s="66"/>
      <c r="AC347" s="80"/>
    </row>
    <row r="348" spans="1:68" ht="27" customHeight="1" x14ac:dyDescent="0.25">
      <c r="A348" s="63" t="s">
        <v>589</v>
      </c>
      <c r="B348" s="63" t="s">
        <v>590</v>
      </c>
      <c r="C348" s="36">
        <v>4301031305</v>
      </c>
      <c r="D348" s="857">
        <v>4607091389845</v>
      </c>
      <c r="E348" s="857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59"/>
      <c r="R348" s="859"/>
      <c r="S348" s="859"/>
      <c r="T348" s="8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591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592</v>
      </c>
      <c r="B349" s="63" t="s">
        <v>593</v>
      </c>
      <c r="C349" s="36">
        <v>4301031306</v>
      </c>
      <c r="D349" s="857">
        <v>4680115882881</v>
      </c>
      <c r="E349" s="857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59"/>
      <c r="R349" s="859"/>
      <c r="S349" s="859"/>
      <c r="T349" s="86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591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4"/>
      <c r="B350" s="864"/>
      <c r="C350" s="864"/>
      <c r="D350" s="864"/>
      <c r="E350" s="864"/>
      <c r="F350" s="864"/>
      <c r="G350" s="864"/>
      <c r="H350" s="864"/>
      <c r="I350" s="864"/>
      <c r="J350" s="864"/>
      <c r="K350" s="864"/>
      <c r="L350" s="864"/>
      <c r="M350" s="864"/>
      <c r="N350" s="864"/>
      <c r="O350" s="865"/>
      <c r="P350" s="861" t="s">
        <v>40</v>
      </c>
      <c r="Q350" s="862"/>
      <c r="R350" s="862"/>
      <c r="S350" s="862"/>
      <c r="T350" s="862"/>
      <c r="U350" s="862"/>
      <c r="V350" s="863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64"/>
      <c r="B351" s="864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5"/>
      <c r="P351" s="861" t="s">
        <v>40</v>
      </c>
      <c r="Q351" s="862"/>
      <c r="R351" s="862"/>
      <c r="S351" s="862"/>
      <c r="T351" s="862"/>
      <c r="U351" s="862"/>
      <c r="V351" s="863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6.5" customHeight="1" x14ac:dyDescent="0.25">
      <c r="A352" s="855" t="s">
        <v>594</v>
      </c>
      <c r="B352" s="855"/>
      <c r="C352" s="855"/>
      <c r="D352" s="855"/>
      <c r="E352" s="855"/>
      <c r="F352" s="855"/>
      <c r="G352" s="855"/>
      <c r="H352" s="855"/>
      <c r="I352" s="855"/>
      <c r="J352" s="855"/>
      <c r="K352" s="855"/>
      <c r="L352" s="855"/>
      <c r="M352" s="855"/>
      <c r="N352" s="855"/>
      <c r="O352" s="855"/>
      <c r="P352" s="855"/>
      <c r="Q352" s="855"/>
      <c r="R352" s="855"/>
      <c r="S352" s="855"/>
      <c r="T352" s="855"/>
      <c r="U352" s="855"/>
      <c r="V352" s="855"/>
      <c r="W352" s="855"/>
      <c r="X352" s="855"/>
      <c r="Y352" s="855"/>
      <c r="Z352" s="855"/>
      <c r="AA352" s="65"/>
      <c r="AB352" s="65"/>
      <c r="AC352" s="79"/>
    </row>
    <row r="353" spans="1:68" ht="14.25" customHeight="1" x14ac:dyDescent="0.25">
      <c r="A353" s="856" t="s">
        <v>125</v>
      </c>
      <c r="B353" s="856"/>
      <c r="C353" s="856"/>
      <c r="D353" s="856"/>
      <c r="E353" s="856"/>
      <c r="F353" s="856"/>
      <c r="G353" s="856"/>
      <c r="H353" s="856"/>
      <c r="I353" s="856"/>
      <c r="J353" s="856"/>
      <c r="K353" s="856"/>
      <c r="L353" s="856"/>
      <c r="M353" s="856"/>
      <c r="N353" s="856"/>
      <c r="O353" s="856"/>
      <c r="P353" s="856"/>
      <c r="Q353" s="856"/>
      <c r="R353" s="856"/>
      <c r="S353" s="856"/>
      <c r="T353" s="856"/>
      <c r="U353" s="856"/>
      <c r="V353" s="856"/>
      <c r="W353" s="856"/>
      <c r="X353" s="856"/>
      <c r="Y353" s="856"/>
      <c r="Z353" s="856"/>
      <c r="AA353" s="66"/>
      <c r="AB353" s="66"/>
      <c r="AC353" s="80"/>
    </row>
    <row r="354" spans="1:68" ht="27" customHeight="1" x14ac:dyDescent="0.25">
      <c r="A354" s="63" t="s">
        <v>595</v>
      </c>
      <c r="B354" s="63" t="s">
        <v>596</v>
      </c>
      <c r="C354" s="36">
        <v>4301012024</v>
      </c>
      <c r="D354" s="857">
        <v>4680115885615</v>
      </c>
      <c r="E354" s="857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130</v>
      </c>
      <c r="L354" s="37" t="s">
        <v>45</v>
      </c>
      <c r="M354" s="38" t="s">
        <v>129</v>
      </c>
      <c r="N354" s="38"/>
      <c r="O354" s="37">
        <v>55</v>
      </c>
      <c r="P354" s="10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859"/>
      <c r="R354" s="859"/>
      <c r="S354" s="859"/>
      <c r="T354" s="8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2" si="72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597</v>
      </c>
      <c r="AG354" s="78"/>
      <c r="AJ354" s="84" t="s">
        <v>45</v>
      </c>
      <c r="AK354" s="84">
        <v>0</v>
      </c>
      <c r="BB354" s="441" t="s">
        <v>66</v>
      </c>
      <c r="BM354" s="78">
        <f t="shared" ref="BM354:BM362" si="73">IFERROR(X354*I354/H354,"0")</f>
        <v>0</v>
      </c>
      <c r="BN354" s="78">
        <f t="shared" ref="BN354:BN362" si="74">IFERROR(Y354*I354/H354,"0")</f>
        <v>0</v>
      </c>
      <c r="BO354" s="78">
        <f t="shared" ref="BO354:BO362" si="75">IFERROR(1/J354*(X354/H354),"0")</f>
        <v>0</v>
      </c>
      <c r="BP354" s="78">
        <f t="shared" ref="BP354:BP362" si="76">IFERROR(1/J354*(Y354/H354),"0")</f>
        <v>0</v>
      </c>
    </row>
    <row r="355" spans="1:68" ht="27" customHeight="1" x14ac:dyDescent="0.25">
      <c r="A355" s="63" t="s">
        <v>598</v>
      </c>
      <c r="B355" s="63" t="s">
        <v>599</v>
      </c>
      <c r="C355" s="36">
        <v>4301011911</v>
      </c>
      <c r="D355" s="857">
        <v>4680115885554</v>
      </c>
      <c r="E355" s="857"/>
      <c r="F355" s="62">
        <v>1.35</v>
      </c>
      <c r="G355" s="37">
        <v>8</v>
      </c>
      <c r="H355" s="62">
        <v>10.8</v>
      </c>
      <c r="I355" s="62">
        <v>11.28</v>
      </c>
      <c r="J355" s="37">
        <v>48</v>
      </c>
      <c r="K355" s="37" t="s">
        <v>130</v>
      </c>
      <c r="L355" s="37" t="s">
        <v>45</v>
      </c>
      <c r="M355" s="38" t="s">
        <v>159</v>
      </c>
      <c r="N355" s="38"/>
      <c r="O355" s="37">
        <v>55</v>
      </c>
      <c r="P355" s="1043" t="s">
        <v>600</v>
      </c>
      <c r="Q355" s="859"/>
      <c r="R355" s="859"/>
      <c r="S355" s="859"/>
      <c r="T355" s="8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72"/>
        <v>0</v>
      </c>
      <c r="Z355" s="41" t="str">
        <f>IFERROR(IF(Y355=0,"",ROUNDUP(Y355/H355,0)*0.02039),"")</f>
        <v/>
      </c>
      <c r="AA355" s="68" t="s">
        <v>45</v>
      </c>
      <c r="AB355" s="69" t="s">
        <v>45</v>
      </c>
      <c r="AC355" s="442" t="s">
        <v>601</v>
      </c>
      <c r="AG355" s="78"/>
      <c r="AJ355" s="84" t="s">
        <v>45</v>
      </c>
      <c r="AK355" s="84">
        <v>0</v>
      </c>
      <c r="BB355" s="443" t="s">
        <v>66</v>
      </c>
      <c r="BM355" s="78">
        <f t="shared" si="73"/>
        <v>0</v>
      </c>
      <c r="BN355" s="78">
        <f t="shared" si="74"/>
        <v>0</v>
      </c>
      <c r="BO355" s="78">
        <f t="shared" si="75"/>
        <v>0</v>
      </c>
      <c r="BP355" s="78">
        <f t="shared" si="76"/>
        <v>0</v>
      </c>
    </row>
    <row r="356" spans="1:68" ht="27" customHeight="1" x14ac:dyDescent="0.25">
      <c r="A356" s="63" t="s">
        <v>598</v>
      </c>
      <c r="B356" s="63" t="s">
        <v>602</v>
      </c>
      <c r="C356" s="36">
        <v>4301012016</v>
      </c>
      <c r="D356" s="857">
        <v>4680115885554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129</v>
      </c>
      <c r="N356" s="38"/>
      <c r="O356" s="37">
        <v>55</v>
      </c>
      <c r="P356" s="10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2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603</v>
      </c>
      <c r="AG356" s="78"/>
      <c r="AJ356" s="84" t="s">
        <v>45</v>
      </c>
      <c r="AK356" s="84">
        <v>0</v>
      </c>
      <c r="BB356" s="445" t="s">
        <v>66</v>
      </c>
      <c r="BM356" s="78">
        <f t="shared" si="73"/>
        <v>0</v>
      </c>
      <c r="BN356" s="78">
        <f t="shared" si="74"/>
        <v>0</v>
      </c>
      <c r="BO356" s="78">
        <f t="shared" si="75"/>
        <v>0</v>
      </c>
      <c r="BP356" s="78">
        <f t="shared" si="76"/>
        <v>0</v>
      </c>
    </row>
    <row r="357" spans="1:68" ht="37.5" customHeight="1" x14ac:dyDescent="0.25">
      <c r="A357" s="63" t="s">
        <v>604</v>
      </c>
      <c r="B357" s="63" t="s">
        <v>605</v>
      </c>
      <c r="C357" s="36">
        <v>4301011858</v>
      </c>
      <c r="D357" s="857">
        <v>4680115885646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133</v>
      </c>
      <c r="N357" s="38"/>
      <c r="O357" s="37">
        <v>55</v>
      </c>
      <c r="P357" s="10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2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6" t="s">
        <v>606</v>
      </c>
      <c r="AG357" s="78"/>
      <c r="AJ357" s="84" t="s">
        <v>45</v>
      </c>
      <c r="AK357" s="84">
        <v>0</v>
      </c>
      <c r="BB357" s="447" t="s">
        <v>66</v>
      </c>
      <c r="BM357" s="78">
        <f t="shared" si="73"/>
        <v>0</v>
      </c>
      <c r="BN357" s="78">
        <f t="shared" si="74"/>
        <v>0</v>
      </c>
      <c r="BO357" s="78">
        <f t="shared" si="75"/>
        <v>0</v>
      </c>
      <c r="BP357" s="78">
        <f t="shared" si="76"/>
        <v>0</v>
      </c>
    </row>
    <row r="358" spans="1:68" ht="27" customHeight="1" x14ac:dyDescent="0.25">
      <c r="A358" s="63" t="s">
        <v>607</v>
      </c>
      <c r="B358" s="63" t="s">
        <v>608</v>
      </c>
      <c r="C358" s="36">
        <v>4301011857</v>
      </c>
      <c r="D358" s="857">
        <v>4680115885622</v>
      </c>
      <c r="E358" s="8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88</v>
      </c>
      <c r="L358" s="37" t="s">
        <v>45</v>
      </c>
      <c r="M358" s="38" t="s">
        <v>133</v>
      </c>
      <c r="N358" s="38"/>
      <c r="O358" s="37">
        <v>55</v>
      </c>
      <c r="P358" s="10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597</v>
      </c>
      <c r="AG358" s="78"/>
      <c r="AJ358" s="84" t="s">
        <v>45</v>
      </c>
      <c r="AK358" s="84">
        <v>0</v>
      </c>
      <c r="BB358" s="449" t="s">
        <v>66</v>
      </c>
      <c r="BM358" s="78">
        <f t="shared" si="73"/>
        <v>0</v>
      </c>
      <c r="BN358" s="78">
        <f t="shared" si="74"/>
        <v>0</v>
      </c>
      <c r="BO358" s="78">
        <f t="shared" si="75"/>
        <v>0</v>
      </c>
      <c r="BP358" s="78">
        <f t="shared" si="76"/>
        <v>0</v>
      </c>
    </row>
    <row r="359" spans="1:68" ht="27" customHeight="1" x14ac:dyDescent="0.25">
      <c r="A359" s="63" t="s">
        <v>609</v>
      </c>
      <c r="B359" s="63" t="s">
        <v>610</v>
      </c>
      <c r="C359" s="36">
        <v>4301011573</v>
      </c>
      <c r="D359" s="857">
        <v>4680115881938</v>
      </c>
      <c r="E359" s="857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88</v>
      </c>
      <c r="L359" s="37" t="s">
        <v>45</v>
      </c>
      <c r="M359" s="38" t="s">
        <v>133</v>
      </c>
      <c r="N359" s="38"/>
      <c r="O359" s="37">
        <v>90</v>
      </c>
      <c r="P359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2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611</v>
      </c>
      <c r="AG359" s="78"/>
      <c r="AJ359" s="84" t="s">
        <v>45</v>
      </c>
      <c r="AK359" s="84">
        <v>0</v>
      </c>
      <c r="BB359" s="451" t="s">
        <v>66</v>
      </c>
      <c r="BM359" s="78">
        <f t="shared" si="73"/>
        <v>0</v>
      </c>
      <c r="BN359" s="78">
        <f t="shared" si="74"/>
        <v>0</v>
      </c>
      <c r="BO359" s="78">
        <f t="shared" si="75"/>
        <v>0</v>
      </c>
      <c r="BP359" s="78">
        <f t="shared" si="76"/>
        <v>0</v>
      </c>
    </row>
    <row r="360" spans="1:68" ht="27" customHeight="1" x14ac:dyDescent="0.25">
      <c r="A360" s="63" t="s">
        <v>612</v>
      </c>
      <c r="B360" s="63" t="s">
        <v>613</v>
      </c>
      <c r="C360" s="36">
        <v>4301010944</v>
      </c>
      <c r="D360" s="857">
        <v>4607091387346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88</v>
      </c>
      <c r="L360" s="37" t="s">
        <v>45</v>
      </c>
      <c r="M360" s="38" t="s">
        <v>133</v>
      </c>
      <c r="N360" s="38"/>
      <c r="O360" s="37">
        <v>55</v>
      </c>
      <c r="P360" s="10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614</v>
      </c>
      <c r="AG360" s="78"/>
      <c r="AJ360" s="84" t="s">
        <v>45</v>
      </c>
      <c r="AK360" s="84">
        <v>0</v>
      </c>
      <c r="BB360" s="453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615</v>
      </c>
      <c r="B361" s="63" t="s">
        <v>616</v>
      </c>
      <c r="C361" s="36">
        <v>4301011328</v>
      </c>
      <c r="D361" s="857">
        <v>4607091386011</v>
      </c>
      <c r="E361" s="857"/>
      <c r="F361" s="62">
        <v>0.5</v>
      </c>
      <c r="G361" s="37">
        <v>10</v>
      </c>
      <c r="H361" s="62">
        <v>5</v>
      </c>
      <c r="I361" s="62">
        <v>5.21</v>
      </c>
      <c r="J361" s="37">
        <v>132</v>
      </c>
      <c r="K361" s="37" t="s">
        <v>88</v>
      </c>
      <c r="L361" s="37" t="s">
        <v>45</v>
      </c>
      <c r="M361" s="38" t="s">
        <v>82</v>
      </c>
      <c r="N361" s="38"/>
      <c r="O361" s="37">
        <v>55</v>
      </c>
      <c r="P361" s="10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617</v>
      </c>
      <c r="AG361" s="78"/>
      <c r="AJ361" s="84" t="s">
        <v>45</v>
      </c>
      <c r="AK361" s="84">
        <v>0</v>
      </c>
      <c r="BB361" s="455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618</v>
      </c>
      <c r="B362" s="63" t="s">
        <v>619</v>
      </c>
      <c r="C362" s="36">
        <v>4301011859</v>
      </c>
      <c r="D362" s="857">
        <v>4680115885608</v>
      </c>
      <c r="E362" s="857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88</v>
      </c>
      <c r="L362" s="37" t="s">
        <v>45</v>
      </c>
      <c r="M362" s="38" t="s">
        <v>133</v>
      </c>
      <c r="N362" s="38"/>
      <c r="O362" s="37">
        <v>55</v>
      </c>
      <c r="P362" s="10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6" t="s">
        <v>603</v>
      </c>
      <c r="AG362" s="78"/>
      <c r="AJ362" s="84" t="s">
        <v>45</v>
      </c>
      <c r="AK362" s="84">
        <v>0</v>
      </c>
      <c r="BB362" s="457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x14ac:dyDescent="0.2">
      <c r="A363" s="864"/>
      <c r="B363" s="864"/>
      <c r="C363" s="864"/>
      <c r="D363" s="864"/>
      <c r="E363" s="864"/>
      <c r="F363" s="864"/>
      <c r="G363" s="864"/>
      <c r="H363" s="864"/>
      <c r="I363" s="864"/>
      <c r="J363" s="864"/>
      <c r="K363" s="864"/>
      <c r="L363" s="864"/>
      <c r="M363" s="864"/>
      <c r="N363" s="864"/>
      <c r="O363" s="865"/>
      <c r="P363" s="861" t="s">
        <v>40</v>
      </c>
      <c r="Q363" s="862"/>
      <c r="R363" s="862"/>
      <c r="S363" s="862"/>
      <c r="T363" s="862"/>
      <c r="U363" s="862"/>
      <c r="V363" s="863"/>
      <c r="W363" s="42" t="s">
        <v>39</v>
      </c>
      <c r="X363" s="43">
        <f>IFERROR(X354/H354,"0")+IFERROR(X355/H355,"0")+IFERROR(X356/H356,"0")+IFERROR(X357/H357,"0")+IFERROR(X358/H358,"0")+IFERROR(X359/H359,"0")+IFERROR(X360/H360,"0")+IFERROR(X361/H361,"0")+IFERROR(X362/H362,"0")</f>
        <v>0</v>
      </c>
      <c r="Y363" s="43">
        <f>IFERROR(Y354/H354,"0")+IFERROR(Y355/H355,"0")+IFERROR(Y356/H356,"0")+IFERROR(Y357/H357,"0")+IFERROR(Y358/H358,"0")+IFERROR(Y359/H359,"0")+IFERROR(Y360/H360,"0")+IFERROR(Y361/H361,"0")+IFERROR(Y362/H362,"0")</f>
        <v>0</v>
      </c>
      <c r="Z363" s="43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64"/>
      <c r="B364" s="864"/>
      <c r="C364" s="864"/>
      <c r="D364" s="864"/>
      <c r="E364" s="864"/>
      <c r="F364" s="864"/>
      <c r="G364" s="864"/>
      <c r="H364" s="864"/>
      <c r="I364" s="864"/>
      <c r="J364" s="864"/>
      <c r="K364" s="864"/>
      <c r="L364" s="864"/>
      <c r="M364" s="864"/>
      <c r="N364" s="864"/>
      <c r="O364" s="865"/>
      <c r="P364" s="861" t="s">
        <v>40</v>
      </c>
      <c r="Q364" s="862"/>
      <c r="R364" s="862"/>
      <c r="S364" s="862"/>
      <c r="T364" s="862"/>
      <c r="U364" s="862"/>
      <c r="V364" s="863"/>
      <c r="W364" s="42" t="s">
        <v>0</v>
      </c>
      <c r="X364" s="43">
        <f>IFERROR(SUM(X354:X362),"0")</f>
        <v>0</v>
      </c>
      <c r="Y364" s="43">
        <f>IFERROR(SUM(Y354:Y362),"0")</f>
        <v>0</v>
      </c>
      <c r="Z364" s="42"/>
      <c r="AA364" s="67"/>
      <c r="AB364" s="67"/>
      <c r="AC364" s="67"/>
    </row>
    <row r="365" spans="1:68" ht="14.25" customHeight="1" x14ac:dyDescent="0.25">
      <c r="A365" s="856" t="s">
        <v>78</v>
      </c>
      <c r="B365" s="856"/>
      <c r="C365" s="856"/>
      <c r="D365" s="856"/>
      <c r="E365" s="856"/>
      <c r="F365" s="856"/>
      <c r="G365" s="856"/>
      <c r="H365" s="856"/>
      <c r="I365" s="856"/>
      <c r="J365" s="856"/>
      <c r="K365" s="856"/>
      <c r="L365" s="856"/>
      <c r="M365" s="856"/>
      <c r="N365" s="856"/>
      <c r="O365" s="856"/>
      <c r="P365" s="856"/>
      <c r="Q365" s="856"/>
      <c r="R365" s="856"/>
      <c r="S365" s="856"/>
      <c r="T365" s="856"/>
      <c r="U365" s="856"/>
      <c r="V365" s="856"/>
      <c r="W365" s="856"/>
      <c r="X365" s="856"/>
      <c r="Y365" s="856"/>
      <c r="Z365" s="856"/>
      <c r="AA365" s="66"/>
      <c r="AB365" s="66"/>
      <c r="AC365" s="80"/>
    </row>
    <row r="366" spans="1:68" ht="27" customHeight="1" x14ac:dyDescent="0.25">
      <c r="A366" s="63" t="s">
        <v>620</v>
      </c>
      <c r="B366" s="63" t="s">
        <v>621</v>
      </c>
      <c r="C366" s="36">
        <v>4301030878</v>
      </c>
      <c r="D366" s="857">
        <v>4607091387193</v>
      </c>
      <c r="E366" s="857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88</v>
      </c>
      <c r="L366" s="37" t="s">
        <v>45</v>
      </c>
      <c r="M366" s="38" t="s">
        <v>82</v>
      </c>
      <c r="N366" s="38"/>
      <c r="O366" s="37">
        <v>35</v>
      </c>
      <c r="P366" s="10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9"/>
      <c r="R366" s="859"/>
      <c r="S366" s="859"/>
      <c r="T366" s="86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622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623</v>
      </c>
      <c r="B367" s="63" t="s">
        <v>624</v>
      </c>
      <c r="C367" s="36">
        <v>4301031153</v>
      </c>
      <c r="D367" s="857">
        <v>4607091387230</v>
      </c>
      <c r="E367" s="857"/>
      <c r="F367" s="62">
        <v>0.7</v>
      </c>
      <c r="G367" s="37">
        <v>6</v>
      </c>
      <c r="H367" s="62">
        <v>4.2</v>
      </c>
      <c r="I367" s="62">
        <v>4.46</v>
      </c>
      <c r="J367" s="37">
        <v>156</v>
      </c>
      <c r="K367" s="37" t="s">
        <v>88</v>
      </c>
      <c r="L367" s="37" t="s">
        <v>45</v>
      </c>
      <c r="M367" s="38" t="s">
        <v>82</v>
      </c>
      <c r="N367" s="38"/>
      <c r="O367" s="37">
        <v>40</v>
      </c>
      <c r="P367" s="10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625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626</v>
      </c>
      <c r="B368" s="63" t="s">
        <v>627</v>
      </c>
      <c r="C368" s="36">
        <v>4301031154</v>
      </c>
      <c r="D368" s="857">
        <v>4607091387292</v>
      </c>
      <c r="E368" s="857"/>
      <c r="F368" s="62">
        <v>0.73</v>
      </c>
      <c r="G368" s="37">
        <v>6</v>
      </c>
      <c r="H368" s="62">
        <v>4.38</v>
      </c>
      <c r="I368" s="62">
        <v>4.6399999999999997</v>
      </c>
      <c r="J368" s="37">
        <v>156</v>
      </c>
      <c r="K368" s="37" t="s">
        <v>88</v>
      </c>
      <c r="L368" s="37" t="s">
        <v>45</v>
      </c>
      <c r="M368" s="38" t="s">
        <v>82</v>
      </c>
      <c r="N368" s="38"/>
      <c r="O368" s="37">
        <v>45</v>
      </c>
      <c r="P368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628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629</v>
      </c>
      <c r="B369" s="63" t="s">
        <v>630</v>
      </c>
      <c r="C369" s="36">
        <v>4301031152</v>
      </c>
      <c r="D369" s="857">
        <v>4607091387285</v>
      </c>
      <c r="E369" s="857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64" t="s">
        <v>625</v>
      </c>
      <c r="AG369" s="78"/>
      <c r="AJ369" s="84" t="s">
        <v>45</v>
      </c>
      <c r="AK369" s="84">
        <v>0</v>
      </c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64"/>
      <c r="B370" s="864"/>
      <c r="C370" s="864"/>
      <c r="D370" s="864"/>
      <c r="E370" s="864"/>
      <c r="F370" s="864"/>
      <c r="G370" s="864"/>
      <c r="H370" s="864"/>
      <c r="I370" s="864"/>
      <c r="J370" s="864"/>
      <c r="K370" s="864"/>
      <c r="L370" s="864"/>
      <c r="M370" s="864"/>
      <c r="N370" s="864"/>
      <c r="O370" s="865"/>
      <c r="P370" s="861" t="s">
        <v>40</v>
      </c>
      <c r="Q370" s="862"/>
      <c r="R370" s="862"/>
      <c r="S370" s="862"/>
      <c r="T370" s="862"/>
      <c r="U370" s="862"/>
      <c r="V370" s="863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64"/>
      <c r="B371" s="864"/>
      <c r="C371" s="864"/>
      <c r="D371" s="864"/>
      <c r="E371" s="864"/>
      <c r="F371" s="864"/>
      <c r="G371" s="864"/>
      <c r="H371" s="864"/>
      <c r="I371" s="864"/>
      <c r="J371" s="864"/>
      <c r="K371" s="864"/>
      <c r="L371" s="864"/>
      <c r="M371" s="864"/>
      <c r="N371" s="864"/>
      <c r="O371" s="865"/>
      <c r="P371" s="861" t="s">
        <v>40</v>
      </c>
      <c r="Q371" s="862"/>
      <c r="R371" s="862"/>
      <c r="S371" s="862"/>
      <c r="T371" s="862"/>
      <c r="U371" s="862"/>
      <c r="V371" s="863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56" t="s">
        <v>84</v>
      </c>
      <c r="B372" s="856"/>
      <c r="C372" s="856"/>
      <c r="D372" s="856"/>
      <c r="E372" s="856"/>
      <c r="F372" s="856"/>
      <c r="G372" s="856"/>
      <c r="H372" s="856"/>
      <c r="I372" s="856"/>
      <c r="J372" s="856"/>
      <c r="K372" s="856"/>
      <c r="L372" s="856"/>
      <c r="M372" s="856"/>
      <c r="N372" s="856"/>
      <c r="O372" s="856"/>
      <c r="P372" s="856"/>
      <c r="Q372" s="856"/>
      <c r="R372" s="856"/>
      <c r="S372" s="856"/>
      <c r="T372" s="856"/>
      <c r="U372" s="856"/>
      <c r="V372" s="856"/>
      <c r="W372" s="856"/>
      <c r="X372" s="856"/>
      <c r="Y372" s="856"/>
      <c r="Z372" s="856"/>
      <c r="AA372" s="66"/>
      <c r="AB372" s="66"/>
      <c r="AC372" s="80"/>
    </row>
    <row r="373" spans="1:68" ht="37.5" customHeight="1" x14ac:dyDescent="0.25">
      <c r="A373" s="63" t="s">
        <v>631</v>
      </c>
      <c r="B373" s="63" t="s">
        <v>632</v>
      </c>
      <c r="C373" s="36">
        <v>4301051100</v>
      </c>
      <c r="D373" s="857">
        <v>4607091387766</v>
      </c>
      <c r="E373" s="857"/>
      <c r="F373" s="62">
        <v>1.3</v>
      </c>
      <c r="G373" s="37">
        <v>6</v>
      </c>
      <c r="H373" s="62">
        <v>7.8</v>
      </c>
      <c r="I373" s="62">
        <v>8.3580000000000005</v>
      </c>
      <c r="J373" s="37">
        <v>56</v>
      </c>
      <c r="K373" s="37" t="s">
        <v>130</v>
      </c>
      <c r="L373" s="37" t="s">
        <v>45</v>
      </c>
      <c r="M373" s="38" t="s">
        <v>129</v>
      </c>
      <c r="N373" s="38"/>
      <c r="O373" s="37">
        <v>40</v>
      </c>
      <c r="P373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9"/>
      <c r="R373" s="859"/>
      <c r="S373" s="859"/>
      <c r="T373" s="860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77"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633</v>
      </c>
      <c r="AG373" s="78"/>
      <c r="AJ373" s="84" t="s">
        <v>45</v>
      </c>
      <c r="AK373" s="84">
        <v>0</v>
      </c>
      <c r="BB373" s="467" t="s">
        <v>66</v>
      </c>
      <c r="BM373" s="78">
        <f t="shared" ref="BM373:BM378" si="78">IFERROR(X373*I373/H373,"0")</f>
        <v>0</v>
      </c>
      <c r="BN373" s="78">
        <f t="shared" ref="BN373:BN378" si="79">IFERROR(Y373*I373/H373,"0")</f>
        <v>0</v>
      </c>
      <c r="BO373" s="78">
        <f t="shared" ref="BO373:BO378" si="80">IFERROR(1/J373*(X373/H373),"0")</f>
        <v>0</v>
      </c>
      <c r="BP373" s="78">
        <f t="shared" ref="BP373:BP378" si="81">IFERROR(1/J373*(Y373/H373),"0")</f>
        <v>0</v>
      </c>
    </row>
    <row r="374" spans="1:68" ht="37.5" customHeight="1" x14ac:dyDescent="0.25">
      <c r="A374" s="63" t="s">
        <v>634</v>
      </c>
      <c r="B374" s="63" t="s">
        <v>635</v>
      </c>
      <c r="C374" s="36">
        <v>4301051116</v>
      </c>
      <c r="D374" s="857">
        <v>4607091387957</v>
      </c>
      <c r="E374" s="857"/>
      <c r="F374" s="62">
        <v>1.3</v>
      </c>
      <c r="G374" s="37">
        <v>6</v>
      </c>
      <c r="H374" s="62">
        <v>7.8</v>
      </c>
      <c r="I374" s="62">
        <v>8.3640000000000008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1056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7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636</v>
      </c>
      <c r="AG374" s="78"/>
      <c r="AJ374" s="84" t="s">
        <v>45</v>
      </c>
      <c r="AK374" s="84">
        <v>0</v>
      </c>
      <c r="BB374" s="469" t="s">
        <v>66</v>
      </c>
      <c r="BM374" s="78">
        <f t="shared" si="78"/>
        <v>0</v>
      </c>
      <c r="BN374" s="78">
        <f t="shared" si="79"/>
        <v>0</v>
      </c>
      <c r="BO374" s="78">
        <f t="shared" si="80"/>
        <v>0</v>
      </c>
      <c r="BP374" s="78">
        <f t="shared" si="81"/>
        <v>0</v>
      </c>
    </row>
    <row r="375" spans="1:68" ht="27" customHeight="1" x14ac:dyDescent="0.25">
      <c r="A375" s="63" t="s">
        <v>637</v>
      </c>
      <c r="B375" s="63" t="s">
        <v>638</v>
      </c>
      <c r="C375" s="36">
        <v>4301051115</v>
      </c>
      <c r="D375" s="857">
        <v>4607091387964</v>
      </c>
      <c r="E375" s="857"/>
      <c r="F375" s="62">
        <v>1.35</v>
      </c>
      <c r="G375" s="37">
        <v>6</v>
      </c>
      <c r="H375" s="62">
        <v>8.1</v>
      </c>
      <c r="I375" s="62">
        <v>8.6460000000000008</v>
      </c>
      <c r="J375" s="37">
        <v>56</v>
      </c>
      <c r="K375" s="37" t="s">
        <v>130</v>
      </c>
      <c r="L375" s="37" t="s">
        <v>45</v>
      </c>
      <c r="M375" s="38" t="s">
        <v>82</v>
      </c>
      <c r="N375" s="38"/>
      <c r="O375" s="37">
        <v>40</v>
      </c>
      <c r="P375" s="10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7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70" t="s">
        <v>639</v>
      </c>
      <c r="AG375" s="78"/>
      <c r="AJ375" s="84" t="s">
        <v>45</v>
      </c>
      <c r="AK375" s="84">
        <v>0</v>
      </c>
      <c r="BB375" s="471" t="s">
        <v>66</v>
      </c>
      <c r="BM375" s="78">
        <f t="shared" si="78"/>
        <v>0</v>
      </c>
      <c r="BN375" s="78">
        <f t="shared" si="79"/>
        <v>0</v>
      </c>
      <c r="BO375" s="78">
        <f t="shared" si="80"/>
        <v>0</v>
      </c>
      <c r="BP375" s="78">
        <f t="shared" si="81"/>
        <v>0</v>
      </c>
    </row>
    <row r="376" spans="1:68" ht="37.5" customHeight="1" x14ac:dyDescent="0.25">
      <c r="A376" s="63" t="s">
        <v>640</v>
      </c>
      <c r="B376" s="63" t="s">
        <v>641</v>
      </c>
      <c r="C376" s="36">
        <v>4301051705</v>
      </c>
      <c r="D376" s="857">
        <v>4680115884588</v>
      </c>
      <c r="E376" s="857"/>
      <c r="F376" s="62">
        <v>0.5</v>
      </c>
      <c r="G376" s="37">
        <v>6</v>
      </c>
      <c r="H376" s="62">
        <v>3</v>
      </c>
      <c r="I376" s="62">
        <v>3.266</v>
      </c>
      <c r="J376" s="37">
        <v>156</v>
      </c>
      <c r="K376" s="37" t="s">
        <v>88</v>
      </c>
      <c r="L376" s="37" t="s">
        <v>45</v>
      </c>
      <c r="M376" s="38" t="s">
        <v>82</v>
      </c>
      <c r="N376" s="38"/>
      <c r="O376" s="37">
        <v>40</v>
      </c>
      <c r="P376" s="10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7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642</v>
      </c>
      <c r="AG376" s="78"/>
      <c r="AJ376" s="84" t="s">
        <v>45</v>
      </c>
      <c r="AK376" s="84">
        <v>0</v>
      </c>
      <c r="BB376" s="473" t="s">
        <v>66</v>
      </c>
      <c r="BM376" s="78">
        <f t="shared" si="78"/>
        <v>0</v>
      </c>
      <c r="BN376" s="78">
        <f t="shared" si="79"/>
        <v>0</v>
      </c>
      <c r="BO376" s="78">
        <f t="shared" si="80"/>
        <v>0</v>
      </c>
      <c r="BP376" s="78">
        <f t="shared" si="81"/>
        <v>0</v>
      </c>
    </row>
    <row r="377" spans="1:68" ht="37.5" customHeight="1" x14ac:dyDescent="0.25">
      <c r="A377" s="63" t="s">
        <v>643</v>
      </c>
      <c r="B377" s="63" t="s">
        <v>644</v>
      </c>
      <c r="C377" s="36">
        <v>4301051130</v>
      </c>
      <c r="D377" s="857">
        <v>4607091387537</v>
      </c>
      <c r="E377" s="857"/>
      <c r="F377" s="62">
        <v>0.45</v>
      </c>
      <c r="G377" s="37">
        <v>6</v>
      </c>
      <c r="H377" s="62">
        <v>2.7</v>
      </c>
      <c r="I377" s="62">
        <v>2.99</v>
      </c>
      <c r="J377" s="37">
        <v>156</v>
      </c>
      <c r="K377" s="37" t="s">
        <v>88</v>
      </c>
      <c r="L377" s="37" t="s">
        <v>45</v>
      </c>
      <c r="M377" s="38" t="s">
        <v>82</v>
      </c>
      <c r="N377" s="38"/>
      <c r="O377" s="37">
        <v>40</v>
      </c>
      <c r="P377" s="10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7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645</v>
      </c>
      <c r="AG377" s="78"/>
      <c r="AJ377" s="84" t="s">
        <v>45</v>
      </c>
      <c r="AK377" s="84">
        <v>0</v>
      </c>
      <c r="BB377" s="475" t="s">
        <v>66</v>
      </c>
      <c r="BM377" s="78">
        <f t="shared" si="78"/>
        <v>0</v>
      </c>
      <c r="BN377" s="78">
        <f t="shared" si="79"/>
        <v>0</v>
      </c>
      <c r="BO377" s="78">
        <f t="shared" si="80"/>
        <v>0</v>
      </c>
      <c r="BP377" s="78">
        <f t="shared" si="81"/>
        <v>0</v>
      </c>
    </row>
    <row r="378" spans="1:68" ht="37.5" customHeight="1" x14ac:dyDescent="0.25">
      <c r="A378" s="63" t="s">
        <v>646</v>
      </c>
      <c r="B378" s="63" t="s">
        <v>647</v>
      </c>
      <c r="C378" s="36">
        <v>4301051132</v>
      </c>
      <c r="D378" s="857">
        <v>4607091387513</v>
      </c>
      <c r="E378" s="857"/>
      <c r="F378" s="62">
        <v>0.45</v>
      </c>
      <c r="G378" s="37">
        <v>6</v>
      </c>
      <c r="H378" s="62">
        <v>2.7</v>
      </c>
      <c r="I378" s="62">
        <v>2.9780000000000002</v>
      </c>
      <c r="J378" s="37">
        <v>156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10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7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6" t="s">
        <v>648</v>
      </c>
      <c r="AG378" s="78"/>
      <c r="AJ378" s="84" t="s">
        <v>45</v>
      </c>
      <c r="AK378" s="84">
        <v>0</v>
      </c>
      <c r="BB378" s="477" t="s">
        <v>66</v>
      </c>
      <c r="BM378" s="78">
        <f t="shared" si="78"/>
        <v>0</v>
      </c>
      <c r="BN378" s="78">
        <f t="shared" si="79"/>
        <v>0</v>
      </c>
      <c r="BO378" s="78">
        <f t="shared" si="80"/>
        <v>0</v>
      </c>
      <c r="BP378" s="78">
        <f t="shared" si="81"/>
        <v>0</v>
      </c>
    </row>
    <row r="379" spans="1:68" x14ac:dyDescent="0.2">
      <c r="A379" s="864"/>
      <c r="B379" s="864"/>
      <c r="C379" s="864"/>
      <c r="D379" s="864"/>
      <c r="E379" s="864"/>
      <c r="F379" s="864"/>
      <c r="G379" s="864"/>
      <c r="H379" s="864"/>
      <c r="I379" s="864"/>
      <c r="J379" s="864"/>
      <c r="K379" s="864"/>
      <c r="L379" s="864"/>
      <c r="M379" s="864"/>
      <c r="N379" s="864"/>
      <c r="O379" s="865"/>
      <c r="P379" s="861" t="s">
        <v>40</v>
      </c>
      <c r="Q379" s="862"/>
      <c r="R379" s="862"/>
      <c r="S379" s="862"/>
      <c r="T379" s="862"/>
      <c r="U379" s="862"/>
      <c r="V379" s="863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64"/>
      <c r="B380" s="864"/>
      <c r="C380" s="864"/>
      <c r="D380" s="864"/>
      <c r="E380" s="864"/>
      <c r="F380" s="864"/>
      <c r="G380" s="864"/>
      <c r="H380" s="864"/>
      <c r="I380" s="864"/>
      <c r="J380" s="864"/>
      <c r="K380" s="864"/>
      <c r="L380" s="864"/>
      <c r="M380" s="864"/>
      <c r="N380" s="864"/>
      <c r="O380" s="865"/>
      <c r="P380" s="861" t="s">
        <v>40</v>
      </c>
      <c r="Q380" s="862"/>
      <c r="R380" s="862"/>
      <c r="S380" s="862"/>
      <c r="T380" s="862"/>
      <c r="U380" s="862"/>
      <c r="V380" s="863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56" t="s">
        <v>230</v>
      </c>
      <c r="B381" s="856"/>
      <c r="C381" s="856"/>
      <c r="D381" s="856"/>
      <c r="E381" s="856"/>
      <c r="F381" s="856"/>
      <c r="G381" s="856"/>
      <c r="H381" s="856"/>
      <c r="I381" s="856"/>
      <c r="J381" s="856"/>
      <c r="K381" s="856"/>
      <c r="L381" s="856"/>
      <c r="M381" s="856"/>
      <c r="N381" s="856"/>
      <c r="O381" s="856"/>
      <c r="P381" s="856"/>
      <c r="Q381" s="856"/>
      <c r="R381" s="856"/>
      <c r="S381" s="856"/>
      <c r="T381" s="856"/>
      <c r="U381" s="856"/>
      <c r="V381" s="856"/>
      <c r="W381" s="856"/>
      <c r="X381" s="856"/>
      <c r="Y381" s="856"/>
      <c r="Z381" s="856"/>
      <c r="AA381" s="66"/>
      <c r="AB381" s="66"/>
      <c r="AC381" s="80"/>
    </row>
    <row r="382" spans="1:68" ht="37.5" customHeight="1" x14ac:dyDescent="0.25">
      <c r="A382" s="63" t="s">
        <v>649</v>
      </c>
      <c r="B382" s="63" t="s">
        <v>650</v>
      </c>
      <c r="C382" s="36">
        <v>4301060379</v>
      </c>
      <c r="D382" s="857">
        <v>4607091380880</v>
      </c>
      <c r="E382" s="857"/>
      <c r="F382" s="62">
        <v>1.4</v>
      </c>
      <c r="G382" s="37">
        <v>6</v>
      </c>
      <c r="H382" s="62">
        <v>8.4</v>
      </c>
      <c r="I382" s="62">
        <v>8.9640000000000004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10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59"/>
      <c r="R382" s="859"/>
      <c r="S382" s="859"/>
      <c r="T382" s="8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651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652</v>
      </c>
      <c r="B383" s="63" t="s">
        <v>653</v>
      </c>
      <c r="C383" s="36">
        <v>4301060308</v>
      </c>
      <c r="D383" s="857">
        <v>4607091384482</v>
      </c>
      <c r="E383" s="857"/>
      <c r="F383" s="62">
        <v>1.3</v>
      </c>
      <c r="G383" s="37">
        <v>6</v>
      </c>
      <c r="H383" s="62">
        <v>7.8</v>
      </c>
      <c r="I383" s="62">
        <v>8.3640000000000008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10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654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655</v>
      </c>
      <c r="B384" s="63" t="s">
        <v>656</v>
      </c>
      <c r="C384" s="36">
        <v>4301060325</v>
      </c>
      <c r="D384" s="857">
        <v>4607091380897</v>
      </c>
      <c r="E384" s="857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10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82" t="s">
        <v>657</v>
      </c>
      <c r="AG384" s="78"/>
      <c r="AJ384" s="84" t="s">
        <v>45</v>
      </c>
      <c r="AK384" s="84">
        <v>0</v>
      </c>
      <c r="BB384" s="483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64"/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5"/>
      <c r="P385" s="861" t="s">
        <v>40</v>
      </c>
      <c r="Q385" s="862"/>
      <c r="R385" s="862"/>
      <c r="S385" s="862"/>
      <c r="T385" s="862"/>
      <c r="U385" s="862"/>
      <c r="V385" s="863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4"/>
      <c r="B386" s="864"/>
      <c r="C386" s="864"/>
      <c r="D386" s="864"/>
      <c r="E386" s="864"/>
      <c r="F386" s="864"/>
      <c r="G386" s="864"/>
      <c r="H386" s="864"/>
      <c r="I386" s="864"/>
      <c r="J386" s="864"/>
      <c r="K386" s="864"/>
      <c r="L386" s="864"/>
      <c r="M386" s="864"/>
      <c r="N386" s="864"/>
      <c r="O386" s="865"/>
      <c r="P386" s="861" t="s">
        <v>40</v>
      </c>
      <c r="Q386" s="862"/>
      <c r="R386" s="862"/>
      <c r="S386" s="862"/>
      <c r="T386" s="862"/>
      <c r="U386" s="862"/>
      <c r="V386" s="863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4.25" customHeight="1" x14ac:dyDescent="0.25">
      <c r="A387" s="856" t="s">
        <v>114</v>
      </c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6"/>
      <c r="P387" s="856"/>
      <c r="Q387" s="856"/>
      <c r="R387" s="856"/>
      <c r="S387" s="856"/>
      <c r="T387" s="856"/>
      <c r="U387" s="856"/>
      <c r="V387" s="856"/>
      <c r="W387" s="856"/>
      <c r="X387" s="856"/>
      <c r="Y387" s="856"/>
      <c r="Z387" s="856"/>
      <c r="AA387" s="66"/>
      <c r="AB387" s="66"/>
      <c r="AC387" s="80"/>
    </row>
    <row r="388" spans="1:68" ht="16.5" customHeight="1" x14ac:dyDescent="0.25">
      <c r="A388" s="63" t="s">
        <v>658</v>
      </c>
      <c r="B388" s="63" t="s">
        <v>659</v>
      </c>
      <c r="C388" s="36">
        <v>4301030232</v>
      </c>
      <c r="D388" s="857">
        <v>4607091388374</v>
      </c>
      <c r="E388" s="857"/>
      <c r="F388" s="62">
        <v>0.38</v>
      </c>
      <c r="G388" s="37">
        <v>8</v>
      </c>
      <c r="H388" s="62">
        <v>3.04</v>
      </c>
      <c r="I388" s="62">
        <v>3.28</v>
      </c>
      <c r="J388" s="37">
        <v>156</v>
      </c>
      <c r="K388" s="37" t="s">
        <v>88</v>
      </c>
      <c r="L388" s="37" t="s">
        <v>45</v>
      </c>
      <c r="M388" s="38" t="s">
        <v>119</v>
      </c>
      <c r="N388" s="38"/>
      <c r="O388" s="37">
        <v>180</v>
      </c>
      <c r="P388" s="1064" t="s">
        <v>660</v>
      </c>
      <c r="Q388" s="859"/>
      <c r="R388" s="859"/>
      <c r="S388" s="859"/>
      <c r="T388" s="86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661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662</v>
      </c>
      <c r="B389" s="63" t="s">
        <v>663</v>
      </c>
      <c r="C389" s="36">
        <v>4301030235</v>
      </c>
      <c r="D389" s="857">
        <v>4607091388381</v>
      </c>
      <c r="E389" s="857"/>
      <c r="F389" s="62">
        <v>0.38</v>
      </c>
      <c r="G389" s="37">
        <v>8</v>
      </c>
      <c r="H389" s="62">
        <v>3.04</v>
      </c>
      <c r="I389" s="62">
        <v>3.32</v>
      </c>
      <c r="J389" s="37">
        <v>156</v>
      </c>
      <c r="K389" s="37" t="s">
        <v>88</v>
      </c>
      <c r="L389" s="37" t="s">
        <v>45</v>
      </c>
      <c r="M389" s="38" t="s">
        <v>119</v>
      </c>
      <c r="N389" s="38"/>
      <c r="O389" s="37">
        <v>180</v>
      </c>
      <c r="P389" s="1065" t="s">
        <v>664</v>
      </c>
      <c r="Q389" s="859"/>
      <c r="R389" s="859"/>
      <c r="S389" s="859"/>
      <c r="T389" s="86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661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665</v>
      </c>
      <c r="B390" s="63" t="s">
        <v>666</v>
      </c>
      <c r="C390" s="36">
        <v>4301032015</v>
      </c>
      <c r="D390" s="857">
        <v>4607091383102</v>
      </c>
      <c r="E390" s="857"/>
      <c r="F390" s="62">
        <v>0.17</v>
      </c>
      <c r="G390" s="37">
        <v>15</v>
      </c>
      <c r="H390" s="62">
        <v>2.5499999999999998</v>
      </c>
      <c r="I390" s="62">
        <v>2.9750000000000001</v>
      </c>
      <c r="J390" s="37">
        <v>156</v>
      </c>
      <c r="K390" s="37" t="s">
        <v>88</v>
      </c>
      <c r="L390" s="37" t="s">
        <v>45</v>
      </c>
      <c r="M390" s="38" t="s">
        <v>119</v>
      </c>
      <c r="N390" s="38"/>
      <c r="O390" s="37">
        <v>180</v>
      </c>
      <c r="P390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859"/>
      <c r="R390" s="859"/>
      <c r="S390" s="859"/>
      <c r="T390" s="8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667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668</v>
      </c>
      <c r="B391" s="63" t="s">
        <v>669</v>
      </c>
      <c r="C391" s="36">
        <v>4301030233</v>
      </c>
      <c r="D391" s="857">
        <v>4607091388404</v>
      </c>
      <c r="E391" s="857"/>
      <c r="F391" s="62">
        <v>0.17</v>
      </c>
      <c r="G391" s="37">
        <v>15</v>
      </c>
      <c r="H391" s="62">
        <v>2.5499999999999998</v>
      </c>
      <c r="I391" s="62">
        <v>2.9</v>
      </c>
      <c r="J391" s="37">
        <v>156</v>
      </c>
      <c r="K391" s="37" t="s">
        <v>88</v>
      </c>
      <c r="L391" s="37" t="s">
        <v>45</v>
      </c>
      <c r="M391" s="38" t="s">
        <v>119</v>
      </c>
      <c r="N391" s="38"/>
      <c r="O391" s="37">
        <v>180</v>
      </c>
      <c r="P391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661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4"/>
      <c r="B392" s="864"/>
      <c r="C392" s="864"/>
      <c r="D392" s="864"/>
      <c r="E392" s="864"/>
      <c r="F392" s="864"/>
      <c r="G392" s="864"/>
      <c r="H392" s="864"/>
      <c r="I392" s="864"/>
      <c r="J392" s="864"/>
      <c r="K392" s="864"/>
      <c r="L392" s="864"/>
      <c r="M392" s="864"/>
      <c r="N392" s="864"/>
      <c r="O392" s="865"/>
      <c r="P392" s="861" t="s">
        <v>40</v>
      </c>
      <c r="Q392" s="862"/>
      <c r="R392" s="862"/>
      <c r="S392" s="862"/>
      <c r="T392" s="862"/>
      <c r="U392" s="862"/>
      <c r="V392" s="863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4"/>
      <c r="B393" s="864"/>
      <c r="C393" s="864"/>
      <c r="D393" s="864"/>
      <c r="E393" s="864"/>
      <c r="F393" s="864"/>
      <c r="G393" s="864"/>
      <c r="H393" s="864"/>
      <c r="I393" s="864"/>
      <c r="J393" s="864"/>
      <c r="K393" s="864"/>
      <c r="L393" s="864"/>
      <c r="M393" s="864"/>
      <c r="N393" s="864"/>
      <c r="O393" s="865"/>
      <c r="P393" s="861" t="s">
        <v>40</v>
      </c>
      <c r="Q393" s="862"/>
      <c r="R393" s="862"/>
      <c r="S393" s="862"/>
      <c r="T393" s="862"/>
      <c r="U393" s="862"/>
      <c r="V393" s="863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6" t="s">
        <v>670</v>
      </c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6"/>
      <c r="P394" s="856"/>
      <c r="Q394" s="856"/>
      <c r="R394" s="856"/>
      <c r="S394" s="856"/>
      <c r="T394" s="856"/>
      <c r="U394" s="856"/>
      <c r="V394" s="856"/>
      <c r="W394" s="856"/>
      <c r="X394" s="856"/>
      <c r="Y394" s="856"/>
      <c r="Z394" s="856"/>
      <c r="AA394" s="66"/>
      <c r="AB394" s="66"/>
      <c r="AC394" s="80"/>
    </row>
    <row r="395" spans="1:68" ht="16.5" customHeight="1" x14ac:dyDescent="0.25">
      <c r="A395" s="63" t="s">
        <v>671</v>
      </c>
      <c r="B395" s="63" t="s">
        <v>672</v>
      </c>
      <c r="C395" s="36">
        <v>4301180007</v>
      </c>
      <c r="D395" s="857">
        <v>4680115881808</v>
      </c>
      <c r="E395" s="857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195</v>
      </c>
      <c r="L395" s="37" t="s">
        <v>45</v>
      </c>
      <c r="M395" s="38" t="s">
        <v>674</v>
      </c>
      <c r="N395" s="38"/>
      <c r="O395" s="37">
        <v>730</v>
      </c>
      <c r="P395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859"/>
      <c r="R395" s="859"/>
      <c r="S395" s="859"/>
      <c r="T395" s="8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673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675</v>
      </c>
      <c r="B396" s="63" t="s">
        <v>676</v>
      </c>
      <c r="C396" s="36">
        <v>4301180006</v>
      </c>
      <c r="D396" s="857">
        <v>4680115881822</v>
      </c>
      <c r="E396" s="857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195</v>
      </c>
      <c r="L396" s="37" t="s">
        <v>45</v>
      </c>
      <c r="M396" s="38" t="s">
        <v>674</v>
      </c>
      <c r="N396" s="38"/>
      <c r="O396" s="37">
        <v>730</v>
      </c>
      <c r="P396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859"/>
      <c r="R396" s="859"/>
      <c r="S396" s="859"/>
      <c r="T396" s="86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673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677</v>
      </c>
      <c r="B397" s="63" t="s">
        <v>678</v>
      </c>
      <c r="C397" s="36">
        <v>4301180001</v>
      </c>
      <c r="D397" s="857">
        <v>4680115880016</v>
      </c>
      <c r="E397" s="85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195</v>
      </c>
      <c r="L397" s="37" t="s">
        <v>45</v>
      </c>
      <c r="M397" s="38" t="s">
        <v>674</v>
      </c>
      <c r="N397" s="38"/>
      <c r="O397" s="37">
        <v>730</v>
      </c>
      <c r="P397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859"/>
      <c r="R397" s="859"/>
      <c r="S397" s="859"/>
      <c r="T397" s="86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6" t="s">
        <v>673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64"/>
      <c r="B398" s="864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5"/>
      <c r="P398" s="861" t="s">
        <v>40</v>
      </c>
      <c r="Q398" s="862"/>
      <c r="R398" s="862"/>
      <c r="S398" s="862"/>
      <c r="T398" s="862"/>
      <c r="U398" s="862"/>
      <c r="V398" s="863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864"/>
      <c r="B399" s="864"/>
      <c r="C399" s="864"/>
      <c r="D399" s="864"/>
      <c r="E399" s="864"/>
      <c r="F399" s="864"/>
      <c r="G399" s="864"/>
      <c r="H399" s="864"/>
      <c r="I399" s="864"/>
      <c r="J399" s="864"/>
      <c r="K399" s="864"/>
      <c r="L399" s="864"/>
      <c r="M399" s="864"/>
      <c r="N399" s="864"/>
      <c r="O399" s="865"/>
      <c r="P399" s="861" t="s">
        <v>40</v>
      </c>
      <c r="Q399" s="862"/>
      <c r="R399" s="862"/>
      <c r="S399" s="862"/>
      <c r="T399" s="862"/>
      <c r="U399" s="862"/>
      <c r="V399" s="863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16.5" customHeight="1" x14ac:dyDescent="0.25">
      <c r="A400" s="855" t="s">
        <v>679</v>
      </c>
      <c r="B400" s="855"/>
      <c r="C400" s="855"/>
      <c r="D400" s="855"/>
      <c r="E400" s="855"/>
      <c r="F400" s="855"/>
      <c r="G400" s="855"/>
      <c r="H400" s="855"/>
      <c r="I400" s="855"/>
      <c r="J400" s="855"/>
      <c r="K400" s="855"/>
      <c r="L400" s="855"/>
      <c r="M400" s="855"/>
      <c r="N400" s="855"/>
      <c r="O400" s="855"/>
      <c r="P400" s="855"/>
      <c r="Q400" s="855"/>
      <c r="R400" s="855"/>
      <c r="S400" s="855"/>
      <c r="T400" s="855"/>
      <c r="U400" s="855"/>
      <c r="V400" s="855"/>
      <c r="W400" s="855"/>
      <c r="X400" s="855"/>
      <c r="Y400" s="855"/>
      <c r="Z400" s="855"/>
      <c r="AA400" s="65"/>
      <c r="AB400" s="65"/>
      <c r="AC400" s="79"/>
    </row>
    <row r="401" spans="1:68" ht="14.25" customHeight="1" x14ac:dyDescent="0.25">
      <c r="A401" s="856" t="s">
        <v>78</v>
      </c>
      <c r="B401" s="856"/>
      <c r="C401" s="856"/>
      <c r="D401" s="856"/>
      <c r="E401" s="856"/>
      <c r="F401" s="856"/>
      <c r="G401" s="856"/>
      <c r="H401" s="856"/>
      <c r="I401" s="856"/>
      <c r="J401" s="856"/>
      <c r="K401" s="856"/>
      <c r="L401" s="856"/>
      <c r="M401" s="856"/>
      <c r="N401" s="856"/>
      <c r="O401" s="856"/>
      <c r="P401" s="856"/>
      <c r="Q401" s="856"/>
      <c r="R401" s="856"/>
      <c r="S401" s="856"/>
      <c r="T401" s="856"/>
      <c r="U401" s="856"/>
      <c r="V401" s="856"/>
      <c r="W401" s="856"/>
      <c r="X401" s="856"/>
      <c r="Y401" s="856"/>
      <c r="Z401" s="856"/>
      <c r="AA401" s="66"/>
      <c r="AB401" s="66"/>
      <c r="AC401" s="80"/>
    </row>
    <row r="402" spans="1:68" ht="27" customHeight="1" x14ac:dyDescent="0.25">
      <c r="A402" s="63" t="s">
        <v>680</v>
      </c>
      <c r="B402" s="63" t="s">
        <v>681</v>
      </c>
      <c r="C402" s="36">
        <v>4301031066</v>
      </c>
      <c r="D402" s="857">
        <v>4607091383836</v>
      </c>
      <c r="E402" s="857"/>
      <c r="F402" s="62">
        <v>0.3</v>
      </c>
      <c r="G402" s="37">
        <v>6</v>
      </c>
      <c r="H402" s="62">
        <v>1.8</v>
      </c>
      <c r="I402" s="62">
        <v>2.048</v>
      </c>
      <c r="J402" s="37">
        <v>156</v>
      </c>
      <c r="K402" s="37" t="s">
        <v>88</v>
      </c>
      <c r="L402" s="37" t="s">
        <v>45</v>
      </c>
      <c r="M402" s="38" t="s">
        <v>82</v>
      </c>
      <c r="N402" s="38"/>
      <c r="O402" s="37">
        <v>40</v>
      </c>
      <c r="P402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859"/>
      <c r="R402" s="859"/>
      <c r="S402" s="859"/>
      <c r="T402" s="8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IFERROR(IF(Y402=0,"",ROUNDUP(Y402/H402,0)*0.00753),"")</f>
        <v/>
      </c>
      <c r="AA402" s="68" t="s">
        <v>45</v>
      </c>
      <c r="AB402" s="69" t="s">
        <v>45</v>
      </c>
      <c r="AC402" s="498" t="s">
        <v>682</v>
      </c>
      <c r="AG402" s="78"/>
      <c r="AJ402" s="84" t="s">
        <v>45</v>
      </c>
      <c r="AK402" s="84">
        <v>0</v>
      </c>
      <c r="BB402" s="499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4"/>
      <c r="B403" s="864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5"/>
      <c r="P403" s="861" t="s">
        <v>40</v>
      </c>
      <c r="Q403" s="862"/>
      <c r="R403" s="862"/>
      <c r="S403" s="862"/>
      <c r="T403" s="862"/>
      <c r="U403" s="862"/>
      <c r="V403" s="863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864"/>
      <c r="B404" s="864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5"/>
      <c r="P404" s="861" t="s">
        <v>40</v>
      </c>
      <c r="Q404" s="862"/>
      <c r="R404" s="862"/>
      <c r="S404" s="862"/>
      <c r="T404" s="862"/>
      <c r="U404" s="862"/>
      <c r="V404" s="863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4.25" customHeight="1" x14ac:dyDescent="0.25">
      <c r="A405" s="856" t="s">
        <v>84</v>
      </c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6"/>
      <c r="P405" s="856"/>
      <c r="Q405" s="856"/>
      <c r="R405" s="856"/>
      <c r="S405" s="856"/>
      <c r="T405" s="856"/>
      <c r="U405" s="856"/>
      <c r="V405" s="856"/>
      <c r="W405" s="856"/>
      <c r="X405" s="856"/>
      <c r="Y405" s="856"/>
      <c r="Z405" s="856"/>
      <c r="AA405" s="66"/>
      <c r="AB405" s="66"/>
      <c r="AC405" s="80"/>
    </row>
    <row r="406" spans="1:68" ht="37.5" customHeight="1" x14ac:dyDescent="0.25">
      <c r="A406" s="63" t="s">
        <v>683</v>
      </c>
      <c r="B406" s="63" t="s">
        <v>684</v>
      </c>
      <c r="C406" s="36">
        <v>4301051142</v>
      </c>
      <c r="D406" s="857">
        <v>4607091387919</v>
      </c>
      <c r="E406" s="857"/>
      <c r="F406" s="62">
        <v>1.35</v>
      </c>
      <c r="G406" s="37">
        <v>6</v>
      </c>
      <c r="H406" s="62">
        <v>8.1</v>
      </c>
      <c r="I406" s="62">
        <v>8.6639999999999997</v>
      </c>
      <c r="J406" s="37">
        <v>56</v>
      </c>
      <c r="K406" s="37" t="s">
        <v>130</v>
      </c>
      <c r="L406" s="37" t="s">
        <v>45</v>
      </c>
      <c r="M406" s="38" t="s">
        <v>82</v>
      </c>
      <c r="N406" s="38"/>
      <c r="O406" s="37">
        <v>45</v>
      </c>
      <c r="P406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859"/>
      <c r="R406" s="859"/>
      <c r="S406" s="859"/>
      <c r="T406" s="86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0" t="s">
        <v>685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686</v>
      </c>
      <c r="B407" s="63" t="s">
        <v>687</v>
      </c>
      <c r="C407" s="36">
        <v>4301051461</v>
      </c>
      <c r="D407" s="857">
        <v>4680115883604</v>
      </c>
      <c r="E407" s="857"/>
      <c r="F407" s="62">
        <v>0.35</v>
      </c>
      <c r="G407" s="37">
        <v>6</v>
      </c>
      <c r="H407" s="62">
        <v>2.1</v>
      </c>
      <c r="I407" s="62">
        <v>2.3719999999999999</v>
      </c>
      <c r="J407" s="37">
        <v>156</v>
      </c>
      <c r="K407" s="37" t="s">
        <v>88</v>
      </c>
      <c r="L407" s="37" t="s">
        <v>45</v>
      </c>
      <c r="M407" s="38" t="s">
        <v>129</v>
      </c>
      <c r="N407" s="38"/>
      <c r="O407" s="37">
        <v>45</v>
      </c>
      <c r="P407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859"/>
      <c r="R407" s="859"/>
      <c r="S407" s="859"/>
      <c r="T407" s="8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688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689</v>
      </c>
      <c r="B408" s="63" t="s">
        <v>690</v>
      </c>
      <c r="C408" s="36">
        <v>4301051485</v>
      </c>
      <c r="D408" s="857">
        <v>4680115883567</v>
      </c>
      <c r="E408" s="857"/>
      <c r="F408" s="62">
        <v>0.35</v>
      </c>
      <c r="G408" s="37">
        <v>6</v>
      </c>
      <c r="H408" s="62">
        <v>2.1</v>
      </c>
      <c r="I408" s="62">
        <v>2.36</v>
      </c>
      <c r="J408" s="37">
        <v>156</v>
      </c>
      <c r="K408" s="37" t="s">
        <v>88</v>
      </c>
      <c r="L408" s="37" t="s">
        <v>45</v>
      </c>
      <c r="M408" s="38" t="s">
        <v>82</v>
      </c>
      <c r="N408" s="38"/>
      <c r="O408" s="37">
        <v>40</v>
      </c>
      <c r="P408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859"/>
      <c r="R408" s="859"/>
      <c r="S408" s="859"/>
      <c r="T408" s="86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691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64"/>
      <c r="B409" s="864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5"/>
      <c r="P409" s="861" t="s">
        <v>40</v>
      </c>
      <c r="Q409" s="862"/>
      <c r="R409" s="862"/>
      <c r="S409" s="862"/>
      <c r="T409" s="862"/>
      <c r="U409" s="862"/>
      <c r="V409" s="863"/>
      <c r="W409" s="42" t="s">
        <v>39</v>
      </c>
      <c r="X409" s="43">
        <f>IFERROR(X406/H406,"0")+IFERROR(X407/H407,"0")+IFERROR(X408/H408,"0")</f>
        <v>0</v>
      </c>
      <c r="Y409" s="43">
        <f>IFERROR(Y406/H406,"0")+IFERROR(Y407/H407,"0")+IFERROR(Y408/H408,"0")</f>
        <v>0</v>
      </c>
      <c r="Z409" s="43">
        <f>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864"/>
      <c r="B410" s="864"/>
      <c r="C410" s="864"/>
      <c r="D410" s="864"/>
      <c r="E410" s="864"/>
      <c r="F410" s="864"/>
      <c r="G410" s="864"/>
      <c r="H410" s="864"/>
      <c r="I410" s="864"/>
      <c r="J410" s="864"/>
      <c r="K410" s="864"/>
      <c r="L410" s="864"/>
      <c r="M410" s="864"/>
      <c r="N410" s="864"/>
      <c r="O410" s="865"/>
      <c r="P410" s="861" t="s">
        <v>40</v>
      </c>
      <c r="Q410" s="862"/>
      <c r="R410" s="862"/>
      <c r="S410" s="862"/>
      <c r="T410" s="862"/>
      <c r="U410" s="862"/>
      <c r="V410" s="863"/>
      <c r="W410" s="42" t="s">
        <v>0</v>
      </c>
      <c r="X410" s="43">
        <f>IFERROR(SUM(X406:X408),"0")</f>
        <v>0</v>
      </c>
      <c r="Y410" s="43">
        <f>IFERROR(SUM(Y406:Y408),"0")</f>
        <v>0</v>
      </c>
      <c r="Z410" s="42"/>
      <c r="AA410" s="67"/>
      <c r="AB410" s="67"/>
      <c r="AC410" s="67"/>
    </row>
    <row r="411" spans="1:68" ht="27.75" customHeight="1" x14ac:dyDescent="0.2">
      <c r="A411" s="854" t="s">
        <v>692</v>
      </c>
      <c r="B411" s="854"/>
      <c r="C411" s="854"/>
      <c r="D411" s="854"/>
      <c r="E411" s="854"/>
      <c r="F411" s="854"/>
      <c r="G411" s="854"/>
      <c r="H411" s="854"/>
      <c r="I411" s="854"/>
      <c r="J411" s="854"/>
      <c r="K411" s="854"/>
      <c r="L411" s="854"/>
      <c r="M411" s="854"/>
      <c r="N411" s="854"/>
      <c r="O411" s="854"/>
      <c r="P411" s="854"/>
      <c r="Q411" s="854"/>
      <c r="R411" s="854"/>
      <c r="S411" s="854"/>
      <c r="T411" s="854"/>
      <c r="U411" s="854"/>
      <c r="V411" s="854"/>
      <c r="W411" s="854"/>
      <c r="X411" s="854"/>
      <c r="Y411" s="854"/>
      <c r="Z411" s="854"/>
      <c r="AA411" s="54"/>
      <c r="AB411" s="54"/>
      <c r="AC411" s="54"/>
    </row>
    <row r="412" spans="1:68" ht="16.5" customHeight="1" x14ac:dyDescent="0.25">
      <c r="A412" s="855" t="s">
        <v>693</v>
      </c>
      <c r="B412" s="855"/>
      <c r="C412" s="855"/>
      <c r="D412" s="855"/>
      <c r="E412" s="855"/>
      <c r="F412" s="855"/>
      <c r="G412" s="855"/>
      <c r="H412" s="855"/>
      <c r="I412" s="855"/>
      <c r="J412" s="855"/>
      <c r="K412" s="855"/>
      <c r="L412" s="855"/>
      <c r="M412" s="855"/>
      <c r="N412" s="855"/>
      <c r="O412" s="855"/>
      <c r="P412" s="855"/>
      <c r="Q412" s="855"/>
      <c r="R412" s="855"/>
      <c r="S412" s="855"/>
      <c r="T412" s="855"/>
      <c r="U412" s="855"/>
      <c r="V412" s="855"/>
      <c r="W412" s="855"/>
      <c r="X412" s="855"/>
      <c r="Y412" s="855"/>
      <c r="Z412" s="855"/>
      <c r="AA412" s="65"/>
      <c r="AB412" s="65"/>
      <c r="AC412" s="79"/>
    </row>
    <row r="413" spans="1:68" ht="14.25" customHeight="1" x14ac:dyDescent="0.25">
      <c r="A413" s="856" t="s">
        <v>125</v>
      </c>
      <c r="B413" s="856"/>
      <c r="C413" s="856"/>
      <c r="D413" s="856"/>
      <c r="E413" s="856"/>
      <c r="F413" s="856"/>
      <c r="G413" s="856"/>
      <c r="H413" s="856"/>
      <c r="I413" s="856"/>
      <c r="J413" s="856"/>
      <c r="K413" s="856"/>
      <c r="L413" s="856"/>
      <c r="M413" s="856"/>
      <c r="N413" s="856"/>
      <c r="O413" s="856"/>
      <c r="P413" s="856"/>
      <c r="Q413" s="856"/>
      <c r="R413" s="856"/>
      <c r="S413" s="856"/>
      <c r="T413" s="856"/>
      <c r="U413" s="856"/>
      <c r="V413" s="856"/>
      <c r="W413" s="856"/>
      <c r="X413" s="856"/>
      <c r="Y413" s="856"/>
      <c r="Z413" s="856"/>
      <c r="AA413" s="66"/>
      <c r="AB413" s="66"/>
      <c r="AC413" s="80"/>
    </row>
    <row r="414" spans="1:68" ht="27" customHeight="1" x14ac:dyDescent="0.25">
      <c r="A414" s="63" t="s">
        <v>694</v>
      </c>
      <c r="B414" s="63" t="s">
        <v>695</v>
      </c>
      <c r="C414" s="36">
        <v>4301011869</v>
      </c>
      <c r="D414" s="857">
        <v>4680115884847</v>
      </c>
      <c r="E414" s="857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141</v>
      </c>
      <c r="M414" s="38" t="s">
        <v>82</v>
      </c>
      <c r="N414" s="38"/>
      <c r="O414" s="37">
        <v>60</v>
      </c>
      <c r="P414" s="10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4" s="859"/>
      <c r="R414" s="859"/>
      <c r="S414" s="859"/>
      <c r="T414" s="86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4" si="82"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696</v>
      </c>
      <c r="AG414" s="78"/>
      <c r="AJ414" s="84" t="s">
        <v>142</v>
      </c>
      <c r="AK414" s="84">
        <v>720</v>
      </c>
      <c r="BB414" s="507" t="s">
        <v>66</v>
      </c>
      <c r="BM414" s="78">
        <f t="shared" ref="BM414:BM424" si="83">IFERROR(X414*I414/H414,"0")</f>
        <v>0</v>
      </c>
      <c r="BN414" s="78">
        <f t="shared" ref="BN414:BN424" si="84">IFERROR(Y414*I414/H414,"0")</f>
        <v>0</v>
      </c>
      <c r="BO414" s="78">
        <f t="shared" ref="BO414:BO424" si="85">IFERROR(1/J414*(X414/H414),"0")</f>
        <v>0</v>
      </c>
      <c r="BP414" s="78">
        <f t="shared" ref="BP414:BP424" si="86">IFERROR(1/J414*(Y414/H414),"0")</f>
        <v>0</v>
      </c>
    </row>
    <row r="415" spans="1:68" ht="27" customHeight="1" x14ac:dyDescent="0.25">
      <c r="A415" s="63" t="s">
        <v>694</v>
      </c>
      <c r="B415" s="63" t="s">
        <v>697</v>
      </c>
      <c r="C415" s="36">
        <v>4301011946</v>
      </c>
      <c r="D415" s="857">
        <v>4680115884847</v>
      </c>
      <c r="E415" s="857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159</v>
      </c>
      <c r="N415" s="38"/>
      <c r="O415" s="37">
        <v>60</v>
      </c>
      <c r="P415" s="10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9"/>
      <c r="R415" s="859"/>
      <c r="S415" s="859"/>
      <c r="T415" s="86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698</v>
      </c>
      <c r="AG415" s="78"/>
      <c r="AJ415" s="84" t="s">
        <v>45</v>
      </c>
      <c r="AK415" s="84">
        <v>0</v>
      </c>
      <c r="BB415" s="509" t="s">
        <v>66</v>
      </c>
      <c r="BM415" s="78">
        <f t="shared" si="83"/>
        <v>0</v>
      </c>
      <c r="BN415" s="78">
        <f t="shared" si="84"/>
        <v>0</v>
      </c>
      <c r="BO415" s="78">
        <f t="shared" si="85"/>
        <v>0</v>
      </c>
      <c r="BP415" s="78">
        <f t="shared" si="86"/>
        <v>0</v>
      </c>
    </row>
    <row r="416" spans="1:68" ht="27" customHeight="1" x14ac:dyDescent="0.25">
      <c r="A416" s="63" t="s">
        <v>699</v>
      </c>
      <c r="B416" s="63" t="s">
        <v>700</v>
      </c>
      <c r="C416" s="36">
        <v>4301011870</v>
      </c>
      <c r="D416" s="857">
        <v>4680115884854</v>
      </c>
      <c r="E416" s="85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141</v>
      </c>
      <c r="M416" s="38" t="s">
        <v>82</v>
      </c>
      <c r="N416" s="38"/>
      <c r="O416" s="37">
        <v>60</v>
      </c>
      <c r="P416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59"/>
      <c r="R416" s="859"/>
      <c r="S416" s="859"/>
      <c r="T416" s="86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701</v>
      </c>
      <c r="AG416" s="78"/>
      <c r="AJ416" s="84" t="s">
        <v>142</v>
      </c>
      <c r="AK416" s="84">
        <v>720</v>
      </c>
      <c r="BB416" s="511" t="s">
        <v>66</v>
      </c>
      <c r="BM416" s="78">
        <f t="shared" si="83"/>
        <v>0</v>
      </c>
      <c r="BN416" s="78">
        <f t="shared" si="84"/>
        <v>0</v>
      </c>
      <c r="BO416" s="78">
        <f t="shared" si="85"/>
        <v>0</v>
      </c>
      <c r="BP416" s="78">
        <f t="shared" si="86"/>
        <v>0</v>
      </c>
    </row>
    <row r="417" spans="1:68" ht="27" customHeight="1" x14ac:dyDescent="0.25">
      <c r="A417" s="63" t="s">
        <v>699</v>
      </c>
      <c r="B417" s="63" t="s">
        <v>702</v>
      </c>
      <c r="C417" s="36">
        <v>4301011947</v>
      </c>
      <c r="D417" s="857">
        <v>4680115884854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159</v>
      </c>
      <c r="N417" s="38"/>
      <c r="O417" s="37">
        <v>60</v>
      </c>
      <c r="P417" s="10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2"/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12" t="s">
        <v>698</v>
      </c>
      <c r="AG417" s="78"/>
      <c r="AJ417" s="84" t="s">
        <v>45</v>
      </c>
      <c r="AK417" s="84">
        <v>0</v>
      </c>
      <c r="BB417" s="513" t="s">
        <v>66</v>
      </c>
      <c r="BM417" s="78">
        <f t="shared" si="83"/>
        <v>0</v>
      </c>
      <c r="BN417" s="78">
        <f t="shared" si="84"/>
        <v>0</v>
      </c>
      <c r="BO417" s="78">
        <f t="shared" si="85"/>
        <v>0</v>
      </c>
      <c r="BP417" s="78">
        <f t="shared" si="86"/>
        <v>0</v>
      </c>
    </row>
    <row r="418" spans="1:68" ht="27" customHeight="1" x14ac:dyDescent="0.25">
      <c r="A418" s="63" t="s">
        <v>703</v>
      </c>
      <c r="B418" s="63" t="s">
        <v>704</v>
      </c>
      <c r="C418" s="36">
        <v>4301011339</v>
      </c>
      <c r="D418" s="857">
        <v>4607091383997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45</v>
      </c>
      <c r="M418" s="38" t="s">
        <v>82</v>
      </c>
      <c r="N418" s="38"/>
      <c r="O418" s="37">
        <v>60</v>
      </c>
      <c r="P418" s="10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2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705</v>
      </c>
      <c r="AG418" s="78"/>
      <c r="AJ418" s="84" t="s">
        <v>45</v>
      </c>
      <c r="AK418" s="84">
        <v>0</v>
      </c>
      <c r="BB418" s="515" t="s">
        <v>66</v>
      </c>
      <c r="BM418" s="78">
        <f t="shared" si="83"/>
        <v>0</v>
      </c>
      <c r="BN418" s="78">
        <f t="shared" si="84"/>
        <v>0</v>
      </c>
      <c r="BO418" s="78">
        <f t="shared" si="85"/>
        <v>0</v>
      </c>
      <c r="BP418" s="78">
        <f t="shared" si="86"/>
        <v>0</v>
      </c>
    </row>
    <row r="419" spans="1:68" ht="27" customHeight="1" x14ac:dyDescent="0.25">
      <c r="A419" s="63" t="s">
        <v>706</v>
      </c>
      <c r="B419" s="63" t="s">
        <v>707</v>
      </c>
      <c r="C419" s="36">
        <v>4301011867</v>
      </c>
      <c r="D419" s="857">
        <v>4680115884830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141</v>
      </c>
      <c r="M419" s="38" t="s">
        <v>82</v>
      </c>
      <c r="N419" s="38"/>
      <c r="O419" s="37">
        <v>60</v>
      </c>
      <c r="P419" s="10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708</v>
      </c>
      <c r="AG419" s="78"/>
      <c r="AJ419" s="84" t="s">
        <v>142</v>
      </c>
      <c r="AK419" s="84">
        <v>720</v>
      </c>
      <c r="BB419" s="517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706</v>
      </c>
      <c r="B420" s="63" t="s">
        <v>709</v>
      </c>
      <c r="C420" s="36">
        <v>4301011943</v>
      </c>
      <c r="D420" s="857">
        <v>4680115884830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45</v>
      </c>
      <c r="M420" s="38" t="s">
        <v>159</v>
      </c>
      <c r="N420" s="38"/>
      <c r="O420" s="37">
        <v>60</v>
      </c>
      <c r="P420" s="10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8" t="s">
        <v>698</v>
      </c>
      <c r="AG420" s="78"/>
      <c r="AJ420" s="84" t="s">
        <v>45</v>
      </c>
      <c r="AK420" s="84">
        <v>0</v>
      </c>
      <c r="BB420" s="519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710</v>
      </c>
      <c r="B421" s="63" t="s">
        <v>711</v>
      </c>
      <c r="C421" s="36">
        <v>4301011433</v>
      </c>
      <c r="D421" s="857">
        <v>4680115882638</v>
      </c>
      <c r="E421" s="857"/>
      <c r="F421" s="62">
        <v>0.4</v>
      </c>
      <c r="G421" s="37">
        <v>10</v>
      </c>
      <c r="H421" s="62">
        <v>4</v>
      </c>
      <c r="I421" s="62">
        <v>4.21</v>
      </c>
      <c r="J421" s="37">
        <v>132</v>
      </c>
      <c r="K421" s="37" t="s">
        <v>88</v>
      </c>
      <c r="L421" s="37" t="s">
        <v>45</v>
      </c>
      <c r="M421" s="38" t="s">
        <v>133</v>
      </c>
      <c r="N421" s="38"/>
      <c r="O421" s="37">
        <v>90</v>
      </c>
      <c r="P421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712</v>
      </c>
      <c r="AG421" s="78"/>
      <c r="AJ421" s="84" t="s">
        <v>45</v>
      </c>
      <c r="AK421" s="84">
        <v>0</v>
      </c>
      <c r="BB421" s="521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713</v>
      </c>
      <c r="B422" s="63" t="s">
        <v>714</v>
      </c>
      <c r="C422" s="36">
        <v>4301011952</v>
      </c>
      <c r="D422" s="857">
        <v>4680115884922</v>
      </c>
      <c r="E422" s="857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88</v>
      </c>
      <c r="L422" s="37" t="s">
        <v>45</v>
      </c>
      <c r="M422" s="38" t="s">
        <v>82</v>
      </c>
      <c r="N422" s="38"/>
      <c r="O422" s="37">
        <v>60</v>
      </c>
      <c r="P422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701</v>
      </c>
      <c r="AG422" s="78"/>
      <c r="AJ422" s="84" t="s">
        <v>45</v>
      </c>
      <c r="AK422" s="84">
        <v>0</v>
      </c>
      <c r="BB422" s="523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715</v>
      </c>
      <c r="B423" s="63" t="s">
        <v>716</v>
      </c>
      <c r="C423" s="36">
        <v>4301011866</v>
      </c>
      <c r="D423" s="857">
        <v>4680115884878</v>
      </c>
      <c r="E423" s="857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88</v>
      </c>
      <c r="L423" s="37" t="s">
        <v>45</v>
      </c>
      <c r="M423" s="38" t="s">
        <v>82</v>
      </c>
      <c r="N423" s="38"/>
      <c r="O423" s="37">
        <v>60</v>
      </c>
      <c r="P423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717</v>
      </c>
      <c r="AG423" s="78"/>
      <c r="AJ423" s="84" t="s">
        <v>45</v>
      </c>
      <c r="AK423" s="84">
        <v>0</v>
      </c>
      <c r="BB423" s="525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718</v>
      </c>
      <c r="B424" s="63" t="s">
        <v>719</v>
      </c>
      <c r="C424" s="36">
        <v>4301011868</v>
      </c>
      <c r="D424" s="857">
        <v>4680115884861</v>
      </c>
      <c r="E424" s="85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88</v>
      </c>
      <c r="L424" s="37" t="s">
        <v>45</v>
      </c>
      <c r="M424" s="38" t="s">
        <v>82</v>
      </c>
      <c r="N424" s="38"/>
      <c r="O424" s="37">
        <v>60</v>
      </c>
      <c r="P424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6" t="s">
        <v>708</v>
      </c>
      <c r="AG424" s="78"/>
      <c r="AJ424" s="84" t="s">
        <v>45</v>
      </c>
      <c r="AK424" s="84">
        <v>0</v>
      </c>
      <c r="BB424" s="527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x14ac:dyDescent="0.2">
      <c r="A425" s="864"/>
      <c r="B425" s="864"/>
      <c r="C425" s="864"/>
      <c r="D425" s="864"/>
      <c r="E425" s="864"/>
      <c r="F425" s="864"/>
      <c r="G425" s="864"/>
      <c r="H425" s="864"/>
      <c r="I425" s="864"/>
      <c r="J425" s="864"/>
      <c r="K425" s="864"/>
      <c r="L425" s="864"/>
      <c r="M425" s="864"/>
      <c r="N425" s="864"/>
      <c r="O425" s="865"/>
      <c r="P425" s="861" t="s">
        <v>40</v>
      </c>
      <c r="Q425" s="862"/>
      <c r="R425" s="862"/>
      <c r="S425" s="862"/>
      <c r="T425" s="862"/>
      <c r="U425" s="862"/>
      <c r="V425" s="863"/>
      <c r="W425" s="42" t="s">
        <v>39</v>
      </c>
      <c r="X425" s="43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64"/>
      <c r="B426" s="864"/>
      <c r="C426" s="864"/>
      <c r="D426" s="864"/>
      <c r="E426" s="864"/>
      <c r="F426" s="864"/>
      <c r="G426" s="864"/>
      <c r="H426" s="864"/>
      <c r="I426" s="864"/>
      <c r="J426" s="864"/>
      <c r="K426" s="864"/>
      <c r="L426" s="864"/>
      <c r="M426" s="864"/>
      <c r="N426" s="864"/>
      <c r="O426" s="865"/>
      <c r="P426" s="861" t="s">
        <v>40</v>
      </c>
      <c r="Q426" s="862"/>
      <c r="R426" s="862"/>
      <c r="S426" s="862"/>
      <c r="T426" s="862"/>
      <c r="U426" s="862"/>
      <c r="V426" s="863"/>
      <c r="W426" s="42" t="s">
        <v>0</v>
      </c>
      <c r="X426" s="43">
        <f>IFERROR(SUM(X414:X424),"0")</f>
        <v>0</v>
      </c>
      <c r="Y426" s="43">
        <f>IFERROR(SUM(Y414:Y424),"0")</f>
        <v>0</v>
      </c>
      <c r="Z426" s="42"/>
      <c r="AA426" s="67"/>
      <c r="AB426" s="67"/>
      <c r="AC426" s="67"/>
    </row>
    <row r="427" spans="1:68" ht="14.25" customHeight="1" x14ac:dyDescent="0.25">
      <c r="A427" s="856" t="s">
        <v>183</v>
      </c>
      <c r="B427" s="856"/>
      <c r="C427" s="856"/>
      <c r="D427" s="856"/>
      <c r="E427" s="856"/>
      <c r="F427" s="856"/>
      <c r="G427" s="856"/>
      <c r="H427" s="856"/>
      <c r="I427" s="856"/>
      <c r="J427" s="856"/>
      <c r="K427" s="856"/>
      <c r="L427" s="856"/>
      <c r="M427" s="856"/>
      <c r="N427" s="856"/>
      <c r="O427" s="856"/>
      <c r="P427" s="856"/>
      <c r="Q427" s="856"/>
      <c r="R427" s="856"/>
      <c r="S427" s="856"/>
      <c r="T427" s="856"/>
      <c r="U427" s="856"/>
      <c r="V427" s="856"/>
      <c r="W427" s="856"/>
      <c r="X427" s="856"/>
      <c r="Y427" s="856"/>
      <c r="Z427" s="856"/>
      <c r="AA427" s="66"/>
      <c r="AB427" s="66"/>
      <c r="AC427" s="80"/>
    </row>
    <row r="428" spans="1:68" ht="27" customHeight="1" x14ac:dyDescent="0.25">
      <c r="A428" s="63" t="s">
        <v>720</v>
      </c>
      <c r="B428" s="63" t="s">
        <v>721</v>
      </c>
      <c r="C428" s="36">
        <v>4301020178</v>
      </c>
      <c r="D428" s="857">
        <v>4607091383980</v>
      </c>
      <c r="E428" s="857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130</v>
      </c>
      <c r="L428" s="37" t="s">
        <v>141</v>
      </c>
      <c r="M428" s="38" t="s">
        <v>133</v>
      </c>
      <c r="N428" s="38"/>
      <c r="O428" s="37">
        <v>50</v>
      </c>
      <c r="P428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9"/>
      <c r="R428" s="859"/>
      <c r="S428" s="859"/>
      <c r="T428" s="8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722</v>
      </c>
      <c r="AG428" s="78"/>
      <c r="AJ428" s="84" t="s">
        <v>142</v>
      </c>
      <c r="AK428" s="84">
        <v>720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723</v>
      </c>
      <c r="B429" s="63" t="s">
        <v>724</v>
      </c>
      <c r="C429" s="36">
        <v>4301020179</v>
      </c>
      <c r="D429" s="857">
        <v>4607091384178</v>
      </c>
      <c r="E429" s="857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88</v>
      </c>
      <c r="L429" s="37" t="s">
        <v>45</v>
      </c>
      <c r="M429" s="38" t="s">
        <v>133</v>
      </c>
      <c r="N429" s="38"/>
      <c r="O429" s="37">
        <v>50</v>
      </c>
      <c r="P429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9"/>
      <c r="R429" s="859"/>
      <c r="S429" s="859"/>
      <c r="T429" s="86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722</v>
      </c>
      <c r="AG429" s="78"/>
      <c r="AJ429" s="84" t="s">
        <v>45</v>
      </c>
      <c r="AK429" s="84">
        <v>0</v>
      </c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64"/>
      <c r="B430" s="864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5"/>
      <c r="P430" s="861" t="s">
        <v>40</v>
      </c>
      <c r="Q430" s="862"/>
      <c r="R430" s="862"/>
      <c r="S430" s="862"/>
      <c r="T430" s="862"/>
      <c r="U430" s="862"/>
      <c r="V430" s="863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64"/>
      <c r="B431" s="864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5"/>
      <c r="P431" s="861" t="s">
        <v>40</v>
      </c>
      <c r="Q431" s="862"/>
      <c r="R431" s="862"/>
      <c r="S431" s="862"/>
      <c r="T431" s="862"/>
      <c r="U431" s="862"/>
      <c r="V431" s="863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56" t="s">
        <v>84</v>
      </c>
      <c r="B432" s="856"/>
      <c r="C432" s="856"/>
      <c r="D432" s="856"/>
      <c r="E432" s="856"/>
      <c r="F432" s="856"/>
      <c r="G432" s="856"/>
      <c r="H432" s="856"/>
      <c r="I432" s="856"/>
      <c r="J432" s="856"/>
      <c r="K432" s="856"/>
      <c r="L432" s="856"/>
      <c r="M432" s="856"/>
      <c r="N432" s="856"/>
      <c r="O432" s="856"/>
      <c r="P432" s="856"/>
      <c r="Q432" s="856"/>
      <c r="R432" s="856"/>
      <c r="S432" s="856"/>
      <c r="T432" s="856"/>
      <c r="U432" s="856"/>
      <c r="V432" s="856"/>
      <c r="W432" s="856"/>
      <c r="X432" s="856"/>
      <c r="Y432" s="856"/>
      <c r="Z432" s="856"/>
      <c r="AA432" s="66"/>
      <c r="AB432" s="66"/>
      <c r="AC432" s="80"/>
    </row>
    <row r="433" spans="1:68" ht="27" customHeight="1" x14ac:dyDescent="0.25">
      <c r="A433" s="63" t="s">
        <v>725</v>
      </c>
      <c r="B433" s="63" t="s">
        <v>726</v>
      </c>
      <c r="C433" s="36">
        <v>4301051560</v>
      </c>
      <c r="D433" s="857">
        <v>4607091383928</v>
      </c>
      <c r="E433" s="857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130</v>
      </c>
      <c r="L433" s="37" t="s">
        <v>45</v>
      </c>
      <c r="M433" s="38" t="s">
        <v>129</v>
      </c>
      <c r="N433" s="38"/>
      <c r="O433" s="37">
        <v>40</v>
      </c>
      <c r="P433" s="10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59"/>
      <c r="R433" s="859"/>
      <c r="S433" s="859"/>
      <c r="T433" s="8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727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725</v>
      </c>
      <c r="B434" s="63" t="s">
        <v>728</v>
      </c>
      <c r="C434" s="36">
        <v>4301051903</v>
      </c>
      <c r="D434" s="857">
        <v>4607091383928</v>
      </c>
      <c r="E434" s="857"/>
      <c r="F434" s="62">
        <v>1.5</v>
      </c>
      <c r="G434" s="37">
        <v>6</v>
      </c>
      <c r="H434" s="62">
        <v>9</v>
      </c>
      <c r="I434" s="62">
        <v>9.57</v>
      </c>
      <c r="J434" s="37">
        <v>56</v>
      </c>
      <c r="K434" s="37" t="s">
        <v>130</v>
      </c>
      <c r="L434" s="37" t="s">
        <v>45</v>
      </c>
      <c r="M434" s="38" t="s">
        <v>129</v>
      </c>
      <c r="N434" s="38"/>
      <c r="O434" s="37">
        <v>40</v>
      </c>
      <c r="P434" s="1089" t="s">
        <v>729</v>
      </c>
      <c r="Q434" s="859"/>
      <c r="R434" s="859"/>
      <c r="S434" s="859"/>
      <c r="T434" s="86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730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725</v>
      </c>
      <c r="B435" s="63" t="s">
        <v>731</v>
      </c>
      <c r="C435" s="36">
        <v>4301051639</v>
      </c>
      <c r="D435" s="857">
        <v>4607091383928</v>
      </c>
      <c r="E435" s="857"/>
      <c r="F435" s="62">
        <v>1.3</v>
      </c>
      <c r="G435" s="37">
        <v>6</v>
      </c>
      <c r="H435" s="62">
        <v>7.8</v>
      </c>
      <c r="I435" s="62">
        <v>8.3699999999999992</v>
      </c>
      <c r="J435" s="37">
        <v>56</v>
      </c>
      <c r="K435" s="37" t="s">
        <v>130</v>
      </c>
      <c r="L435" s="37" t="s">
        <v>45</v>
      </c>
      <c r="M435" s="38" t="s">
        <v>82</v>
      </c>
      <c r="N435" s="38"/>
      <c r="O435" s="37">
        <v>40</v>
      </c>
      <c r="P435" s="10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5" s="859"/>
      <c r="R435" s="859"/>
      <c r="S435" s="859"/>
      <c r="T435" s="86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6" t="s">
        <v>732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733</v>
      </c>
      <c r="B436" s="63" t="s">
        <v>734</v>
      </c>
      <c r="C436" s="36">
        <v>4301051897</v>
      </c>
      <c r="D436" s="857">
        <v>4607091384260</v>
      </c>
      <c r="E436" s="85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130</v>
      </c>
      <c r="L436" s="37" t="s">
        <v>45</v>
      </c>
      <c r="M436" s="38" t="s">
        <v>129</v>
      </c>
      <c r="N436" s="38"/>
      <c r="O436" s="37">
        <v>40</v>
      </c>
      <c r="P436" s="1091" t="s">
        <v>735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736</v>
      </c>
      <c r="AG436" s="78"/>
      <c r="AJ436" s="84" t="s">
        <v>45</v>
      </c>
      <c r="AK436" s="84">
        <v>0</v>
      </c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37.5" customHeight="1" x14ac:dyDescent="0.25">
      <c r="A437" s="63" t="s">
        <v>733</v>
      </c>
      <c r="B437" s="63" t="s">
        <v>737</v>
      </c>
      <c r="C437" s="36">
        <v>4301051636</v>
      </c>
      <c r="D437" s="857">
        <v>4607091384260</v>
      </c>
      <c r="E437" s="857"/>
      <c r="F437" s="62">
        <v>1.3</v>
      </c>
      <c r="G437" s="37">
        <v>6</v>
      </c>
      <c r="H437" s="62">
        <v>7.8</v>
      </c>
      <c r="I437" s="62">
        <v>8.3640000000000008</v>
      </c>
      <c r="J437" s="37">
        <v>56</v>
      </c>
      <c r="K437" s="37" t="s">
        <v>130</v>
      </c>
      <c r="L437" s="37" t="s">
        <v>45</v>
      </c>
      <c r="M437" s="38" t="s">
        <v>82</v>
      </c>
      <c r="N437" s="38"/>
      <c r="O437" s="37">
        <v>40</v>
      </c>
      <c r="P437" s="109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859"/>
      <c r="R437" s="859"/>
      <c r="S437" s="859"/>
      <c r="T437" s="860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40" t="s">
        <v>738</v>
      </c>
      <c r="AG437" s="78"/>
      <c r="AJ437" s="84" t="s">
        <v>45</v>
      </c>
      <c r="AK437" s="84">
        <v>0</v>
      </c>
      <c r="BB437" s="541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39</v>
      </c>
      <c r="X438" s="43">
        <f>IFERROR(X433/H433,"0")+IFERROR(X434/H434,"0")+IFERROR(X435/H435,"0")+IFERROR(X436/H436,"0")+IFERROR(X437/H437,"0")</f>
        <v>0</v>
      </c>
      <c r="Y438" s="43">
        <f>IFERROR(Y433/H433,"0")+IFERROR(Y434/H434,"0")+IFERROR(Y435/H435,"0")+IFERROR(Y436/H436,"0")+IFERROR(Y437/H437,"0")</f>
        <v>0</v>
      </c>
      <c r="Z438" s="43">
        <f>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864"/>
      <c r="B439" s="864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5"/>
      <c r="P439" s="861" t="s">
        <v>40</v>
      </c>
      <c r="Q439" s="862"/>
      <c r="R439" s="862"/>
      <c r="S439" s="862"/>
      <c r="T439" s="862"/>
      <c r="U439" s="862"/>
      <c r="V439" s="863"/>
      <c r="W439" s="42" t="s">
        <v>0</v>
      </c>
      <c r="X439" s="43">
        <f>IFERROR(SUM(X433:X437),"0")</f>
        <v>0</v>
      </c>
      <c r="Y439" s="43">
        <f>IFERROR(SUM(Y433:Y437),"0")</f>
        <v>0</v>
      </c>
      <c r="Z439" s="42"/>
      <c r="AA439" s="67"/>
      <c r="AB439" s="67"/>
      <c r="AC439" s="67"/>
    </row>
    <row r="440" spans="1:68" ht="14.25" customHeight="1" x14ac:dyDescent="0.25">
      <c r="A440" s="856" t="s">
        <v>230</v>
      </c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6"/>
      <c r="P440" s="856"/>
      <c r="Q440" s="856"/>
      <c r="R440" s="856"/>
      <c r="S440" s="856"/>
      <c r="T440" s="856"/>
      <c r="U440" s="856"/>
      <c r="V440" s="856"/>
      <c r="W440" s="856"/>
      <c r="X440" s="856"/>
      <c r="Y440" s="856"/>
      <c r="Z440" s="856"/>
      <c r="AA440" s="66"/>
      <c r="AB440" s="66"/>
      <c r="AC440" s="80"/>
    </row>
    <row r="441" spans="1:68" ht="37.5" customHeight="1" x14ac:dyDescent="0.25">
      <c r="A441" s="63" t="s">
        <v>739</v>
      </c>
      <c r="B441" s="63" t="s">
        <v>740</v>
      </c>
      <c r="C441" s="36">
        <v>4301060345</v>
      </c>
      <c r="D441" s="857">
        <v>4607091384673</v>
      </c>
      <c r="E441" s="857"/>
      <c r="F441" s="62">
        <v>1.3</v>
      </c>
      <c r="G441" s="37">
        <v>6</v>
      </c>
      <c r="H441" s="62">
        <v>7.8</v>
      </c>
      <c r="I441" s="62">
        <v>8.3640000000000008</v>
      </c>
      <c r="J441" s="37">
        <v>56</v>
      </c>
      <c r="K441" s="37" t="s">
        <v>130</v>
      </c>
      <c r="L441" s="37" t="s">
        <v>45</v>
      </c>
      <c r="M441" s="38" t="s">
        <v>82</v>
      </c>
      <c r="N441" s="38"/>
      <c r="O441" s="37">
        <v>30</v>
      </c>
      <c r="P441" s="109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741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739</v>
      </c>
      <c r="B442" s="63" t="s">
        <v>742</v>
      </c>
      <c r="C442" s="36">
        <v>4301060439</v>
      </c>
      <c r="D442" s="857">
        <v>4607091384673</v>
      </c>
      <c r="E442" s="857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130</v>
      </c>
      <c r="L442" s="37" t="s">
        <v>45</v>
      </c>
      <c r="M442" s="38" t="s">
        <v>129</v>
      </c>
      <c r="N442" s="38"/>
      <c r="O442" s="37">
        <v>30</v>
      </c>
      <c r="P442" s="1094" t="s">
        <v>743</v>
      </c>
      <c r="Q442" s="859"/>
      <c r="R442" s="859"/>
      <c r="S442" s="859"/>
      <c r="T442" s="860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744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739</v>
      </c>
      <c r="B443" s="63" t="s">
        <v>745</v>
      </c>
      <c r="C443" s="36">
        <v>4301060314</v>
      </c>
      <c r="D443" s="857">
        <v>4607091384673</v>
      </c>
      <c r="E443" s="857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130</v>
      </c>
      <c r="L443" s="37" t="s">
        <v>45</v>
      </c>
      <c r="M443" s="38" t="s">
        <v>82</v>
      </c>
      <c r="N443" s="38"/>
      <c r="O443" s="37">
        <v>30</v>
      </c>
      <c r="P443" s="10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859"/>
      <c r="R443" s="859"/>
      <c r="S443" s="859"/>
      <c r="T443" s="860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746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64"/>
      <c r="B444" s="864"/>
      <c r="C444" s="864"/>
      <c r="D444" s="864"/>
      <c r="E444" s="864"/>
      <c r="F444" s="864"/>
      <c r="G444" s="864"/>
      <c r="H444" s="864"/>
      <c r="I444" s="864"/>
      <c r="J444" s="864"/>
      <c r="K444" s="864"/>
      <c r="L444" s="864"/>
      <c r="M444" s="864"/>
      <c r="N444" s="864"/>
      <c r="O444" s="865"/>
      <c r="P444" s="861" t="s">
        <v>40</v>
      </c>
      <c r="Q444" s="862"/>
      <c r="R444" s="862"/>
      <c r="S444" s="862"/>
      <c r="T444" s="862"/>
      <c r="U444" s="862"/>
      <c r="V444" s="863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864"/>
      <c r="B445" s="864"/>
      <c r="C445" s="864"/>
      <c r="D445" s="864"/>
      <c r="E445" s="864"/>
      <c r="F445" s="864"/>
      <c r="G445" s="864"/>
      <c r="H445" s="864"/>
      <c r="I445" s="864"/>
      <c r="J445" s="864"/>
      <c r="K445" s="864"/>
      <c r="L445" s="864"/>
      <c r="M445" s="864"/>
      <c r="N445" s="864"/>
      <c r="O445" s="865"/>
      <c r="P445" s="861" t="s">
        <v>40</v>
      </c>
      <c r="Q445" s="862"/>
      <c r="R445" s="862"/>
      <c r="S445" s="862"/>
      <c r="T445" s="862"/>
      <c r="U445" s="862"/>
      <c r="V445" s="863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6.5" customHeight="1" x14ac:dyDescent="0.25">
      <c r="A446" s="855" t="s">
        <v>747</v>
      </c>
      <c r="B446" s="855"/>
      <c r="C446" s="855"/>
      <c r="D446" s="855"/>
      <c r="E446" s="855"/>
      <c r="F446" s="855"/>
      <c r="G446" s="855"/>
      <c r="H446" s="855"/>
      <c r="I446" s="855"/>
      <c r="J446" s="855"/>
      <c r="K446" s="855"/>
      <c r="L446" s="855"/>
      <c r="M446" s="855"/>
      <c r="N446" s="855"/>
      <c r="O446" s="855"/>
      <c r="P446" s="855"/>
      <c r="Q446" s="855"/>
      <c r="R446" s="855"/>
      <c r="S446" s="855"/>
      <c r="T446" s="855"/>
      <c r="U446" s="855"/>
      <c r="V446" s="855"/>
      <c r="W446" s="855"/>
      <c r="X446" s="855"/>
      <c r="Y446" s="855"/>
      <c r="Z446" s="855"/>
      <c r="AA446" s="65"/>
      <c r="AB446" s="65"/>
      <c r="AC446" s="79"/>
    </row>
    <row r="447" spans="1:68" ht="14.25" customHeight="1" x14ac:dyDescent="0.25">
      <c r="A447" s="856" t="s">
        <v>125</v>
      </c>
      <c r="B447" s="856"/>
      <c r="C447" s="856"/>
      <c r="D447" s="856"/>
      <c r="E447" s="856"/>
      <c r="F447" s="856"/>
      <c r="G447" s="856"/>
      <c r="H447" s="856"/>
      <c r="I447" s="856"/>
      <c r="J447" s="856"/>
      <c r="K447" s="856"/>
      <c r="L447" s="856"/>
      <c r="M447" s="856"/>
      <c r="N447" s="856"/>
      <c r="O447" s="856"/>
      <c r="P447" s="856"/>
      <c r="Q447" s="856"/>
      <c r="R447" s="856"/>
      <c r="S447" s="856"/>
      <c r="T447" s="856"/>
      <c r="U447" s="856"/>
      <c r="V447" s="856"/>
      <c r="W447" s="856"/>
      <c r="X447" s="856"/>
      <c r="Y447" s="856"/>
      <c r="Z447" s="856"/>
      <c r="AA447" s="66"/>
      <c r="AB447" s="66"/>
      <c r="AC447" s="80"/>
    </row>
    <row r="448" spans="1:68" ht="27" customHeight="1" x14ac:dyDescent="0.25">
      <c r="A448" s="63" t="s">
        <v>748</v>
      </c>
      <c r="B448" s="63" t="s">
        <v>749</v>
      </c>
      <c r="C448" s="36">
        <v>4301011483</v>
      </c>
      <c r="D448" s="857">
        <v>4680115881907</v>
      </c>
      <c r="E448" s="857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87">IFERROR(IF(X448="",0,CEILING((X448/$H448),1)*$H448),"")</f>
        <v>0</v>
      </c>
      <c r="Z448" s="41" t="str">
        <f t="shared" ref="Z448:Z454" si="88">IFERROR(IF(Y448=0,"",ROUNDUP(Y448/H448,0)*0.02175),"")</f>
        <v/>
      </c>
      <c r="AA448" s="68" t="s">
        <v>45</v>
      </c>
      <c r="AB448" s="69" t="s">
        <v>45</v>
      </c>
      <c r="AC448" s="548" t="s">
        <v>750</v>
      </c>
      <c r="AG448" s="78"/>
      <c r="AJ448" s="84" t="s">
        <v>45</v>
      </c>
      <c r="AK448" s="84">
        <v>0</v>
      </c>
      <c r="BB448" s="549" t="s">
        <v>66</v>
      </c>
      <c r="BM448" s="78">
        <f t="shared" ref="BM448:BM455" si="89">IFERROR(X448*I448/H448,"0")</f>
        <v>0</v>
      </c>
      <c r="BN448" s="78">
        <f t="shared" ref="BN448:BN455" si="90">IFERROR(Y448*I448/H448,"0")</f>
        <v>0</v>
      </c>
      <c r="BO448" s="78">
        <f t="shared" ref="BO448:BO455" si="91">IFERROR(1/J448*(X448/H448),"0")</f>
        <v>0</v>
      </c>
      <c r="BP448" s="78">
        <f t="shared" ref="BP448:BP455" si="92">IFERROR(1/J448*(Y448/H448),"0")</f>
        <v>0</v>
      </c>
    </row>
    <row r="449" spans="1:68" ht="27" customHeight="1" x14ac:dyDescent="0.25">
      <c r="A449" s="63" t="s">
        <v>748</v>
      </c>
      <c r="B449" s="63" t="s">
        <v>751</v>
      </c>
      <c r="C449" s="36">
        <v>4301011873</v>
      </c>
      <c r="D449" s="857">
        <v>4680115881907</v>
      </c>
      <c r="E449" s="85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97" t="s">
        <v>752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 t="shared" si="88"/>
        <v/>
      </c>
      <c r="AA449" s="68" t="s">
        <v>45</v>
      </c>
      <c r="AB449" s="69" t="s">
        <v>45</v>
      </c>
      <c r="AC449" s="550" t="s">
        <v>753</v>
      </c>
      <c r="AG449" s="78"/>
      <c r="AJ449" s="84" t="s">
        <v>45</v>
      </c>
      <c r="AK449" s="84">
        <v>0</v>
      </c>
      <c r="BB449" s="551" t="s">
        <v>66</v>
      </c>
      <c r="BM449" s="78">
        <f t="shared" si="89"/>
        <v>0</v>
      </c>
      <c r="BN449" s="78">
        <f t="shared" si="90"/>
        <v>0</v>
      </c>
      <c r="BO449" s="78">
        <f t="shared" si="91"/>
        <v>0</v>
      </c>
      <c r="BP449" s="78">
        <f t="shared" si="92"/>
        <v>0</v>
      </c>
    </row>
    <row r="450" spans="1:68" ht="27" customHeight="1" x14ac:dyDescent="0.25">
      <c r="A450" s="63" t="s">
        <v>754</v>
      </c>
      <c r="B450" s="63" t="s">
        <v>755</v>
      </c>
      <c r="C450" s="36">
        <v>4301011655</v>
      </c>
      <c r="D450" s="857">
        <v>4680115883925</v>
      </c>
      <c r="E450" s="857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130</v>
      </c>
      <c r="L450" s="37" t="s">
        <v>45</v>
      </c>
      <c r="M450" s="38" t="s">
        <v>82</v>
      </c>
      <c r="N450" s="38"/>
      <c r="O450" s="37">
        <v>60</v>
      </c>
      <c r="P450" s="10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 t="shared" si="88"/>
        <v/>
      </c>
      <c r="AA450" s="68" t="s">
        <v>45</v>
      </c>
      <c r="AB450" s="69" t="s">
        <v>45</v>
      </c>
      <c r="AC450" s="552" t="s">
        <v>750</v>
      </c>
      <c r="AG450" s="78"/>
      <c r="AJ450" s="84" t="s">
        <v>45</v>
      </c>
      <c r="AK450" s="84">
        <v>0</v>
      </c>
      <c r="BB450" s="553" t="s">
        <v>66</v>
      </c>
      <c r="BM450" s="78">
        <f t="shared" si="89"/>
        <v>0</v>
      </c>
      <c r="BN450" s="78">
        <f t="shared" si="90"/>
        <v>0</v>
      </c>
      <c r="BO450" s="78">
        <f t="shared" si="91"/>
        <v>0</v>
      </c>
      <c r="BP450" s="78">
        <f t="shared" si="92"/>
        <v>0</v>
      </c>
    </row>
    <row r="451" spans="1:68" ht="27" customHeight="1" x14ac:dyDescent="0.25">
      <c r="A451" s="63" t="s">
        <v>754</v>
      </c>
      <c r="B451" s="63" t="s">
        <v>756</v>
      </c>
      <c r="C451" s="36">
        <v>4301011872</v>
      </c>
      <c r="D451" s="857">
        <v>4680115883925</v>
      </c>
      <c r="E451" s="857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0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 t="shared" si="88"/>
        <v/>
      </c>
      <c r="AA451" s="68" t="s">
        <v>45</v>
      </c>
      <c r="AB451" s="69" t="s">
        <v>45</v>
      </c>
      <c r="AC451" s="554" t="s">
        <v>753</v>
      </c>
      <c r="AG451" s="78"/>
      <c r="AJ451" s="84" t="s">
        <v>45</v>
      </c>
      <c r="AK451" s="84">
        <v>0</v>
      </c>
      <c r="BB451" s="555" t="s">
        <v>66</v>
      </c>
      <c r="BM451" s="78">
        <f t="shared" si="89"/>
        <v>0</v>
      </c>
      <c r="BN451" s="78">
        <f t="shared" si="90"/>
        <v>0</v>
      </c>
      <c r="BO451" s="78">
        <f t="shared" si="91"/>
        <v>0</v>
      </c>
      <c r="BP451" s="78">
        <f t="shared" si="92"/>
        <v>0</v>
      </c>
    </row>
    <row r="452" spans="1:68" ht="37.5" customHeight="1" x14ac:dyDescent="0.25">
      <c r="A452" s="63" t="s">
        <v>757</v>
      </c>
      <c r="B452" s="63" t="s">
        <v>758</v>
      </c>
      <c r="C452" s="36">
        <v>4301011312</v>
      </c>
      <c r="D452" s="857">
        <v>4607091384192</v>
      </c>
      <c r="E452" s="857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130</v>
      </c>
      <c r="L452" s="37" t="s">
        <v>45</v>
      </c>
      <c r="M452" s="38" t="s">
        <v>133</v>
      </c>
      <c r="N452" s="38"/>
      <c r="O452" s="37">
        <v>60</v>
      </c>
      <c r="P452" s="11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si="88"/>
        <v/>
      </c>
      <c r="AA452" s="68" t="s">
        <v>45</v>
      </c>
      <c r="AB452" s="69" t="s">
        <v>45</v>
      </c>
      <c r="AC452" s="556" t="s">
        <v>759</v>
      </c>
      <c r="AG452" s="78"/>
      <c r="AJ452" s="84" t="s">
        <v>45</v>
      </c>
      <c r="AK452" s="84">
        <v>0</v>
      </c>
      <c r="BB452" s="557" t="s">
        <v>66</v>
      </c>
      <c r="BM452" s="78">
        <f t="shared" si="89"/>
        <v>0</v>
      </c>
      <c r="BN452" s="78">
        <f t="shared" si="90"/>
        <v>0</v>
      </c>
      <c r="BO452" s="78">
        <f t="shared" si="91"/>
        <v>0</v>
      </c>
      <c r="BP452" s="78">
        <f t="shared" si="92"/>
        <v>0</v>
      </c>
    </row>
    <row r="453" spans="1:68" ht="37.5" customHeight="1" x14ac:dyDescent="0.25">
      <c r="A453" s="63" t="s">
        <v>760</v>
      </c>
      <c r="B453" s="63" t="s">
        <v>761</v>
      </c>
      <c r="C453" s="36">
        <v>4301011874</v>
      </c>
      <c r="D453" s="857">
        <v>4680115884892</v>
      </c>
      <c r="E453" s="857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130</v>
      </c>
      <c r="L453" s="37" t="s">
        <v>45</v>
      </c>
      <c r="M453" s="38" t="s">
        <v>82</v>
      </c>
      <c r="N453" s="38"/>
      <c r="O453" s="37">
        <v>60</v>
      </c>
      <c r="P453" s="11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8" t="s">
        <v>762</v>
      </c>
      <c r="AG453" s="78"/>
      <c r="AJ453" s="84" t="s">
        <v>45</v>
      </c>
      <c r="AK453" s="84">
        <v>0</v>
      </c>
      <c r="BB453" s="559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763</v>
      </c>
      <c r="B454" s="63" t="s">
        <v>764</v>
      </c>
      <c r="C454" s="36">
        <v>4301011875</v>
      </c>
      <c r="D454" s="857">
        <v>4680115884885</v>
      </c>
      <c r="E454" s="857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130</v>
      </c>
      <c r="L454" s="37" t="s">
        <v>45</v>
      </c>
      <c r="M454" s="38" t="s">
        <v>82</v>
      </c>
      <c r="N454" s="38"/>
      <c r="O454" s="37">
        <v>60</v>
      </c>
      <c r="P454" s="11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59"/>
      <c r="R454" s="859"/>
      <c r="S454" s="859"/>
      <c r="T454" s="8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60" t="s">
        <v>762</v>
      </c>
      <c r="AG454" s="78"/>
      <c r="AJ454" s="84" t="s">
        <v>45</v>
      </c>
      <c r="AK454" s="84">
        <v>0</v>
      </c>
      <c r="BB454" s="561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37.5" customHeight="1" x14ac:dyDescent="0.25">
      <c r="A455" s="63" t="s">
        <v>765</v>
      </c>
      <c r="B455" s="63" t="s">
        <v>766</v>
      </c>
      <c r="C455" s="36">
        <v>4301011871</v>
      </c>
      <c r="D455" s="857">
        <v>4680115884908</v>
      </c>
      <c r="E455" s="857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88</v>
      </c>
      <c r="L455" s="37" t="s">
        <v>45</v>
      </c>
      <c r="M455" s="38" t="s">
        <v>82</v>
      </c>
      <c r="N455" s="38"/>
      <c r="O455" s="37">
        <v>60</v>
      </c>
      <c r="P455" s="11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59"/>
      <c r="R455" s="859"/>
      <c r="S455" s="859"/>
      <c r="T455" s="8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62" t="s">
        <v>762</v>
      </c>
      <c r="AG455" s="78"/>
      <c r="AJ455" s="84" t="s">
        <v>45</v>
      </c>
      <c r="AK455" s="84">
        <v>0</v>
      </c>
      <c r="BB455" s="563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x14ac:dyDescent="0.2">
      <c r="A456" s="864"/>
      <c r="B456" s="864"/>
      <c r="C456" s="864"/>
      <c r="D456" s="864"/>
      <c r="E456" s="864"/>
      <c r="F456" s="864"/>
      <c r="G456" s="864"/>
      <c r="H456" s="864"/>
      <c r="I456" s="864"/>
      <c r="J456" s="864"/>
      <c r="K456" s="864"/>
      <c r="L456" s="864"/>
      <c r="M456" s="864"/>
      <c r="N456" s="864"/>
      <c r="O456" s="865"/>
      <c r="P456" s="861" t="s">
        <v>40</v>
      </c>
      <c r="Q456" s="862"/>
      <c r="R456" s="862"/>
      <c r="S456" s="862"/>
      <c r="T456" s="862"/>
      <c r="U456" s="862"/>
      <c r="V456" s="863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864"/>
      <c r="B457" s="864"/>
      <c r="C457" s="864"/>
      <c r="D457" s="864"/>
      <c r="E457" s="864"/>
      <c r="F457" s="864"/>
      <c r="G457" s="864"/>
      <c r="H457" s="864"/>
      <c r="I457" s="864"/>
      <c r="J457" s="864"/>
      <c r="K457" s="864"/>
      <c r="L457" s="864"/>
      <c r="M457" s="864"/>
      <c r="N457" s="864"/>
      <c r="O457" s="865"/>
      <c r="P457" s="861" t="s">
        <v>40</v>
      </c>
      <c r="Q457" s="862"/>
      <c r="R457" s="862"/>
      <c r="S457" s="862"/>
      <c r="T457" s="862"/>
      <c r="U457" s="862"/>
      <c r="V457" s="863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856" t="s">
        <v>78</v>
      </c>
      <c r="B458" s="856"/>
      <c r="C458" s="856"/>
      <c r="D458" s="856"/>
      <c r="E458" s="856"/>
      <c r="F458" s="856"/>
      <c r="G458" s="856"/>
      <c r="H458" s="856"/>
      <c r="I458" s="856"/>
      <c r="J458" s="856"/>
      <c r="K458" s="856"/>
      <c r="L458" s="856"/>
      <c r="M458" s="856"/>
      <c r="N458" s="856"/>
      <c r="O458" s="856"/>
      <c r="P458" s="856"/>
      <c r="Q458" s="856"/>
      <c r="R458" s="856"/>
      <c r="S458" s="856"/>
      <c r="T458" s="856"/>
      <c r="U458" s="856"/>
      <c r="V458" s="856"/>
      <c r="W458" s="856"/>
      <c r="X458" s="856"/>
      <c r="Y458" s="856"/>
      <c r="Z458" s="856"/>
      <c r="AA458" s="66"/>
      <c r="AB458" s="66"/>
      <c r="AC458" s="80"/>
    </row>
    <row r="459" spans="1:68" ht="27" customHeight="1" x14ac:dyDescent="0.25">
      <c r="A459" s="63" t="s">
        <v>767</v>
      </c>
      <c r="B459" s="63" t="s">
        <v>768</v>
      </c>
      <c r="C459" s="36">
        <v>4301031303</v>
      </c>
      <c r="D459" s="857">
        <v>4607091384802</v>
      </c>
      <c r="E459" s="857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88</v>
      </c>
      <c r="L459" s="37" t="s">
        <v>45</v>
      </c>
      <c r="M459" s="38" t="s">
        <v>82</v>
      </c>
      <c r="N459" s="38"/>
      <c r="O459" s="37">
        <v>35</v>
      </c>
      <c r="P459" s="11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59"/>
      <c r="R459" s="859"/>
      <c r="S459" s="859"/>
      <c r="T459" s="8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64" t="s">
        <v>769</v>
      </c>
      <c r="AG459" s="78"/>
      <c r="AJ459" s="84" t="s">
        <v>45</v>
      </c>
      <c r="AK459" s="84">
        <v>0</v>
      </c>
      <c r="BB459" s="56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770</v>
      </c>
      <c r="B460" s="63" t="s">
        <v>771</v>
      </c>
      <c r="C460" s="36">
        <v>4301031304</v>
      </c>
      <c r="D460" s="857">
        <v>4607091384826</v>
      </c>
      <c r="E460" s="857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59"/>
      <c r="R460" s="859"/>
      <c r="S460" s="859"/>
      <c r="T460" s="8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6" t="s">
        <v>769</v>
      </c>
      <c r="AG460" s="78"/>
      <c r="AJ460" s="84" t="s">
        <v>45</v>
      </c>
      <c r="AK460" s="84">
        <v>0</v>
      </c>
      <c r="BB460" s="56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64"/>
      <c r="B461" s="864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5"/>
      <c r="P461" s="861" t="s">
        <v>40</v>
      </c>
      <c r="Q461" s="862"/>
      <c r="R461" s="862"/>
      <c r="S461" s="862"/>
      <c r="T461" s="862"/>
      <c r="U461" s="862"/>
      <c r="V461" s="863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864"/>
      <c r="B462" s="864"/>
      <c r="C462" s="864"/>
      <c r="D462" s="864"/>
      <c r="E462" s="864"/>
      <c r="F462" s="864"/>
      <c r="G462" s="864"/>
      <c r="H462" s="864"/>
      <c r="I462" s="864"/>
      <c r="J462" s="864"/>
      <c r="K462" s="864"/>
      <c r="L462" s="864"/>
      <c r="M462" s="864"/>
      <c r="N462" s="864"/>
      <c r="O462" s="865"/>
      <c r="P462" s="861" t="s">
        <v>40</v>
      </c>
      <c r="Q462" s="862"/>
      <c r="R462" s="862"/>
      <c r="S462" s="862"/>
      <c r="T462" s="862"/>
      <c r="U462" s="862"/>
      <c r="V462" s="863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856" t="s">
        <v>84</v>
      </c>
      <c r="B463" s="856"/>
      <c r="C463" s="856"/>
      <c r="D463" s="856"/>
      <c r="E463" s="856"/>
      <c r="F463" s="856"/>
      <c r="G463" s="856"/>
      <c r="H463" s="856"/>
      <c r="I463" s="856"/>
      <c r="J463" s="856"/>
      <c r="K463" s="856"/>
      <c r="L463" s="856"/>
      <c r="M463" s="856"/>
      <c r="N463" s="856"/>
      <c r="O463" s="856"/>
      <c r="P463" s="856"/>
      <c r="Q463" s="856"/>
      <c r="R463" s="856"/>
      <c r="S463" s="856"/>
      <c r="T463" s="856"/>
      <c r="U463" s="856"/>
      <c r="V463" s="856"/>
      <c r="W463" s="856"/>
      <c r="X463" s="856"/>
      <c r="Y463" s="856"/>
      <c r="Z463" s="856"/>
      <c r="AA463" s="66"/>
      <c r="AB463" s="66"/>
      <c r="AC463" s="80"/>
    </row>
    <row r="464" spans="1:68" ht="27" customHeight="1" x14ac:dyDescent="0.25">
      <c r="A464" s="63" t="s">
        <v>772</v>
      </c>
      <c r="B464" s="63" t="s">
        <v>773</v>
      </c>
      <c r="C464" s="36">
        <v>4301051899</v>
      </c>
      <c r="D464" s="857">
        <v>4607091384246</v>
      </c>
      <c r="E464" s="857"/>
      <c r="F464" s="62">
        <v>1.5</v>
      </c>
      <c r="G464" s="37">
        <v>6</v>
      </c>
      <c r="H464" s="62">
        <v>9</v>
      </c>
      <c r="I464" s="62">
        <v>9.5640000000000001</v>
      </c>
      <c r="J464" s="37">
        <v>56</v>
      </c>
      <c r="K464" s="37" t="s">
        <v>130</v>
      </c>
      <c r="L464" s="37" t="s">
        <v>45</v>
      </c>
      <c r="M464" s="38" t="s">
        <v>129</v>
      </c>
      <c r="N464" s="38"/>
      <c r="O464" s="37">
        <v>40</v>
      </c>
      <c r="P464" s="1106" t="s">
        <v>774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93"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8" t="s">
        <v>775</v>
      </c>
      <c r="AG464" s="78"/>
      <c r="AJ464" s="84" t="s">
        <v>45</v>
      </c>
      <c r="AK464" s="84">
        <v>0</v>
      </c>
      <c r="BB464" s="569" t="s">
        <v>66</v>
      </c>
      <c r="BM464" s="78">
        <f t="shared" ref="BM464:BM470" si="94">IFERROR(X464*I464/H464,"0")</f>
        <v>0</v>
      </c>
      <c r="BN464" s="78">
        <f t="shared" ref="BN464:BN470" si="95">IFERROR(Y464*I464/H464,"0")</f>
        <v>0</v>
      </c>
      <c r="BO464" s="78">
        <f t="shared" ref="BO464:BO470" si="96">IFERROR(1/J464*(X464/H464),"0")</f>
        <v>0</v>
      </c>
      <c r="BP464" s="78">
        <f t="shared" ref="BP464:BP470" si="97">IFERROR(1/J464*(Y464/H464),"0")</f>
        <v>0</v>
      </c>
    </row>
    <row r="465" spans="1:68" ht="37.5" customHeight="1" x14ac:dyDescent="0.25">
      <c r="A465" s="63" t="s">
        <v>772</v>
      </c>
      <c r="B465" s="63" t="s">
        <v>776</v>
      </c>
      <c r="C465" s="36">
        <v>4301051635</v>
      </c>
      <c r="D465" s="857">
        <v>4607091384246</v>
      </c>
      <c r="E465" s="857"/>
      <c r="F465" s="62">
        <v>1.3</v>
      </c>
      <c r="G465" s="37">
        <v>6</v>
      </c>
      <c r="H465" s="62">
        <v>7.8</v>
      </c>
      <c r="I465" s="62">
        <v>8.3640000000000008</v>
      </c>
      <c r="J465" s="37">
        <v>56</v>
      </c>
      <c r="K465" s="37" t="s">
        <v>130</v>
      </c>
      <c r="L465" s="37" t="s">
        <v>45</v>
      </c>
      <c r="M465" s="38" t="s">
        <v>82</v>
      </c>
      <c r="N465" s="38"/>
      <c r="O465" s="37">
        <v>40</v>
      </c>
      <c r="P465" s="11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3"/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70" t="s">
        <v>777</v>
      </c>
      <c r="AG465" s="78"/>
      <c r="AJ465" s="84" t="s">
        <v>45</v>
      </c>
      <c r="AK465" s="84">
        <v>0</v>
      </c>
      <c r="BB465" s="571" t="s">
        <v>66</v>
      </c>
      <c r="BM465" s="78">
        <f t="shared" si="94"/>
        <v>0</v>
      </c>
      <c r="BN465" s="78">
        <f t="shared" si="95"/>
        <v>0</v>
      </c>
      <c r="BO465" s="78">
        <f t="shared" si="96"/>
        <v>0</v>
      </c>
      <c r="BP465" s="78">
        <f t="shared" si="97"/>
        <v>0</v>
      </c>
    </row>
    <row r="466" spans="1:68" ht="27" customHeight="1" x14ac:dyDescent="0.25">
      <c r="A466" s="63" t="s">
        <v>778</v>
      </c>
      <c r="B466" s="63" t="s">
        <v>779</v>
      </c>
      <c r="C466" s="36">
        <v>4301051445</v>
      </c>
      <c r="D466" s="857">
        <v>4680115881976</v>
      </c>
      <c r="E466" s="857"/>
      <c r="F466" s="62">
        <v>1.3</v>
      </c>
      <c r="G466" s="37">
        <v>6</v>
      </c>
      <c r="H466" s="62">
        <v>7.8</v>
      </c>
      <c r="I466" s="62">
        <v>8.2799999999999994</v>
      </c>
      <c r="J466" s="37">
        <v>56</v>
      </c>
      <c r="K466" s="37" t="s">
        <v>130</v>
      </c>
      <c r="L466" s="37" t="s">
        <v>45</v>
      </c>
      <c r="M466" s="38" t="s">
        <v>82</v>
      </c>
      <c r="N466" s="38"/>
      <c r="O466" s="37">
        <v>40</v>
      </c>
      <c r="P466" s="11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859"/>
      <c r="R466" s="859"/>
      <c r="S466" s="859"/>
      <c r="T466" s="8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3"/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72" t="s">
        <v>780</v>
      </c>
      <c r="AG466" s="78"/>
      <c r="AJ466" s="84" t="s">
        <v>45</v>
      </c>
      <c r="AK466" s="84">
        <v>0</v>
      </c>
      <c r="BB466" s="573" t="s">
        <v>66</v>
      </c>
      <c r="BM466" s="78">
        <f t="shared" si="94"/>
        <v>0</v>
      </c>
      <c r="BN466" s="78">
        <f t="shared" si="95"/>
        <v>0</v>
      </c>
      <c r="BO466" s="78">
        <f t="shared" si="96"/>
        <v>0</v>
      </c>
      <c r="BP466" s="78">
        <f t="shared" si="97"/>
        <v>0</v>
      </c>
    </row>
    <row r="467" spans="1:68" ht="27" customHeight="1" x14ac:dyDescent="0.25">
      <c r="A467" s="63" t="s">
        <v>778</v>
      </c>
      <c r="B467" s="63" t="s">
        <v>781</v>
      </c>
      <c r="C467" s="36">
        <v>4301051901</v>
      </c>
      <c r="D467" s="857">
        <v>4680115881976</v>
      </c>
      <c r="E467" s="857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130</v>
      </c>
      <c r="L467" s="37" t="s">
        <v>45</v>
      </c>
      <c r="M467" s="38" t="s">
        <v>129</v>
      </c>
      <c r="N467" s="38"/>
      <c r="O467" s="37">
        <v>40</v>
      </c>
      <c r="P467" s="1109" t="s">
        <v>782</v>
      </c>
      <c r="Q467" s="859"/>
      <c r="R467" s="859"/>
      <c r="S467" s="859"/>
      <c r="T467" s="8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3"/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74" t="s">
        <v>783</v>
      </c>
      <c r="AG467" s="78"/>
      <c r="AJ467" s="84" t="s">
        <v>45</v>
      </c>
      <c r="AK467" s="84">
        <v>0</v>
      </c>
      <c r="BB467" s="575" t="s">
        <v>66</v>
      </c>
      <c r="BM467" s="78">
        <f t="shared" si="94"/>
        <v>0</v>
      </c>
      <c r="BN467" s="78">
        <f t="shared" si="95"/>
        <v>0</v>
      </c>
      <c r="BO467" s="78">
        <f t="shared" si="96"/>
        <v>0</v>
      </c>
      <c r="BP467" s="78">
        <f t="shared" si="97"/>
        <v>0</v>
      </c>
    </row>
    <row r="468" spans="1:68" ht="37.5" customHeight="1" x14ac:dyDescent="0.25">
      <c r="A468" s="63" t="s">
        <v>784</v>
      </c>
      <c r="B468" s="63" t="s">
        <v>785</v>
      </c>
      <c r="C468" s="36">
        <v>4301051634</v>
      </c>
      <c r="D468" s="857">
        <v>4607091384253</v>
      </c>
      <c r="E468" s="857"/>
      <c r="F468" s="62">
        <v>0.4</v>
      </c>
      <c r="G468" s="37">
        <v>6</v>
      </c>
      <c r="H468" s="62">
        <v>2.4</v>
      </c>
      <c r="I468" s="62">
        <v>2.6840000000000002</v>
      </c>
      <c r="J468" s="37">
        <v>156</v>
      </c>
      <c r="K468" s="37" t="s">
        <v>88</v>
      </c>
      <c r="L468" s="37" t="s">
        <v>45</v>
      </c>
      <c r="M468" s="38" t="s">
        <v>82</v>
      </c>
      <c r="N468" s="38"/>
      <c r="O468" s="37">
        <v>40</v>
      </c>
      <c r="P468" s="11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859"/>
      <c r="R468" s="859"/>
      <c r="S468" s="859"/>
      <c r="T468" s="8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3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76" t="s">
        <v>777</v>
      </c>
      <c r="AG468" s="78"/>
      <c r="AJ468" s="84" t="s">
        <v>45</v>
      </c>
      <c r="AK468" s="84">
        <v>0</v>
      </c>
      <c r="BB468" s="577" t="s">
        <v>66</v>
      </c>
      <c r="BM468" s="78">
        <f t="shared" si="94"/>
        <v>0</v>
      </c>
      <c r="BN468" s="78">
        <f t="shared" si="95"/>
        <v>0</v>
      </c>
      <c r="BO468" s="78">
        <f t="shared" si="96"/>
        <v>0</v>
      </c>
      <c r="BP468" s="78">
        <f t="shared" si="97"/>
        <v>0</v>
      </c>
    </row>
    <row r="469" spans="1:68" ht="27" customHeight="1" x14ac:dyDescent="0.25">
      <c r="A469" s="63" t="s">
        <v>784</v>
      </c>
      <c r="B469" s="63" t="s">
        <v>786</v>
      </c>
      <c r="C469" s="36">
        <v>4301051297</v>
      </c>
      <c r="D469" s="857">
        <v>4607091384253</v>
      </c>
      <c r="E469" s="857"/>
      <c r="F469" s="62">
        <v>0.4</v>
      </c>
      <c r="G469" s="37">
        <v>6</v>
      </c>
      <c r="H469" s="62">
        <v>2.4</v>
      </c>
      <c r="I469" s="62">
        <v>2.6840000000000002</v>
      </c>
      <c r="J469" s="37">
        <v>156</v>
      </c>
      <c r="K469" s="37" t="s">
        <v>88</v>
      </c>
      <c r="L469" s="37" t="s">
        <v>45</v>
      </c>
      <c r="M469" s="38" t="s">
        <v>82</v>
      </c>
      <c r="N469" s="38"/>
      <c r="O469" s="37">
        <v>40</v>
      </c>
      <c r="P469" s="11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8" t="s">
        <v>787</v>
      </c>
      <c r="AG469" s="78"/>
      <c r="AJ469" s="84" t="s">
        <v>45</v>
      </c>
      <c r="AK469" s="84">
        <v>0</v>
      </c>
      <c r="BB469" s="579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788</v>
      </c>
      <c r="B470" s="63" t="s">
        <v>789</v>
      </c>
      <c r="C470" s="36">
        <v>4301051444</v>
      </c>
      <c r="D470" s="857">
        <v>4680115881969</v>
      </c>
      <c r="E470" s="857"/>
      <c r="F470" s="62">
        <v>0.4</v>
      </c>
      <c r="G470" s="37">
        <v>6</v>
      </c>
      <c r="H470" s="62">
        <v>2.4</v>
      </c>
      <c r="I470" s="62">
        <v>2.6</v>
      </c>
      <c r="J470" s="37">
        <v>156</v>
      </c>
      <c r="K470" s="37" t="s">
        <v>88</v>
      </c>
      <c r="L470" s="37" t="s">
        <v>45</v>
      </c>
      <c r="M470" s="38" t="s">
        <v>82</v>
      </c>
      <c r="N470" s="38"/>
      <c r="O470" s="37">
        <v>40</v>
      </c>
      <c r="P470" s="1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80" t="s">
        <v>780</v>
      </c>
      <c r="AG470" s="78"/>
      <c r="AJ470" s="84" t="s">
        <v>45</v>
      </c>
      <c r="AK470" s="84">
        <v>0</v>
      </c>
      <c r="BB470" s="581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864"/>
      <c r="B472" s="864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5"/>
      <c r="P472" s="861" t="s">
        <v>40</v>
      </c>
      <c r="Q472" s="862"/>
      <c r="R472" s="862"/>
      <c r="S472" s="862"/>
      <c r="T472" s="862"/>
      <c r="U472" s="862"/>
      <c r="V472" s="86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856" t="s">
        <v>230</v>
      </c>
      <c r="B473" s="856"/>
      <c r="C473" s="856"/>
      <c r="D473" s="856"/>
      <c r="E473" s="856"/>
      <c r="F473" s="856"/>
      <c r="G473" s="856"/>
      <c r="H473" s="856"/>
      <c r="I473" s="856"/>
      <c r="J473" s="856"/>
      <c r="K473" s="856"/>
      <c r="L473" s="856"/>
      <c r="M473" s="856"/>
      <c r="N473" s="856"/>
      <c r="O473" s="856"/>
      <c r="P473" s="856"/>
      <c r="Q473" s="856"/>
      <c r="R473" s="856"/>
      <c r="S473" s="856"/>
      <c r="T473" s="856"/>
      <c r="U473" s="856"/>
      <c r="V473" s="856"/>
      <c r="W473" s="856"/>
      <c r="X473" s="856"/>
      <c r="Y473" s="856"/>
      <c r="Z473" s="856"/>
      <c r="AA473" s="66"/>
      <c r="AB473" s="66"/>
      <c r="AC473" s="80"/>
    </row>
    <row r="474" spans="1:68" ht="27" customHeight="1" x14ac:dyDescent="0.25">
      <c r="A474" s="63" t="s">
        <v>790</v>
      </c>
      <c r="B474" s="63" t="s">
        <v>791</v>
      </c>
      <c r="C474" s="36">
        <v>4301060441</v>
      </c>
      <c r="D474" s="857">
        <v>4607091389357</v>
      </c>
      <c r="E474" s="857"/>
      <c r="F474" s="62">
        <v>1.5</v>
      </c>
      <c r="G474" s="37">
        <v>6</v>
      </c>
      <c r="H474" s="62">
        <v>9</v>
      </c>
      <c r="I474" s="62">
        <v>9.48</v>
      </c>
      <c r="J474" s="37">
        <v>56</v>
      </c>
      <c r="K474" s="37" t="s">
        <v>130</v>
      </c>
      <c r="L474" s="37" t="s">
        <v>45</v>
      </c>
      <c r="M474" s="38" t="s">
        <v>129</v>
      </c>
      <c r="N474" s="38"/>
      <c r="O474" s="37">
        <v>40</v>
      </c>
      <c r="P474" s="1113" t="s">
        <v>792</v>
      </c>
      <c r="Q474" s="859"/>
      <c r="R474" s="859"/>
      <c r="S474" s="859"/>
      <c r="T474" s="8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82" t="s">
        <v>793</v>
      </c>
      <c r="AG474" s="78"/>
      <c r="AJ474" s="84" t="s">
        <v>45</v>
      </c>
      <c r="AK474" s="84">
        <v>0</v>
      </c>
      <c r="BB474" s="58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790</v>
      </c>
      <c r="B475" s="63" t="s">
        <v>794</v>
      </c>
      <c r="C475" s="36">
        <v>4301060377</v>
      </c>
      <c r="D475" s="857">
        <v>4607091389357</v>
      </c>
      <c r="E475" s="857"/>
      <c r="F475" s="62">
        <v>1.3</v>
      </c>
      <c r="G475" s="37">
        <v>6</v>
      </c>
      <c r="H475" s="62">
        <v>7.8</v>
      </c>
      <c r="I475" s="62">
        <v>8.2799999999999994</v>
      </c>
      <c r="J475" s="37">
        <v>56</v>
      </c>
      <c r="K475" s="37" t="s">
        <v>130</v>
      </c>
      <c r="L475" s="37" t="s">
        <v>45</v>
      </c>
      <c r="M475" s="38" t="s">
        <v>82</v>
      </c>
      <c r="N475" s="38"/>
      <c r="O475" s="37">
        <v>40</v>
      </c>
      <c r="P475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859"/>
      <c r="R475" s="859"/>
      <c r="S475" s="859"/>
      <c r="T475" s="8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IFERROR(IF(Y475=0,"",ROUNDUP(Y475/H475,0)*0.02175),"")</f>
        <v/>
      </c>
      <c r="AA475" s="68" t="s">
        <v>45</v>
      </c>
      <c r="AB475" s="69" t="s">
        <v>45</v>
      </c>
      <c r="AC475" s="584" t="s">
        <v>795</v>
      </c>
      <c r="AG475" s="78"/>
      <c r="AJ475" s="84" t="s">
        <v>45</v>
      </c>
      <c r="AK475" s="84">
        <v>0</v>
      </c>
      <c r="BB475" s="58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27.75" customHeight="1" x14ac:dyDescent="0.2">
      <c r="A478" s="854" t="s">
        <v>796</v>
      </c>
      <c r="B478" s="854"/>
      <c r="C478" s="854"/>
      <c r="D478" s="854"/>
      <c r="E478" s="854"/>
      <c r="F478" s="854"/>
      <c r="G478" s="854"/>
      <c r="H478" s="854"/>
      <c r="I478" s="854"/>
      <c r="J478" s="854"/>
      <c r="K478" s="854"/>
      <c r="L478" s="854"/>
      <c r="M478" s="854"/>
      <c r="N478" s="854"/>
      <c r="O478" s="854"/>
      <c r="P478" s="854"/>
      <c r="Q478" s="854"/>
      <c r="R478" s="854"/>
      <c r="S478" s="854"/>
      <c r="T478" s="854"/>
      <c r="U478" s="854"/>
      <c r="V478" s="854"/>
      <c r="W478" s="854"/>
      <c r="X478" s="854"/>
      <c r="Y478" s="854"/>
      <c r="Z478" s="854"/>
      <c r="AA478" s="54"/>
      <c r="AB478" s="54"/>
      <c r="AC478" s="54"/>
    </row>
    <row r="479" spans="1:68" ht="16.5" customHeight="1" x14ac:dyDescent="0.25">
      <c r="A479" s="855" t="s">
        <v>797</v>
      </c>
      <c r="B479" s="855"/>
      <c r="C479" s="855"/>
      <c r="D479" s="855"/>
      <c r="E479" s="855"/>
      <c r="F479" s="855"/>
      <c r="G479" s="855"/>
      <c r="H479" s="855"/>
      <c r="I479" s="855"/>
      <c r="J479" s="855"/>
      <c r="K479" s="855"/>
      <c r="L479" s="855"/>
      <c r="M479" s="855"/>
      <c r="N479" s="855"/>
      <c r="O479" s="855"/>
      <c r="P479" s="855"/>
      <c r="Q479" s="855"/>
      <c r="R479" s="855"/>
      <c r="S479" s="855"/>
      <c r="T479" s="855"/>
      <c r="U479" s="855"/>
      <c r="V479" s="855"/>
      <c r="W479" s="855"/>
      <c r="X479" s="855"/>
      <c r="Y479" s="855"/>
      <c r="Z479" s="855"/>
      <c r="AA479" s="65"/>
      <c r="AB479" s="65"/>
      <c r="AC479" s="79"/>
    </row>
    <row r="480" spans="1:68" ht="14.25" customHeight="1" x14ac:dyDescent="0.25">
      <c r="A480" s="856" t="s">
        <v>125</v>
      </c>
      <c r="B480" s="856"/>
      <c r="C480" s="856"/>
      <c r="D480" s="856"/>
      <c r="E480" s="856"/>
      <c r="F480" s="856"/>
      <c r="G480" s="856"/>
      <c r="H480" s="856"/>
      <c r="I480" s="856"/>
      <c r="J480" s="856"/>
      <c r="K480" s="856"/>
      <c r="L480" s="856"/>
      <c r="M480" s="856"/>
      <c r="N480" s="856"/>
      <c r="O480" s="856"/>
      <c r="P480" s="856"/>
      <c r="Q480" s="856"/>
      <c r="R480" s="856"/>
      <c r="S480" s="856"/>
      <c r="T480" s="856"/>
      <c r="U480" s="856"/>
      <c r="V480" s="856"/>
      <c r="W480" s="856"/>
      <c r="X480" s="856"/>
      <c r="Y480" s="856"/>
      <c r="Z480" s="856"/>
      <c r="AA480" s="66"/>
      <c r="AB480" s="66"/>
      <c r="AC480" s="80"/>
    </row>
    <row r="481" spans="1:68" ht="27" customHeight="1" x14ac:dyDescent="0.25">
      <c r="A481" s="63" t="s">
        <v>798</v>
      </c>
      <c r="B481" s="63" t="s">
        <v>799</v>
      </c>
      <c r="C481" s="36">
        <v>4301011428</v>
      </c>
      <c r="D481" s="857">
        <v>4607091389708</v>
      </c>
      <c r="E481" s="857"/>
      <c r="F481" s="62">
        <v>0.45</v>
      </c>
      <c r="G481" s="37">
        <v>6</v>
      </c>
      <c r="H481" s="62">
        <v>2.7</v>
      </c>
      <c r="I481" s="62">
        <v>2.9</v>
      </c>
      <c r="J481" s="37">
        <v>156</v>
      </c>
      <c r="K481" s="37" t="s">
        <v>88</v>
      </c>
      <c r="L481" s="37" t="s">
        <v>45</v>
      </c>
      <c r="M481" s="38" t="s">
        <v>133</v>
      </c>
      <c r="N481" s="38"/>
      <c r="O481" s="37">
        <v>50</v>
      </c>
      <c r="P481" s="11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800</v>
      </c>
      <c r="AG481" s="78"/>
      <c r="AJ481" s="84" t="s">
        <v>45</v>
      </c>
      <c r="AK481" s="84">
        <v>0</v>
      </c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864"/>
      <c r="B482" s="864"/>
      <c r="C482" s="864"/>
      <c r="D482" s="864"/>
      <c r="E482" s="864"/>
      <c r="F482" s="864"/>
      <c r="G482" s="864"/>
      <c r="H482" s="864"/>
      <c r="I482" s="864"/>
      <c r="J482" s="864"/>
      <c r="K482" s="864"/>
      <c r="L482" s="864"/>
      <c r="M482" s="864"/>
      <c r="N482" s="864"/>
      <c r="O482" s="865"/>
      <c r="P482" s="861" t="s">
        <v>40</v>
      </c>
      <c r="Q482" s="862"/>
      <c r="R482" s="862"/>
      <c r="S482" s="862"/>
      <c r="T482" s="862"/>
      <c r="U482" s="862"/>
      <c r="V482" s="863"/>
      <c r="W482" s="42" t="s">
        <v>39</v>
      </c>
      <c r="X482" s="43">
        <f>IFERROR(X481/H481,"0")</f>
        <v>0</v>
      </c>
      <c r="Y482" s="43">
        <f>IFERROR(Y481/H481,"0")</f>
        <v>0</v>
      </c>
      <c r="Z482" s="43">
        <f>IFERROR(IF(Z481="",0,Z481),"0")</f>
        <v>0</v>
      </c>
      <c r="AA482" s="67"/>
      <c r="AB482" s="67"/>
      <c r="AC482" s="67"/>
    </row>
    <row r="483" spans="1:68" x14ac:dyDescent="0.2">
      <c r="A483" s="864"/>
      <c r="B483" s="864"/>
      <c r="C483" s="864"/>
      <c r="D483" s="864"/>
      <c r="E483" s="864"/>
      <c r="F483" s="864"/>
      <c r="G483" s="864"/>
      <c r="H483" s="864"/>
      <c r="I483" s="864"/>
      <c r="J483" s="864"/>
      <c r="K483" s="864"/>
      <c r="L483" s="864"/>
      <c r="M483" s="864"/>
      <c r="N483" s="864"/>
      <c r="O483" s="865"/>
      <c r="P483" s="861" t="s">
        <v>40</v>
      </c>
      <c r="Q483" s="862"/>
      <c r="R483" s="862"/>
      <c r="S483" s="862"/>
      <c r="T483" s="862"/>
      <c r="U483" s="862"/>
      <c r="V483" s="863"/>
      <c r="W483" s="42" t="s">
        <v>0</v>
      </c>
      <c r="X483" s="43">
        <f>IFERROR(SUM(X481:X481),"0")</f>
        <v>0</v>
      </c>
      <c r="Y483" s="43">
        <f>IFERROR(SUM(Y481:Y481),"0")</f>
        <v>0</v>
      </c>
      <c r="Z483" s="42"/>
      <c r="AA483" s="67"/>
      <c r="AB483" s="67"/>
      <c r="AC483" s="67"/>
    </row>
    <row r="484" spans="1:68" ht="14.25" customHeight="1" x14ac:dyDescent="0.25">
      <c r="A484" s="856" t="s">
        <v>78</v>
      </c>
      <c r="B484" s="856"/>
      <c r="C484" s="856"/>
      <c r="D484" s="856"/>
      <c r="E484" s="856"/>
      <c r="F484" s="856"/>
      <c r="G484" s="856"/>
      <c r="H484" s="856"/>
      <c r="I484" s="856"/>
      <c r="J484" s="856"/>
      <c r="K484" s="856"/>
      <c r="L484" s="856"/>
      <c r="M484" s="856"/>
      <c r="N484" s="856"/>
      <c r="O484" s="856"/>
      <c r="P484" s="856"/>
      <c r="Q484" s="856"/>
      <c r="R484" s="856"/>
      <c r="S484" s="856"/>
      <c r="T484" s="856"/>
      <c r="U484" s="856"/>
      <c r="V484" s="856"/>
      <c r="W484" s="856"/>
      <c r="X484" s="856"/>
      <c r="Y484" s="856"/>
      <c r="Z484" s="856"/>
      <c r="AA484" s="66"/>
      <c r="AB484" s="66"/>
      <c r="AC484" s="80"/>
    </row>
    <row r="485" spans="1:68" ht="27" customHeight="1" x14ac:dyDescent="0.25">
      <c r="A485" s="63" t="s">
        <v>801</v>
      </c>
      <c r="B485" s="63" t="s">
        <v>802</v>
      </c>
      <c r="C485" s="36">
        <v>4301031355</v>
      </c>
      <c r="D485" s="857">
        <v>4607091389753</v>
      </c>
      <c r="E485" s="857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88</v>
      </c>
      <c r="L485" s="37" t="s">
        <v>45</v>
      </c>
      <c r="M485" s="38" t="s">
        <v>82</v>
      </c>
      <c r="N485" s="38"/>
      <c r="O485" s="37">
        <v>50</v>
      </c>
      <c r="P485" s="11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3" si="98"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803</v>
      </c>
      <c r="AG485" s="78"/>
      <c r="AJ485" s="84" t="s">
        <v>45</v>
      </c>
      <c r="AK485" s="84">
        <v>0</v>
      </c>
      <c r="BB485" s="589" t="s">
        <v>66</v>
      </c>
      <c r="BM485" s="78">
        <f t="shared" ref="BM485:BM503" si="99">IFERROR(X485*I485/H485,"0")</f>
        <v>0</v>
      </c>
      <c r="BN485" s="78">
        <f t="shared" ref="BN485:BN503" si="100">IFERROR(Y485*I485/H485,"0")</f>
        <v>0</v>
      </c>
      <c r="BO485" s="78">
        <f t="shared" ref="BO485:BO503" si="101">IFERROR(1/J485*(X485/H485),"0")</f>
        <v>0</v>
      </c>
      <c r="BP485" s="78">
        <f t="shared" ref="BP485:BP503" si="102">IFERROR(1/J485*(Y485/H485),"0")</f>
        <v>0</v>
      </c>
    </row>
    <row r="486" spans="1:68" ht="27" customHeight="1" x14ac:dyDescent="0.25">
      <c r="A486" s="63" t="s">
        <v>801</v>
      </c>
      <c r="B486" s="63" t="s">
        <v>804</v>
      </c>
      <c r="C486" s="36">
        <v>4301031322</v>
      </c>
      <c r="D486" s="857">
        <v>4607091389753</v>
      </c>
      <c r="E486" s="857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88</v>
      </c>
      <c r="L486" s="37" t="s">
        <v>45</v>
      </c>
      <c r="M486" s="38" t="s">
        <v>82</v>
      </c>
      <c r="N486" s="38"/>
      <c r="O486" s="37">
        <v>50</v>
      </c>
      <c r="P486" s="11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90" t="s">
        <v>803</v>
      </c>
      <c r="AG486" s="78"/>
      <c r="AJ486" s="84" t="s">
        <v>45</v>
      </c>
      <c r="AK486" s="84">
        <v>0</v>
      </c>
      <c r="BB486" s="591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805</v>
      </c>
      <c r="B487" s="63" t="s">
        <v>806</v>
      </c>
      <c r="C487" s="36">
        <v>4301031323</v>
      </c>
      <c r="D487" s="857">
        <v>4607091389760</v>
      </c>
      <c r="E487" s="857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88</v>
      </c>
      <c r="L487" s="37" t="s">
        <v>45</v>
      </c>
      <c r="M487" s="38" t="s">
        <v>82</v>
      </c>
      <c r="N487" s="38"/>
      <c r="O487" s="37">
        <v>50</v>
      </c>
      <c r="P487" s="111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807</v>
      </c>
      <c r="AG487" s="78"/>
      <c r="AJ487" s="84" t="s">
        <v>45</v>
      </c>
      <c r="AK487" s="84">
        <v>0</v>
      </c>
      <c r="BB487" s="593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808</v>
      </c>
      <c r="B488" s="63" t="s">
        <v>809</v>
      </c>
      <c r="C488" s="36">
        <v>4301031356</v>
      </c>
      <c r="D488" s="857">
        <v>4607091389746</v>
      </c>
      <c r="E488" s="857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88</v>
      </c>
      <c r="L488" s="37" t="s">
        <v>45</v>
      </c>
      <c r="M488" s="38" t="s">
        <v>82</v>
      </c>
      <c r="N488" s="38"/>
      <c r="O488" s="37">
        <v>50</v>
      </c>
      <c r="P488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94" t="s">
        <v>810</v>
      </c>
      <c r="AG488" s="78"/>
      <c r="AJ488" s="84" t="s">
        <v>45</v>
      </c>
      <c r="AK488" s="84">
        <v>0</v>
      </c>
      <c r="BB488" s="595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808</v>
      </c>
      <c r="B489" s="63" t="s">
        <v>811</v>
      </c>
      <c r="C489" s="36">
        <v>4301031325</v>
      </c>
      <c r="D489" s="857">
        <v>4607091389746</v>
      </c>
      <c r="E489" s="857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88</v>
      </c>
      <c r="L489" s="37" t="s">
        <v>45</v>
      </c>
      <c r="M489" s="38" t="s">
        <v>82</v>
      </c>
      <c r="N489" s="38"/>
      <c r="O489" s="37">
        <v>50</v>
      </c>
      <c r="P489" s="11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6" t="s">
        <v>810</v>
      </c>
      <c r="AG489" s="78"/>
      <c r="AJ489" s="84" t="s">
        <v>45</v>
      </c>
      <c r="AK489" s="84">
        <v>0</v>
      </c>
      <c r="BB489" s="597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812</v>
      </c>
      <c r="B490" s="63" t="s">
        <v>813</v>
      </c>
      <c r="C490" s="36">
        <v>4301031257</v>
      </c>
      <c r="D490" s="857">
        <v>4680115883147</v>
      </c>
      <c r="E490" s="857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11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3" si="103">IFERROR(IF(Y490=0,"",ROUNDUP(Y490/H490,0)*0.00502),"")</f>
        <v/>
      </c>
      <c r="AA490" s="68" t="s">
        <v>45</v>
      </c>
      <c r="AB490" s="69" t="s">
        <v>45</v>
      </c>
      <c r="AC490" s="598" t="s">
        <v>814</v>
      </c>
      <c r="AG490" s="78"/>
      <c r="AJ490" s="84" t="s">
        <v>45</v>
      </c>
      <c r="AK490" s="84">
        <v>0</v>
      </c>
      <c r="BB490" s="599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812</v>
      </c>
      <c r="B491" s="63" t="s">
        <v>815</v>
      </c>
      <c r="C491" s="36">
        <v>4301031335</v>
      </c>
      <c r="D491" s="857">
        <v>4680115883147</v>
      </c>
      <c r="E491" s="857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600" t="s">
        <v>803</v>
      </c>
      <c r="AG491" s="78"/>
      <c r="AJ491" s="84" t="s">
        <v>45</v>
      </c>
      <c r="AK491" s="84">
        <v>0</v>
      </c>
      <c r="BB491" s="601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816</v>
      </c>
      <c r="B492" s="63" t="s">
        <v>817</v>
      </c>
      <c r="C492" s="36">
        <v>4301031362</v>
      </c>
      <c r="D492" s="857">
        <v>4607091384338</v>
      </c>
      <c r="E492" s="857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3" t="s">
        <v>818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602" t="s">
        <v>803</v>
      </c>
      <c r="AG492" s="78"/>
      <c r="AJ492" s="84" t="s">
        <v>45</v>
      </c>
      <c r="AK492" s="84">
        <v>0</v>
      </c>
      <c r="BB492" s="603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816</v>
      </c>
      <c r="B493" s="63" t="s">
        <v>819</v>
      </c>
      <c r="C493" s="36">
        <v>4301031330</v>
      </c>
      <c r="D493" s="857">
        <v>4607091384338</v>
      </c>
      <c r="E493" s="857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604" t="s">
        <v>803</v>
      </c>
      <c r="AG493" s="78"/>
      <c r="AJ493" s="84" t="s">
        <v>45</v>
      </c>
      <c r="AK493" s="84">
        <v>0</v>
      </c>
      <c r="BB493" s="605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820</v>
      </c>
      <c r="B494" s="63" t="s">
        <v>821</v>
      </c>
      <c r="C494" s="36">
        <v>4301031254</v>
      </c>
      <c r="D494" s="857">
        <v>4680115883154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11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6" t="s">
        <v>822</v>
      </c>
      <c r="AG494" s="78"/>
      <c r="AJ494" s="84" t="s">
        <v>45</v>
      </c>
      <c r="AK494" s="84">
        <v>0</v>
      </c>
      <c r="BB494" s="607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820</v>
      </c>
      <c r="B495" s="63" t="s">
        <v>823</v>
      </c>
      <c r="C495" s="36">
        <v>4301031336</v>
      </c>
      <c r="D495" s="857">
        <v>4680115883154</v>
      </c>
      <c r="E495" s="857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8" t="s">
        <v>824</v>
      </c>
      <c r="AG495" s="78"/>
      <c r="AJ495" s="84" t="s">
        <v>45</v>
      </c>
      <c r="AK495" s="84">
        <v>0</v>
      </c>
      <c r="BB495" s="609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825</v>
      </c>
      <c r="B496" s="63" t="s">
        <v>826</v>
      </c>
      <c r="C496" s="36">
        <v>4301031361</v>
      </c>
      <c r="D496" s="857">
        <v>4607091389524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7" t="s">
        <v>827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10" t="s">
        <v>824</v>
      </c>
      <c r="AG496" s="78"/>
      <c r="AJ496" s="84" t="s">
        <v>45</v>
      </c>
      <c r="AK496" s="84">
        <v>0</v>
      </c>
      <c r="BB496" s="611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825</v>
      </c>
      <c r="B497" s="63" t="s">
        <v>828</v>
      </c>
      <c r="C497" s="36">
        <v>4301031331</v>
      </c>
      <c r="D497" s="857">
        <v>4607091389524</v>
      </c>
      <c r="E497" s="857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12" t="s">
        <v>824</v>
      </c>
      <c r="AG497" s="78"/>
      <c r="AJ497" s="84" t="s">
        <v>45</v>
      </c>
      <c r="AK497" s="84">
        <v>0</v>
      </c>
      <c r="BB497" s="613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829</v>
      </c>
      <c r="B498" s="63" t="s">
        <v>830</v>
      </c>
      <c r="C498" s="36">
        <v>4301031337</v>
      </c>
      <c r="D498" s="857">
        <v>4680115883161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14" t="s">
        <v>831</v>
      </c>
      <c r="AG498" s="78"/>
      <c r="AJ498" s="84" t="s">
        <v>45</v>
      </c>
      <c r="AK498" s="84">
        <v>0</v>
      </c>
      <c r="BB498" s="615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832</v>
      </c>
      <c r="B499" s="63" t="s">
        <v>833</v>
      </c>
      <c r="C499" s="36">
        <v>4301031358</v>
      </c>
      <c r="D499" s="857">
        <v>4607091389531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6" t="s">
        <v>834</v>
      </c>
      <c r="AG499" s="78"/>
      <c r="AJ499" s="84" t="s">
        <v>45</v>
      </c>
      <c r="AK499" s="84">
        <v>0</v>
      </c>
      <c r="BB499" s="617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832</v>
      </c>
      <c r="B500" s="63" t="s">
        <v>835</v>
      </c>
      <c r="C500" s="36">
        <v>4301031333</v>
      </c>
      <c r="D500" s="857">
        <v>4607091389531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8" t="s">
        <v>834</v>
      </c>
      <c r="AG500" s="78"/>
      <c r="AJ500" s="84" t="s">
        <v>45</v>
      </c>
      <c r="AK500" s="84">
        <v>0</v>
      </c>
      <c r="BB500" s="619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836</v>
      </c>
      <c r="B501" s="63" t="s">
        <v>837</v>
      </c>
      <c r="C501" s="36">
        <v>4301031360</v>
      </c>
      <c r="D501" s="857">
        <v>4607091384345</v>
      </c>
      <c r="E501" s="857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20" t="s">
        <v>831</v>
      </c>
      <c r="AG501" s="78"/>
      <c r="AJ501" s="84" t="s">
        <v>45</v>
      </c>
      <c r="AK501" s="84">
        <v>0</v>
      </c>
      <c r="BB501" s="621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838</v>
      </c>
      <c r="B502" s="63" t="s">
        <v>839</v>
      </c>
      <c r="C502" s="36">
        <v>4301031255</v>
      </c>
      <c r="D502" s="857">
        <v>4680115883185</v>
      </c>
      <c r="E502" s="857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11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22" t="s">
        <v>840</v>
      </c>
      <c r="AG502" s="78"/>
      <c r="AJ502" s="84" t="s">
        <v>45</v>
      </c>
      <c r="AK502" s="84">
        <v>0</v>
      </c>
      <c r="BB502" s="623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838</v>
      </c>
      <c r="B503" s="63" t="s">
        <v>841</v>
      </c>
      <c r="C503" s="36">
        <v>4301031338</v>
      </c>
      <c r="D503" s="857">
        <v>4680115883185</v>
      </c>
      <c r="E503" s="857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24" t="s">
        <v>807</v>
      </c>
      <c r="AG503" s="78"/>
      <c r="AJ503" s="84" t="s">
        <v>45</v>
      </c>
      <c r="AK503" s="84">
        <v>0</v>
      </c>
      <c r="BB503" s="625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x14ac:dyDescent="0.2">
      <c r="A504" s="864"/>
      <c r="B504" s="864"/>
      <c r="C504" s="864"/>
      <c r="D504" s="864"/>
      <c r="E504" s="864"/>
      <c r="F504" s="864"/>
      <c r="G504" s="864"/>
      <c r="H504" s="864"/>
      <c r="I504" s="864"/>
      <c r="J504" s="864"/>
      <c r="K504" s="864"/>
      <c r="L504" s="864"/>
      <c r="M504" s="864"/>
      <c r="N504" s="864"/>
      <c r="O504" s="865"/>
      <c r="P504" s="861" t="s">
        <v>40</v>
      </c>
      <c r="Q504" s="862"/>
      <c r="R504" s="862"/>
      <c r="S504" s="862"/>
      <c r="T504" s="862"/>
      <c r="U504" s="862"/>
      <c r="V504" s="863"/>
      <c r="W504" s="42" t="s">
        <v>39</v>
      </c>
      <c r="X504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4"/>
      <c r="B505" s="864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5"/>
      <c r="P505" s="861" t="s">
        <v>40</v>
      </c>
      <c r="Q505" s="862"/>
      <c r="R505" s="862"/>
      <c r="S505" s="862"/>
      <c r="T505" s="862"/>
      <c r="U505" s="862"/>
      <c r="V505" s="863"/>
      <c r="W505" s="42" t="s">
        <v>0</v>
      </c>
      <c r="X505" s="43">
        <f>IFERROR(SUM(X485:X503),"0")</f>
        <v>0</v>
      </c>
      <c r="Y505" s="43">
        <f>IFERROR(SUM(Y485:Y503),"0")</f>
        <v>0</v>
      </c>
      <c r="Z505" s="42"/>
      <c r="AA505" s="67"/>
      <c r="AB505" s="67"/>
      <c r="AC505" s="67"/>
    </row>
    <row r="506" spans="1:68" ht="14.25" customHeight="1" x14ac:dyDescent="0.25">
      <c r="A506" s="856" t="s">
        <v>84</v>
      </c>
      <c r="B506" s="856"/>
      <c r="C506" s="856"/>
      <c r="D506" s="856"/>
      <c r="E506" s="856"/>
      <c r="F506" s="856"/>
      <c r="G506" s="856"/>
      <c r="H506" s="856"/>
      <c r="I506" s="856"/>
      <c r="J506" s="856"/>
      <c r="K506" s="856"/>
      <c r="L506" s="856"/>
      <c r="M506" s="856"/>
      <c r="N506" s="856"/>
      <c r="O506" s="856"/>
      <c r="P506" s="856"/>
      <c r="Q506" s="856"/>
      <c r="R506" s="856"/>
      <c r="S506" s="856"/>
      <c r="T506" s="856"/>
      <c r="U506" s="856"/>
      <c r="V506" s="856"/>
      <c r="W506" s="856"/>
      <c r="X506" s="856"/>
      <c r="Y506" s="856"/>
      <c r="Z506" s="856"/>
      <c r="AA506" s="66"/>
      <c r="AB506" s="66"/>
      <c r="AC506" s="80"/>
    </row>
    <row r="507" spans="1:68" ht="27" customHeight="1" x14ac:dyDescent="0.25">
      <c r="A507" s="63" t="s">
        <v>842</v>
      </c>
      <c r="B507" s="63" t="s">
        <v>843</v>
      </c>
      <c r="C507" s="36">
        <v>4301051284</v>
      </c>
      <c r="D507" s="857">
        <v>4607091384352</v>
      </c>
      <c r="E507" s="857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88</v>
      </c>
      <c r="L507" s="37" t="s">
        <v>45</v>
      </c>
      <c r="M507" s="38" t="s">
        <v>129</v>
      </c>
      <c r="N507" s="38"/>
      <c r="O507" s="37">
        <v>45</v>
      </c>
      <c r="P507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9"/>
      <c r="R507" s="859"/>
      <c r="S507" s="859"/>
      <c r="T507" s="8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6" t="s">
        <v>844</v>
      </c>
      <c r="AG507" s="78"/>
      <c r="AJ507" s="84" t="s">
        <v>45</v>
      </c>
      <c r="AK507" s="84">
        <v>0</v>
      </c>
      <c r="BB507" s="62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845</v>
      </c>
      <c r="B508" s="63" t="s">
        <v>846</v>
      </c>
      <c r="C508" s="36">
        <v>4301051431</v>
      </c>
      <c r="D508" s="857">
        <v>4607091389654</v>
      </c>
      <c r="E508" s="857"/>
      <c r="F508" s="62">
        <v>0.33</v>
      </c>
      <c r="G508" s="37">
        <v>6</v>
      </c>
      <c r="H508" s="62">
        <v>1.98</v>
      </c>
      <c r="I508" s="62">
        <v>2.258</v>
      </c>
      <c r="J508" s="37">
        <v>156</v>
      </c>
      <c r="K508" s="37" t="s">
        <v>88</v>
      </c>
      <c r="L508" s="37" t="s">
        <v>45</v>
      </c>
      <c r="M508" s="38" t="s">
        <v>129</v>
      </c>
      <c r="N508" s="38"/>
      <c r="O508" s="37">
        <v>45</v>
      </c>
      <c r="P508" s="11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9"/>
      <c r="R508" s="859"/>
      <c r="S508" s="859"/>
      <c r="T508" s="86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8" t="s">
        <v>847</v>
      </c>
      <c r="AG508" s="78"/>
      <c r="AJ508" s="84" t="s">
        <v>45</v>
      </c>
      <c r="AK508" s="84">
        <v>0</v>
      </c>
      <c r="BB508" s="62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4"/>
      <c r="B509" s="864"/>
      <c r="C509" s="864"/>
      <c r="D509" s="864"/>
      <c r="E509" s="864"/>
      <c r="F509" s="864"/>
      <c r="G509" s="864"/>
      <c r="H509" s="864"/>
      <c r="I509" s="864"/>
      <c r="J509" s="864"/>
      <c r="K509" s="864"/>
      <c r="L509" s="864"/>
      <c r="M509" s="864"/>
      <c r="N509" s="864"/>
      <c r="O509" s="865"/>
      <c r="P509" s="861" t="s">
        <v>40</v>
      </c>
      <c r="Q509" s="862"/>
      <c r="R509" s="862"/>
      <c r="S509" s="862"/>
      <c r="T509" s="862"/>
      <c r="U509" s="862"/>
      <c r="V509" s="863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4"/>
      <c r="B510" s="864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5"/>
      <c r="P510" s="861" t="s">
        <v>40</v>
      </c>
      <c r="Q510" s="862"/>
      <c r="R510" s="862"/>
      <c r="S510" s="862"/>
      <c r="T510" s="862"/>
      <c r="U510" s="862"/>
      <c r="V510" s="863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4.25" customHeight="1" x14ac:dyDescent="0.25">
      <c r="A511" s="856" t="s">
        <v>114</v>
      </c>
      <c r="B511" s="856"/>
      <c r="C511" s="856"/>
      <c r="D511" s="856"/>
      <c r="E511" s="856"/>
      <c r="F511" s="856"/>
      <c r="G511" s="856"/>
      <c r="H511" s="856"/>
      <c r="I511" s="856"/>
      <c r="J511" s="856"/>
      <c r="K511" s="856"/>
      <c r="L511" s="856"/>
      <c r="M511" s="856"/>
      <c r="N511" s="856"/>
      <c r="O511" s="856"/>
      <c r="P511" s="856"/>
      <c r="Q511" s="856"/>
      <c r="R511" s="856"/>
      <c r="S511" s="856"/>
      <c r="T511" s="856"/>
      <c r="U511" s="856"/>
      <c r="V511" s="856"/>
      <c r="W511" s="856"/>
      <c r="X511" s="856"/>
      <c r="Y511" s="856"/>
      <c r="Z511" s="856"/>
      <c r="AA511" s="66"/>
      <c r="AB511" s="66"/>
      <c r="AC511" s="80"/>
    </row>
    <row r="512" spans="1:68" ht="27" customHeight="1" x14ac:dyDescent="0.25">
      <c r="A512" s="63" t="s">
        <v>848</v>
      </c>
      <c r="B512" s="63" t="s">
        <v>849</v>
      </c>
      <c r="C512" s="36">
        <v>4301032045</v>
      </c>
      <c r="D512" s="857">
        <v>4680115884335</v>
      </c>
      <c r="E512" s="857"/>
      <c r="F512" s="62">
        <v>0.06</v>
      </c>
      <c r="G512" s="37">
        <v>20</v>
      </c>
      <c r="H512" s="62">
        <v>1.2</v>
      </c>
      <c r="I512" s="62">
        <v>1.8</v>
      </c>
      <c r="J512" s="37">
        <v>200</v>
      </c>
      <c r="K512" s="37" t="s">
        <v>852</v>
      </c>
      <c r="L512" s="37" t="s">
        <v>45</v>
      </c>
      <c r="M512" s="38" t="s">
        <v>851</v>
      </c>
      <c r="N512" s="38"/>
      <c r="O512" s="37">
        <v>60</v>
      </c>
      <c r="P512" s="11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859"/>
      <c r="R512" s="859"/>
      <c r="S512" s="859"/>
      <c r="T512" s="8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30" t="s">
        <v>850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853</v>
      </c>
      <c r="B513" s="63" t="s">
        <v>854</v>
      </c>
      <c r="C513" s="36">
        <v>4301170011</v>
      </c>
      <c r="D513" s="857">
        <v>4680115884113</v>
      </c>
      <c r="E513" s="857"/>
      <c r="F513" s="62">
        <v>0.11</v>
      </c>
      <c r="G513" s="37">
        <v>12</v>
      </c>
      <c r="H513" s="62">
        <v>1.32</v>
      </c>
      <c r="I513" s="62">
        <v>1.88</v>
      </c>
      <c r="J513" s="37">
        <v>200</v>
      </c>
      <c r="K513" s="37" t="s">
        <v>852</v>
      </c>
      <c r="L513" s="37" t="s">
        <v>45</v>
      </c>
      <c r="M513" s="38" t="s">
        <v>851</v>
      </c>
      <c r="N513" s="38"/>
      <c r="O513" s="37">
        <v>150</v>
      </c>
      <c r="P513" s="11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859"/>
      <c r="R513" s="859"/>
      <c r="S513" s="859"/>
      <c r="T513" s="8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32" t="s">
        <v>855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4"/>
      <c r="B514" s="864"/>
      <c r="C514" s="864"/>
      <c r="D514" s="864"/>
      <c r="E514" s="864"/>
      <c r="F514" s="864"/>
      <c r="G514" s="864"/>
      <c r="H514" s="864"/>
      <c r="I514" s="864"/>
      <c r="J514" s="864"/>
      <c r="K514" s="864"/>
      <c r="L514" s="864"/>
      <c r="M514" s="864"/>
      <c r="N514" s="864"/>
      <c r="O514" s="865"/>
      <c r="P514" s="861" t="s">
        <v>40</v>
      </c>
      <c r="Q514" s="862"/>
      <c r="R514" s="862"/>
      <c r="S514" s="862"/>
      <c r="T514" s="862"/>
      <c r="U514" s="862"/>
      <c r="V514" s="863"/>
      <c r="W514" s="42" t="s">
        <v>39</v>
      </c>
      <c r="X514" s="43">
        <f>IFERROR(X512/H512,"0")+IFERROR(X513/H513,"0")</f>
        <v>0</v>
      </c>
      <c r="Y514" s="43">
        <f>IFERROR(Y512/H512,"0")+IFERROR(Y513/H513,"0")</f>
        <v>0</v>
      </c>
      <c r="Z514" s="43">
        <f>IFERROR(IF(Z512="",0,Z512),"0")+IFERROR(IF(Z513="",0,Z513),"0")</f>
        <v>0</v>
      </c>
      <c r="AA514" s="67"/>
      <c r="AB514" s="67"/>
      <c r="AC514" s="67"/>
    </row>
    <row r="515" spans="1:68" x14ac:dyDescent="0.2">
      <c r="A515" s="864"/>
      <c r="B515" s="864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5"/>
      <c r="P515" s="861" t="s">
        <v>40</v>
      </c>
      <c r="Q515" s="862"/>
      <c r="R515" s="862"/>
      <c r="S515" s="862"/>
      <c r="T515" s="862"/>
      <c r="U515" s="862"/>
      <c r="V515" s="863"/>
      <c r="W515" s="42" t="s">
        <v>0</v>
      </c>
      <c r="X515" s="43">
        <f>IFERROR(SUM(X512:X513),"0")</f>
        <v>0</v>
      </c>
      <c r="Y515" s="43">
        <f>IFERROR(SUM(Y512:Y513),"0")</f>
        <v>0</v>
      </c>
      <c r="Z515" s="42"/>
      <c r="AA515" s="67"/>
      <c r="AB515" s="67"/>
      <c r="AC515" s="67"/>
    </row>
    <row r="516" spans="1:68" ht="16.5" customHeight="1" x14ac:dyDescent="0.25">
      <c r="A516" s="855" t="s">
        <v>856</v>
      </c>
      <c r="B516" s="855"/>
      <c r="C516" s="855"/>
      <c r="D516" s="855"/>
      <c r="E516" s="855"/>
      <c r="F516" s="855"/>
      <c r="G516" s="855"/>
      <c r="H516" s="855"/>
      <c r="I516" s="855"/>
      <c r="J516" s="855"/>
      <c r="K516" s="855"/>
      <c r="L516" s="855"/>
      <c r="M516" s="855"/>
      <c r="N516" s="855"/>
      <c r="O516" s="855"/>
      <c r="P516" s="855"/>
      <c r="Q516" s="855"/>
      <c r="R516" s="855"/>
      <c r="S516" s="855"/>
      <c r="T516" s="855"/>
      <c r="U516" s="855"/>
      <c r="V516" s="855"/>
      <c r="W516" s="855"/>
      <c r="X516" s="855"/>
      <c r="Y516" s="855"/>
      <c r="Z516" s="855"/>
      <c r="AA516" s="65"/>
      <c r="AB516" s="65"/>
      <c r="AC516" s="79"/>
    </row>
    <row r="517" spans="1:68" ht="14.25" customHeight="1" x14ac:dyDescent="0.25">
      <c r="A517" s="856" t="s">
        <v>183</v>
      </c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6"/>
      <c r="P517" s="856"/>
      <c r="Q517" s="856"/>
      <c r="R517" s="856"/>
      <c r="S517" s="856"/>
      <c r="T517" s="856"/>
      <c r="U517" s="856"/>
      <c r="V517" s="856"/>
      <c r="W517" s="856"/>
      <c r="X517" s="856"/>
      <c r="Y517" s="856"/>
      <c r="Z517" s="856"/>
      <c r="AA517" s="66"/>
      <c r="AB517" s="66"/>
      <c r="AC517" s="80"/>
    </row>
    <row r="518" spans="1:68" ht="27" customHeight="1" x14ac:dyDescent="0.25">
      <c r="A518" s="63" t="s">
        <v>857</v>
      </c>
      <c r="B518" s="63" t="s">
        <v>858</v>
      </c>
      <c r="C518" s="36">
        <v>4301020315</v>
      </c>
      <c r="D518" s="857">
        <v>4607091389364</v>
      </c>
      <c r="E518" s="857"/>
      <c r="F518" s="62">
        <v>0.42</v>
      </c>
      <c r="G518" s="37">
        <v>6</v>
      </c>
      <c r="H518" s="62">
        <v>2.52</v>
      </c>
      <c r="I518" s="62">
        <v>2.75</v>
      </c>
      <c r="J518" s="37">
        <v>156</v>
      </c>
      <c r="K518" s="37" t="s">
        <v>88</v>
      </c>
      <c r="L518" s="37" t="s">
        <v>45</v>
      </c>
      <c r="M518" s="38" t="s">
        <v>82</v>
      </c>
      <c r="N518" s="38"/>
      <c r="O518" s="37">
        <v>40</v>
      </c>
      <c r="P518" s="11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859"/>
      <c r="R518" s="859"/>
      <c r="S518" s="859"/>
      <c r="T518" s="86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IFERROR(IF(Y518=0,"",ROUNDUP(Y518/H518,0)*0.00753),"")</f>
        <v/>
      </c>
      <c r="AA518" s="68" t="s">
        <v>45</v>
      </c>
      <c r="AB518" s="69" t="s">
        <v>45</v>
      </c>
      <c r="AC518" s="634" t="s">
        <v>859</v>
      </c>
      <c r="AG518" s="78"/>
      <c r="AJ518" s="84" t="s">
        <v>45</v>
      </c>
      <c r="AK518" s="84">
        <v>0</v>
      </c>
      <c r="BB518" s="63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64"/>
      <c r="B519" s="864"/>
      <c r="C519" s="864"/>
      <c r="D519" s="864"/>
      <c r="E519" s="864"/>
      <c r="F519" s="864"/>
      <c r="G519" s="864"/>
      <c r="H519" s="864"/>
      <c r="I519" s="864"/>
      <c r="J519" s="864"/>
      <c r="K519" s="864"/>
      <c r="L519" s="864"/>
      <c r="M519" s="864"/>
      <c r="N519" s="864"/>
      <c r="O519" s="865"/>
      <c r="P519" s="861" t="s">
        <v>40</v>
      </c>
      <c r="Q519" s="862"/>
      <c r="R519" s="862"/>
      <c r="S519" s="862"/>
      <c r="T519" s="862"/>
      <c r="U519" s="862"/>
      <c r="V519" s="863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864"/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5"/>
      <c r="P520" s="861" t="s">
        <v>40</v>
      </c>
      <c r="Q520" s="862"/>
      <c r="R520" s="862"/>
      <c r="S520" s="862"/>
      <c r="T520" s="862"/>
      <c r="U520" s="862"/>
      <c r="V520" s="863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856" t="s">
        <v>78</v>
      </c>
      <c r="B521" s="856"/>
      <c r="C521" s="856"/>
      <c r="D521" s="856"/>
      <c r="E521" s="856"/>
      <c r="F521" s="856"/>
      <c r="G521" s="856"/>
      <c r="H521" s="856"/>
      <c r="I521" s="856"/>
      <c r="J521" s="856"/>
      <c r="K521" s="856"/>
      <c r="L521" s="856"/>
      <c r="M521" s="856"/>
      <c r="N521" s="856"/>
      <c r="O521" s="856"/>
      <c r="P521" s="856"/>
      <c r="Q521" s="856"/>
      <c r="R521" s="856"/>
      <c r="S521" s="856"/>
      <c r="T521" s="856"/>
      <c r="U521" s="856"/>
      <c r="V521" s="856"/>
      <c r="W521" s="856"/>
      <c r="X521" s="856"/>
      <c r="Y521" s="856"/>
      <c r="Z521" s="856"/>
      <c r="AA521" s="66"/>
      <c r="AB521" s="66"/>
      <c r="AC521" s="80"/>
    </row>
    <row r="522" spans="1:68" ht="27" customHeight="1" x14ac:dyDescent="0.25">
      <c r="A522" s="63" t="s">
        <v>860</v>
      </c>
      <c r="B522" s="63" t="s">
        <v>861</v>
      </c>
      <c r="C522" s="36">
        <v>4301031324</v>
      </c>
      <c r="D522" s="857">
        <v>4607091389739</v>
      </c>
      <c r="E522" s="857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88</v>
      </c>
      <c r="L522" s="37" t="s">
        <v>45</v>
      </c>
      <c r="M522" s="38" t="s">
        <v>82</v>
      </c>
      <c r="N522" s="38"/>
      <c r="O522" s="37">
        <v>50</v>
      </c>
      <c r="P522" s="11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9"/>
      <c r="R522" s="859"/>
      <c r="S522" s="859"/>
      <c r="T522" s="86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6" t="s">
        <v>862</v>
      </c>
      <c r="AG522" s="78"/>
      <c r="AJ522" s="84" t="s">
        <v>45</v>
      </c>
      <c r="AK522" s="84">
        <v>0</v>
      </c>
      <c r="BB522" s="63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863</v>
      </c>
      <c r="B523" s="63" t="s">
        <v>864</v>
      </c>
      <c r="C523" s="36">
        <v>4301031363</v>
      </c>
      <c r="D523" s="857">
        <v>4607091389425</v>
      </c>
      <c r="E523" s="857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8" t="s">
        <v>865</v>
      </c>
      <c r="AG523" s="78"/>
      <c r="AJ523" s="84" t="s">
        <v>45</v>
      </c>
      <c r="AK523" s="84">
        <v>0</v>
      </c>
      <c r="BB523" s="63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866</v>
      </c>
      <c r="B524" s="63" t="s">
        <v>867</v>
      </c>
      <c r="C524" s="36">
        <v>4301031334</v>
      </c>
      <c r="D524" s="857">
        <v>4680115880771</v>
      </c>
      <c r="E524" s="857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9"/>
      <c r="R524" s="859"/>
      <c r="S524" s="859"/>
      <c r="T524" s="860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40" t="s">
        <v>868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869</v>
      </c>
      <c r="B525" s="63" t="s">
        <v>870</v>
      </c>
      <c r="C525" s="36">
        <v>4301031359</v>
      </c>
      <c r="D525" s="857">
        <v>4607091389500</v>
      </c>
      <c r="E525" s="857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43" t="s">
        <v>871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42" t="s">
        <v>868</v>
      </c>
      <c r="AG525" s="78"/>
      <c r="AJ525" s="84" t="s">
        <v>45</v>
      </c>
      <c r="AK525" s="84">
        <v>0</v>
      </c>
      <c r="BB525" s="64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869</v>
      </c>
      <c r="B526" s="63" t="s">
        <v>872</v>
      </c>
      <c r="C526" s="36">
        <v>4301031327</v>
      </c>
      <c r="D526" s="857">
        <v>4607091389500</v>
      </c>
      <c r="E526" s="857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44" t="s">
        <v>868</v>
      </c>
      <c r="AG526" s="78"/>
      <c r="AJ526" s="84" t="s">
        <v>45</v>
      </c>
      <c r="AK526" s="84">
        <v>0</v>
      </c>
      <c r="BB526" s="64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4"/>
      <c r="B527" s="864"/>
      <c r="C527" s="864"/>
      <c r="D527" s="864"/>
      <c r="E527" s="864"/>
      <c r="F527" s="864"/>
      <c r="G527" s="864"/>
      <c r="H527" s="864"/>
      <c r="I527" s="864"/>
      <c r="J527" s="864"/>
      <c r="K527" s="864"/>
      <c r="L527" s="864"/>
      <c r="M527" s="864"/>
      <c r="N527" s="864"/>
      <c r="O527" s="865"/>
      <c r="P527" s="861" t="s">
        <v>40</v>
      </c>
      <c r="Q527" s="862"/>
      <c r="R527" s="862"/>
      <c r="S527" s="862"/>
      <c r="T527" s="862"/>
      <c r="U527" s="862"/>
      <c r="V527" s="863"/>
      <c r="W527" s="42" t="s">
        <v>39</v>
      </c>
      <c r="X527" s="43">
        <f>IFERROR(X522/H522,"0")+IFERROR(X523/H523,"0")+IFERROR(X524/H524,"0")+IFERROR(X525/H525,"0")+IFERROR(X526/H526,"0")</f>
        <v>0</v>
      </c>
      <c r="Y527" s="43">
        <f>IFERROR(Y522/H522,"0")+IFERROR(Y523/H523,"0")+IFERROR(Y524/H524,"0")+IFERROR(Y525/H525,"0")+IFERROR(Y526/H526,"0")</f>
        <v>0</v>
      </c>
      <c r="Z527" s="43">
        <f>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864"/>
      <c r="B528" s="864"/>
      <c r="C528" s="864"/>
      <c r="D528" s="864"/>
      <c r="E528" s="864"/>
      <c r="F528" s="864"/>
      <c r="G528" s="864"/>
      <c r="H528" s="864"/>
      <c r="I528" s="864"/>
      <c r="J528" s="864"/>
      <c r="K528" s="864"/>
      <c r="L528" s="864"/>
      <c r="M528" s="864"/>
      <c r="N528" s="864"/>
      <c r="O528" s="865"/>
      <c r="P528" s="861" t="s">
        <v>40</v>
      </c>
      <c r="Q528" s="862"/>
      <c r="R528" s="862"/>
      <c r="S528" s="862"/>
      <c r="T528" s="862"/>
      <c r="U528" s="862"/>
      <c r="V528" s="863"/>
      <c r="W528" s="42" t="s">
        <v>0</v>
      </c>
      <c r="X528" s="43">
        <f>IFERROR(SUM(X522:X526),"0")</f>
        <v>0</v>
      </c>
      <c r="Y528" s="43">
        <f>IFERROR(SUM(Y522:Y526),"0")</f>
        <v>0</v>
      </c>
      <c r="Z528" s="42"/>
      <c r="AA528" s="67"/>
      <c r="AB528" s="67"/>
      <c r="AC528" s="67"/>
    </row>
    <row r="529" spans="1:68" ht="14.25" customHeight="1" x14ac:dyDescent="0.25">
      <c r="A529" s="856" t="s">
        <v>114</v>
      </c>
      <c r="B529" s="856"/>
      <c r="C529" s="856"/>
      <c r="D529" s="856"/>
      <c r="E529" s="856"/>
      <c r="F529" s="856"/>
      <c r="G529" s="856"/>
      <c r="H529" s="856"/>
      <c r="I529" s="856"/>
      <c r="J529" s="856"/>
      <c r="K529" s="856"/>
      <c r="L529" s="856"/>
      <c r="M529" s="856"/>
      <c r="N529" s="856"/>
      <c r="O529" s="856"/>
      <c r="P529" s="856"/>
      <c r="Q529" s="856"/>
      <c r="R529" s="856"/>
      <c r="S529" s="856"/>
      <c r="T529" s="856"/>
      <c r="U529" s="856"/>
      <c r="V529" s="856"/>
      <c r="W529" s="856"/>
      <c r="X529" s="856"/>
      <c r="Y529" s="856"/>
      <c r="Z529" s="856"/>
      <c r="AA529" s="66"/>
      <c r="AB529" s="66"/>
      <c r="AC529" s="80"/>
    </row>
    <row r="530" spans="1:68" ht="27" customHeight="1" x14ac:dyDescent="0.25">
      <c r="A530" s="63" t="s">
        <v>873</v>
      </c>
      <c r="B530" s="63" t="s">
        <v>874</v>
      </c>
      <c r="C530" s="36">
        <v>4301032046</v>
      </c>
      <c r="D530" s="857">
        <v>4680115884359</v>
      </c>
      <c r="E530" s="857"/>
      <c r="F530" s="62">
        <v>0.06</v>
      </c>
      <c r="G530" s="37">
        <v>20</v>
      </c>
      <c r="H530" s="62">
        <v>1.2</v>
      </c>
      <c r="I530" s="62">
        <v>1.8</v>
      </c>
      <c r="J530" s="37">
        <v>200</v>
      </c>
      <c r="K530" s="37" t="s">
        <v>852</v>
      </c>
      <c r="L530" s="37" t="s">
        <v>45</v>
      </c>
      <c r="M530" s="38" t="s">
        <v>851</v>
      </c>
      <c r="N530" s="38"/>
      <c r="O530" s="37">
        <v>60</v>
      </c>
      <c r="P530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859"/>
      <c r="R530" s="859"/>
      <c r="S530" s="859"/>
      <c r="T530" s="86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46" t="s">
        <v>855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4"/>
      <c r="B531" s="864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5"/>
      <c r="P531" s="861" t="s">
        <v>40</v>
      </c>
      <c r="Q531" s="862"/>
      <c r="R531" s="862"/>
      <c r="S531" s="862"/>
      <c r="T531" s="862"/>
      <c r="U531" s="862"/>
      <c r="V531" s="86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4"/>
      <c r="B532" s="864"/>
      <c r="C532" s="864"/>
      <c r="D532" s="864"/>
      <c r="E532" s="864"/>
      <c r="F532" s="864"/>
      <c r="G532" s="864"/>
      <c r="H532" s="864"/>
      <c r="I532" s="864"/>
      <c r="J532" s="864"/>
      <c r="K532" s="864"/>
      <c r="L532" s="864"/>
      <c r="M532" s="864"/>
      <c r="N532" s="864"/>
      <c r="O532" s="865"/>
      <c r="P532" s="861" t="s">
        <v>40</v>
      </c>
      <c r="Q532" s="862"/>
      <c r="R532" s="862"/>
      <c r="S532" s="862"/>
      <c r="T532" s="862"/>
      <c r="U532" s="862"/>
      <c r="V532" s="86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4.25" customHeight="1" x14ac:dyDescent="0.25">
      <c r="A533" s="856" t="s">
        <v>875</v>
      </c>
      <c r="B533" s="856"/>
      <c r="C533" s="856"/>
      <c r="D533" s="856"/>
      <c r="E533" s="856"/>
      <c r="F533" s="856"/>
      <c r="G533" s="856"/>
      <c r="H533" s="856"/>
      <c r="I533" s="856"/>
      <c r="J533" s="856"/>
      <c r="K533" s="856"/>
      <c r="L533" s="856"/>
      <c r="M533" s="856"/>
      <c r="N533" s="856"/>
      <c r="O533" s="856"/>
      <c r="P533" s="856"/>
      <c r="Q533" s="856"/>
      <c r="R533" s="856"/>
      <c r="S533" s="856"/>
      <c r="T533" s="856"/>
      <c r="U533" s="856"/>
      <c r="V533" s="856"/>
      <c r="W533" s="856"/>
      <c r="X533" s="856"/>
      <c r="Y533" s="856"/>
      <c r="Z533" s="856"/>
      <c r="AA533" s="66"/>
      <c r="AB533" s="66"/>
      <c r="AC533" s="80"/>
    </row>
    <row r="534" spans="1:68" ht="27" customHeight="1" x14ac:dyDescent="0.25">
      <c r="A534" s="63" t="s">
        <v>876</v>
      </c>
      <c r="B534" s="63" t="s">
        <v>877</v>
      </c>
      <c r="C534" s="36">
        <v>4301040357</v>
      </c>
      <c r="D534" s="857">
        <v>4680115884564</v>
      </c>
      <c r="E534" s="857"/>
      <c r="F534" s="62">
        <v>0.15</v>
      </c>
      <c r="G534" s="37">
        <v>20</v>
      </c>
      <c r="H534" s="62">
        <v>3</v>
      </c>
      <c r="I534" s="62">
        <v>3.6</v>
      </c>
      <c r="J534" s="37">
        <v>200</v>
      </c>
      <c r="K534" s="37" t="s">
        <v>852</v>
      </c>
      <c r="L534" s="37" t="s">
        <v>45</v>
      </c>
      <c r="M534" s="38" t="s">
        <v>851</v>
      </c>
      <c r="N534" s="38"/>
      <c r="O534" s="37">
        <v>60</v>
      </c>
      <c r="P534" s="11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859"/>
      <c r="R534" s="859"/>
      <c r="S534" s="859"/>
      <c r="T534" s="860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878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64"/>
      <c r="B535" s="864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5"/>
      <c r="P535" s="861" t="s">
        <v>40</v>
      </c>
      <c r="Q535" s="862"/>
      <c r="R535" s="862"/>
      <c r="S535" s="862"/>
      <c r="T535" s="862"/>
      <c r="U535" s="862"/>
      <c r="V535" s="863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864"/>
      <c r="B536" s="864"/>
      <c r="C536" s="864"/>
      <c r="D536" s="864"/>
      <c r="E536" s="864"/>
      <c r="F536" s="864"/>
      <c r="G536" s="864"/>
      <c r="H536" s="864"/>
      <c r="I536" s="864"/>
      <c r="J536" s="864"/>
      <c r="K536" s="864"/>
      <c r="L536" s="864"/>
      <c r="M536" s="864"/>
      <c r="N536" s="864"/>
      <c r="O536" s="865"/>
      <c r="P536" s="861" t="s">
        <v>40</v>
      </c>
      <c r="Q536" s="862"/>
      <c r="R536" s="862"/>
      <c r="S536" s="862"/>
      <c r="T536" s="862"/>
      <c r="U536" s="862"/>
      <c r="V536" s="863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6.5" customHeight="1" x14ac:dyDescent="0.25">
      <c r="A537" s="855" t="s">
        <v>879</v>
      </c>
      <c r="B537" s="855"/>
      <c r="C537" s="855"/>
      <c r="D537" s="855"/>
      <c r="E537" s="855"/>
      <c r="F537" s="855"/>
      <c r="G537" s="855"/>
      <c r="H537" s="855"/>
      <c r="I537" s="855"/>
      <c r="J537" s="855"/>
      <c r="K537" s="855"/>
      <c r="L537" s="855"/>
      <c r="M537" s="855"/>
      <c r="N537" s="855"/>
      <c r="O537" s="855"/>
      <c r="P537" s="855"/>
      <c r="Q537" s="855"/>
      <c r="R537" s="855"/>
      <c r="S537" s="855"/>
      <c r="T537" s="855"/>
      <c r="U537" s="855"/>
      <c r="V537" s="855"/>
      <c r="W537" s="855"/>
      <c r="X537" s="855"/>
      <c r="Y537" s="855"/>
      <c r="Z537" s="855"/>
      <c r="AA537" s="65"/>
      <c r="AB537" s="65"/>
      <c r="AC537" s="79"/>
    </row>
    <row r="538" spans="1:68" ht="14.25" customHeight="1" x14ac:dyDescent="0.25">
      <c r="A538" s="856" t="s">
        <v>78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66"/>
      <c r="AB538" s="66"/>
      <c r="AC538" s="80"/>
    </row>
    <row r="539" spans="1:68" ht="27" customHeight="1" x14ac:dyDescent="0.25">
      <c r="A539" s="63" t="s">
        <v>880</v>
      </c>
      <c r="B539" s="63" t="s">
        <v>881</v>
      </c>
      <c r="C539" s="36">
        <v>4301031294</v>
      </c>
      <c r="D539" s="857">
        <v>4680115885189</v>
      </c>
      <c r="E539" s="857"/>
      <c r="F539" s="62">
        <v>0.2</v>
      </c>
      <c r="G539" s="37">
        <v>6</v>
      </c>
      <c r="H539" s="62">
        <v>1.2</v>
      </c>
      <c r="I539" s="62">
        <v>1.3720000000000001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40</v>
      </c>
      <c r="P539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859"/>
      <c r="R539" s="859"/>
      <c r="S539" s="859"/>
      <c r="T539" s="860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50" t="s">
        <v>882</v>
      </c>
      <c r="AG539" s="78"/>
      <c r="AJ539" s="84" t="s">
        <v>45</v>
      </c>
      <c r="AK539" s="84">
        <v>0</v>
      </c>
      <c r="BB539" s="651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883</v>
      </c>
      <c r="B540" s="63" t="s">
        <v>884</v>
      </c>
      <c r="C540" s="36">
        <v>4301031293</v>
      </c>
      <c r="D540" s="857">
        <v>4680115885172</v>
      </c>
      <c r="E540" s="857"/>
      <c r="F540" s="62">
        <v>0.2</v>
      </c>
      <c r="G540" s="37">
        <v>6</v>
      </c>
      <c r="H540" s="62">
        <v>1.2</v>
      </c>
      <c r="I540" s="62">
        <v>1.3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11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859"/>
      <c r="R540" s="859"/>
      <c r="S540" s="859"/>
      <c r="T540" s="860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52" t="s">
        <v>882</v>
      </c>
      <c r="AG540" s="78"/>
      <c r="AJ540" s="84" t="s">
        <v>45</v>
      </c>
      <c r="AK540" s="84">
        <v>0</v>
      </c>
      <c r="BB540" s="653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885</v>
      </c>
      <c r="B541" s="63" t="s">
        <v>886</v>
      </c>
      <c r="C541" s="36">
        <v>4301031291</v>
      </c>
      <c r="D541" s="857">
        <v>4680115885110</v>
      </c>
      <c r="E541" s="857"/>
      <c r="F541" s="62">
        <v>0.2</v>
      </c>
      <c r="G541" s="37">
        <v>6</v>
      </c>
      <c r="H541" s="62">
        <v>1.2</v>
      </c>
      <c r="I541" s="62">
        <v>2.02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35</v>
      </c>
      <c r="P541" s="11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859"/>
      <c r="R541" s="859"/>
      <c r="S541" s="859"/>
      <c r="T541" s="860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54" t="s">
        <v>887</v>
      </c>
      <c r="AG541" s="78"/>
      <c r="AJ541" s="84" t="s">
        <v>45</v>
      </c>
      <c r="AK541" s="84">
        <v>0</v>
      </c>
      <c r="BB541" s="655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888</v>
      </c>
      <c r="B542" s="63" t="s">
        <v>889</v>
      </c>
      <c r="C542" s="36">
        <v>4301031329</v>
      </c>
      <c r="D542" s="857">
        <v>4680115885219</v>
      </c>
      <c r="E542" s="857"/>
      <c r="F542" s="62">
        <v>0.28000000000000003</v>
      </c>
      <c r="G542" s="37">
        <v>6</v>
      </c>
      <c r="H542" s="62">
        <v>1.68</v>
      </c>
      <c r="I542" s="62">
        <v>2.5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1150" t="s">
        <v>890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6" t="s">
        <v>891</v>
      </c>
      <c r="AG542" s="78"/>
      <c r="AJ542" s="84" t="s">
        <v>45</v>
      </c>
      <c r="AK542" s="84">
        <v>0</v>
      </c>
      <c r="BB542" s="657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864"/>
      <c r="B543" s="864"/>
      <c r="C543" s="864"/>
      <c r="D543" s="864"/>
      <c r="E543" s="864"/>
      <c r="F543" s="864"/>
      <c r="G543" s="864"/>
      <c r="H543" s="864"/>
      <c r="I543" s="864"/>
      <c r="J543" s="864"/>
      <c r="K543" s="864"/>
      <c r="L543" s="864"/>
      <c r="M543" s="864"/>
      <c r="N543" s="864"/>
      <c r="O543" s="865"/>
      <c r="P543" s="861" t="s">
        <v>40</v>
      </c>
      <c r="Q543" s="862"/>
      <c r="R543" s="862"/>
      <c r="S543" s="862"/>
      <c r="T543" s="862"/>
      <c r="U543" s="862"/>
      <c r="V543" s="863"/>
      <c r="W543" s="42" t="s">
        <v>39</v>
      </c>
      <c r="X543" s="43">
        <f>IFERROR(X539/H539,"0")+IFERROR(X540/H540,"0")+IFERROR(X541/H541,"0")+IFERROR(X542/H542,"0")</f>
        <v>0</v>
      </c>
      <c r="Y543" s="43">
        <f>IFERROR(Y539/H539,"0")+IFERROR(Y540/H540,"0")+IFERROR(Y541/H541,"0")+IFERROR(Y542/H542,"0")</f>
        <v>0</v>
      </c>
      <c r="Z543" s="43">
        <f>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864"/>
      <c r="B544" s="864"/>
      <c r="C544" s="864"/>
      <c r="D544" s="864"/>
      <c r="E544" s="864"/>
      <c r="F544" s="864"/>
      <c r="G544" s="864"/>
      <c r="H544" s="864"/>
      <c r="I544" s="864"/>
      <c r="J544" s="864"/>
      <c r="K544" s="864"/>
      <c r="L544" s="864"/>
      <c r="M544" s="864"/>
      <c r="N544" s="864"/>
      <c r="O544" s="865"/>
      <c r="P544" s="861" t="s">
        <v>40</v>
      </c>
      <c r="Q544" s="862"/>
      <c r="R544" s="862"/>
      <c r="S544" s="862"/>
      <c r="T544" s="862"/>
      <c r="U544" s="862"/>
      <c r="V544" s="863"/>
      <c r="W544" s="42" t="s">
        <v>0</v>
      </c>
      <c r="X544" s="43">
        <f>IFERROR(SUM(X539:X542),"0")</f>
        <v>0</v>
      </c>
      <c r="Y544" s="43">
        <f>IFERROR(SUM(Y539:Y542),"0")</f>
        <v>0</v>
      </c>
      <c r="Z544" s="42"/>
      <c r="AA544" s="67"/>
      <c r="AB544" s="67"/>
      <c r="AC544" s="67"/>
    </row>
    <row r="545" spans="1:68" ht="16.5" customHeight="1" x14ac:dyDescent="0.25">
      <c r="A545" s="855" t="s">
        <v>892</v>
      </c>
      <c r="B545" s="855"/>
      <c r="C545" s="855"/>
      <c r="D545" s="855"/>
      <c r="E545" s="855"/>
      <c r="F545" s="855"/>
      <c r="G545" s="855"/>
      <c r="H545" s="855"/>
      <c r="I545" s="855"/>
      <c r="J545" s="855"/>
      <c r="K545" s="855"/>
      <c r="L545" s="855"/>
      <c r="M545" s="855"/>
      <c r="N545" s="855"/>
      <c r="O545" s="855"/>
      <c r="P545" s="855"/>
      <c r="Q545" s="855"/>
      <c r="R545" s="855"/>
      <c r="S545" s="855"/>
      <c r="T545" s="855"/>
      <c r="U545" s="855"/>
      <c r="V545" s="855"/>
      <c r="W545" s="855"/>
      <c r="X545" s="855"/>
      <c r="Y545" s="855"/>
      <c r="Z545" s="855"/>
      <c r="AA545" s="65"/>
      <c r="AB545" s="65"/>
      <c r="AC545" s="79"/>
    </row>
    <row r="546" spans="1:68" ht="14.25" customHeight="1" x14ac:dyDescent="0.25">
      <c r="A546" s="856" t="s">
        <v>78</v>
      </c>
      <c r="B546" s="856"/>
      <c r="C546" s="856"/>
      <c r="D546" s="856"/>
      <c r="E546" s="856"/>
      <c r="F546" s="856"/>
      <c r="G546" s="856"/>
      <c r="H546" s="856"/>
      <c r="I546" s="856"/>
      <c r="J546" s="856"/>
      <c r="K546" s="856"/>
      <c r="L546" s="856"/>
      <c r="M546" s="856"/>
      <c r="N546" s="856"/>
      <c r="O546" s="856"/>
      <c r="P546" s="856"/>
      <c r="Q546" s="856"/>
      <c r="R546" s="856"/>
      <c r="S546" s="856"/>
      <c r="T546" s="856"/>
      <c r="U546" s="856"/>
      <c r="V546" s="856"/>
      <c r="W546" s="856"/>
      <c r="X546" s="856"/>
      <c r="Y546" s="856"/>
      <c r="Z546" s="856"/>
      <c r="AA546" s="66"/>
      <c r="AB546" s="66"/>
      <c r="AC546" s="80"/>
    </row>
    <row r="547" spans="1:68" ht="27" customHeight="1" x14ac:dyDescent="0.25">
      <c r="A547" s="63" t="s">
        <v>893</v>
      </c>
      <c r="B547" s="63" t="s">
        <v>894</v>
      </c>
      <c r="C547" s="36">
        <v>4301031261</v>
      </c>
      <c r="D547" s="857">
        <v>4680115885103</v>
      </c>
      <c r="E547" s="857"/>
      <c r="F547" s="62">
        <v>0.27</v>
      </c>
      <c r="G547" s="37">
        <v>6</v>
      </c>
      <c r="H547" s="62">
        <v>1.62</v>
      </c>
      <c r="I547" s="62">
        <v>1.82</v>
      </c>
      <c r="J547" s="37">
        <v>156</v>
      </c>
      <c r="K547" s="37" t="s">
        <v>88</v>
      </c>
      <c r="L547" s="37" t="s">
        <v>45</v>
      </c>
      <c r="M547" s="38" t="s">
        <v>82</v>
      </c>
      <c r="N547" s="38"/>
      <c r="O547" s="37">
        <v>40</v>
      </c>
      <c r="P547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859"/>
      <c r="R547" s="859"/>
      <c r="S547" s="859"/>
      <c r="T547" s="860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IFERROR(IF(Y547=0,"",ROUNDUP(Y547/H547,0)*0.00753),"")</f>
        <v/>
      </c>
      <c r="AA547" s="68" t="s">
        <v>45</v>
      </c>
      <c r="AB547" s="69" t="s">
        <v>45</v>
      </c>
      <c r="AC547" s="658" t="s">
        <v>895</v>
      </c>
      <c r="AG547" s="78"/>
      <c r="AJ547" s="84" t="s">
        <v>45</v>
      </c>
      <c r="AK547" s="84">
        <v>0</v>
      </c>
      <c r="BB547" s="65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4"/>
      <c r="B548" s="864"/>
      <c r="C548" s="864"/>
      <c r="D548" s="864"/>
      <c r="E548" s="864"/>
      <c r="F548" s="864"/>
      <c r="G548" s="864"/>
      <c r="H548" s="864"/>
      <c r="I548" s="864"/>
      <c r="J548" s="864"/>
      <c r="K548" s="864"/>
      <c r="L548" s="864"/>
      <c r="M548" s="864"/>
      <c r="N548" s="864"/>
      <c r="O548" s="865"/>
      <c r="P548" s="861" t="s">
        <v>40</v>
      </c>
      <c r="Q548" s="862"/>
      <c r="R548" s="862"/>
      <c r="S548" s="862"/>
      <c r="T548" s="862"/>
      <c r="U548" s="862"/>
      <c r="V548" s="863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4"/>
      <c r="B549" s="864"/>
      <c r="C549" s="864"/>
      <c r="D549" s="864"/>
      <c r="E549" s="864"/>
      <c r="F549" s="864"/>
      <c r="G549" s="864"/>
      <c r="H549" s="864"/>
      <c r="I549" s="864"/>
      <c r="J549" s="864"/>
      <c r="K549" s="864"/>
      <c r="L549" s="864"/>
      <c r="M549" s="864"/>
      <c r="N549" s="864"/>
      <c r="O549" s="865"/>
      <c r="P549" s="861" t="s">
        <v>40</v>
      </c>
      <c r="Q549" s="862"/>
      <c r="R549" s="862"/>
      <c r="S549" s="862"/>
      <c r="T549" s="862"/>
      <c r="U549" s="862"/>
      <c r="V549" s="863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4" t="s">
        <v>896</v>
      </c>
      <c r="B550" s="854"/>
      <c r="C550" s="854"/>
      <c r="D550" s="854"/>
      <c r="E550" s="854"/>
      <c r="F550" s="854"/>
      <c r="G550" s="854"/>
      <c r="H550" s="854"/>
      <c r="I550" s="854"/>
      <c r="J550" s="854"/>
      <c r="K550" s="854"/>
      <c r="L550" s="854"/>
      <c r="M550" s="854"/>
      <c r="N550" s="854"/>
      <c r="O550" s="854"/>
      <c r="P550" s="854"/>
      <c r="Q550" s="854"/>
      <c r="R550" s="854"/>
      <c r="S550" s="854"/>
      <c r="T550" s="854"/>
      <c r="U550" s="854"/>
      <c r="V550" s="854"/>
      <c r="W550" s="854"/>
      <c r="X550" s="854"/>
      <c r="Y550" s="854"/>
      <c r="Z550" s="854"/>
      <c r="AA550" s="54"/>
      <c r="AB550" s="54"/>
      <c r="AC550" s="54"/>
    </row>
    <row r="551" spans="1:68" ht="16.5" customHeight="1" x14ac:dyDescent="0.25">
      <c r="A551" s="855" t="s">
        <v>896</v>
      </c>
      <c r="B551" s="855"/>
      <c r="C551" s="855"/>
      <c r="D551" s="855"/>
      <c r="E551" s="855"/>
      <c r="F551" s="855"/>
      <c r="G551" s="855"/>
      <c r="H551" s="855"/>
      <c r="I551" s="855"/>
      <c r="J551" s="855"/>
      <c r="K551" s="855"/>
      <c r="L551" s="855"/>
      <c r="M551" s="855"/>
      <c r="N551" s="855"/>
      <c r="O551" s="855"/>
      <c r="P551" s="855"/>
      <c r="Q551" s="855"/>
      <c r="R551" s="855"/>
      <c r="S551" s="855"/>
      <c r="T551" s="855"/>
      <c r="U551" s="855"/>
      <c r="V551" s="855"/>
      <c r="W551" s="855"/>
      <c r="X551" s="855"/>
      <c r="Y551" s="855"/>
      <c r="Z551" s="855"/>
      <c r="AA551" s="65"/>
      <c r="AB551" s="65"/>
      <c r="AC551" s="79"/>
    </row>
    <row r="552" spans="1:68" ht="14.25" customHeight="1" x14ac:dyDescent="0.25">
      <c r="A552" s="856" t="s">
        <v>125</v>
      </c>
      <c r="B552" s="856"/>
      <c r="C552" s="856"/>
      <c r="D552" s="856"/>
      <c r="E552" s="856"/>
      <c r="F552" s="856"/>
      <c r="G552" s="856"/>
      <c r="H552" s="856"/>
      <c r="I552" s="856"/>
      <c r="J552" s="856"/>
      <c r="K552" s="856"/>
      <c r="L552" s="856"/>
      <c r="M552" s="856"/>
      <c r="N552" s="856"/>
      <c r="O552" s="856"/>
      <c r="P552" s="856"/>
      <c r="Q552" s="856"/>
      <c r="R552" s="856"/>
      <c r="S552" s="856"/>
      <c r="T552" s="856"/>
      <c r="U552" s="856"/>
      <c r="V552" s="856"/>
      <c r="W552" s="856"/>
      <c r="X552" s="856"/>
      <c r="Y552" s="856"/>
      <c r="Z552" s="856"/>
      <c r="AA552" s="66"/>
      <c r="AB552" s="66"/>
      <c r="AC552" s="80"/>
    </row>
    <row r="553" spans="1:68" ht="27" customHeight="1" x14ac:dyDescent="0.25">
      <c r="A553" s="63" t="s">
        <v>897</v>
      </c>
      <c r="B553" s="63" t="s">
        <v>898</v>
      </c>
      <c r="C553" s="36">
        <v>4301011795</v>
      </c>
      <c r="D553" s="857">
        <v>4607091389067</v>
      </c>
      <c r="E553" s="85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130</v>
      </c>
      <c r="L553" s="37" t="s">
        <v>45</v>
      </c>
      <c r="M553" s="38" t="s">
        <v>133</v>
      </c>
      <c r="N553" s="38"/>
      <c r="O553" s="37">
        <v>60</v>
      </c>
      <c r="P553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9"/>
      <c r="R553" s="859"/>
      <c r="S553" s="859"/>
      <c r="T553" s="86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3" si="104">IFERROR(IF(X553="",0,CEILING((X553/$H553),1)*$H553),"")</f>
        <v>0</v>
      </c>
      <c r="Z553" s="41" t="str">
        <f t="shared" ref="Z553:Z558" si="105">IFERROR(IF(Y553=0,"",ROUNDUP(Y553/H553,0)*0.01196),"")</f>
        <v/>
      </c>
      <c r="AA553" s="68" t="s">
        <v>45</v>
      </c>
      <c r="AB553" s="69" t="s">
        <v>45</v>
      </c>
      <c r="AC553" s="660" t="s">
        <v>128</v>
      </c>
      <c r="AG553" s="78"/>
      <c r="AJ553" s="84" t="s">
        <v>45</v>
      </c>
      <c r="AK553" s="84">
        <v>0</v>
      </c>
      <c r="BB553" s="661" t="s">
        <v>66</v>
      </c>
      <c r="BM553" s="78">
        <f t="shared" ref="BM553:BM563" si="106">IFERROR(X553*I553/H553,"0")</f>
        <v>0</v>
      </c>
      <c r="BN553" s="78">
        <f t="shared" ref="BN553:BN563" si="107">IFERROR(Y553*I553/H553,"0")</f>
        <v>0</v>
      </c>
      <c r="BO553" s="78">
        <f t="shared" ref="BO553:BO563" si="108">IFERROR(1/J553*(X553/H553),"0")</f>
        <v>0</v>
      </c>
      <c r="BP553" s="78">
        <f t="shared" ref="BP553:BP563" si="109">IFERROR(1/J553*(Y553/H553),"0")</f>
        <v>0</v>
      </c>
    </row>
    <row r="554" spans="1:68" ht="27" customHeight="1" x14ac:dyDescent="0.25">
      <c r="A554" s="63" t="s">
        <v>899</v>
      </c>
      <c r="B554" s="63" t="s">
        <v>900</v>
      </c>
      <c r="C554" s="36">
        <v>4301011961</v>
      </c>
      <c r="D554" s="857">
        <v>4680115885271</v>
      </c>
      <c r="E554" s="85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130</v>
      </c>
      <c r="L554" s="37" t="s">
        <v>45</v>
      </c>
      <c r="M554" s="38" t="s">
        <v>133</v>
      </c>
      <c r="N554" s="38"/>
      <c r="O554" s="37">
        <v>60</v>
      </c>
      <c r="P554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9"/>
      <c r="R554" s="859"/>
      <c r="S554" s="859"/>
      <c r="T554" s="86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4"/>
        <v>0</v>
      </c>
      <c r="Z554" s="41" t="str">
        <f t="shared" si="105"/>
        <v/>
      </c>
      <c r="AA554" s="68" t="s">
        <v>45</v>
      </c>
      <c r="AB554" s="69" t="s">
        <v>45</v>
      </c>
      <c r="AC554" s="662" t="s">
        <v>901</v>
      </c>
      <c r="AG554" s="78"/>
      <c r="AJ554" s="84" t="s">
        <v>45</v>
      </c>
      <c r="AK554" s="84">
        <v>0</v>
      </c>
      <c r="BB554" s="663" t="s">
        <v>66</v>
      </c>
      <c r="BM554" s="78">
        <f t="shared" si="106"/>
        <v>0</v>
      </c>
      <c r="BN554" s="78">
        <f t="shared" si="107"/>
        <v>0</v>
      </c>
      <c r="BO554" s="78">
        <f t="shared" si="108"/>
        <v>0</v>
      </c>
      <c r="BP554" s="78">
        <f t="shared" si="109"/>
        <v>0</v>
      </c>
    </row>
    <row r="555" spans="1:68" ht="16.5" customHeight="1" x14ac:dyDescent="0.25">
      <c r="A555" s="63" t="s">
        <v>902</v>
      </c>
      <c r="B555" s="63" t="s">
        <v>903</v>
      </c>
      <c r="C555" s="36">
        <v>4301011774</v>
      </c>
      <c r="D555" s="857">
        <v>4680115884502</v>
      </c>
      <c r="E555" s="85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133</v>
      </c>
      <c r="N555" s="38"/>
      <c r="O555" s="37">
        <v>60</v>
      </c>
      <c r="P555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si="105"/>
        <v/>
      </c>
      <c r="AA555" s="68" t="s">
        <v>45</v>
      </c>
      <c r="AB555" s="69" t="s">
        <v>45</v>
      </c>
      <c r="AC555" s="664" t="s">
        <v>904</v>
      </c>
      <c r="AG555" s="78"/>
      <c r="AJ555" s="84" t="s">
        <v>45</v>
      </c>
      <c r="AK555" s="84">
        <v>0</v>
      </c>
      <c r="BB555" s="665" t="s">
        <v>66</v>
      </c>
      <c r="BM555" s="78">
        <f t="shared" si="106"/>
        <v>0</v>
      </c>
      <c r="BN555" s="78">
        <f t="shared" si="107"/>
        <v>0</v>
      </c>
      <c r="BO555" s="78">
        <f t="shared" si="108"/>
        <v>0</v>
      </c>
      <c r="BP555" s="78">
        <f t="shared" si="109"/>
        <v>0</v>
      </c>
    </row>
    <row r="556" spans="1:68" ht="27" customHeight="1" x14ac:dyDescent="0.25">
      <c r="A556" s="63" t="s">
        <v>905</v>
      </c>
      <c r="B556" s="63" t="s">
        <v>906</v>
      </c>
      <c r="C556" s="36">
        <v>4301011771</v>
      </c>
      <c r="D556" s="857">
        <v>4607091389104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5"/>
        <v/>
      </c>
      <c r="AA556" s="68" t="s">
        <v>45</v>
      </c>
      <c r="AB556" s="69" t="s">
        <v>45</v>
      </c>
      <c r="AC556" s="666" t="s">
        <v>907</v>
      </c>
      <c r="AG556" s="78"/>
      <c r="AJ556" s="84" t="s">
        <v>45</v>
      </c>
      <c r="AK556" s="84">
        <v>0</v>
      </c>
      <c r="BB556" s="667" t="s">
        <v>66</v>
      </c>
      <c r="BM556" s="78">
        <f t="shared" si="106"/>
        <v>0</v>
      </c>
      <c r="BN556" s="78">
        <f t="shared" si="107"/>
        <v>0</v>
      </c>
      <c r="BO556" s="78">
        <f t="shared" si="108"/>
        <v>0</v>
      </c>
      <c r="BP556" s="78">
        <f t="shared" si="109"/>
        <v>0</v>
      </c>
    </row>
    <row r="557" spans="1:68" ht="16.5" customHeight="1" x14ac:dyDescent="0.25">
      <c r="A557" s="63" t="s">
        <v>908</v>
      </c>
      <c r="B557" s="63" t="s">
        <v>909</v>
      </c>
      <c r="C557" s="36">
        <v>4301011799</v>
      </c>
      <c r="D557" s="857">
        <v>4680115884519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129</v>
      </c>
      <c r="N557" s="38"/>
      <c r="O557" s="37">
        <v>60</v>
      </c>
      <c r="P557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8" t="s">
        <v>910</v>
      </c>
      <c r="AG557" s="78"/>
      <c r="AJ557" s="84" t="s">
        <v>45</v>
      </c>
      <c r="AK557" s="84">
        <v>0</v>
      </c>
      <c r="BB557" s="669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27" customHeight="1" x14ac:dyDescent="0.25">
      <c r="A558" s="63" t="s">
        <v>911</v>
      </c>
      <c r="B558" s="63" t="s">
        <v>912</v>
      </c>
      <c r="C558" s="36">
        <v>4301011376</v>
      </c>
      <c r="D558" s="857">
        <v>4680115885226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129</v>
      </c>
      <c r="N558" s="38"/>
      <c r="O558" s="37">
        <v>60</v>
      </c>
      <c r="P558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70" t="s">
        <v>913</v>
      </c>
      <c r="AG558" s="78"/>
      <c r="AJ558" s="84" t="s">
        <v>45</v>
      </c>
      <c r="AK558" s="84">
        <v>0</v>
      </c>
      <c r="BB558" s="671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914</v>
      </c>
      <c r="B559" s="63" t="s">
        <v>915</v>
      </c>
      <c r="C559" s="36">
        <v>4301012035</v>
      </c>
      <c r="D559" s="857">
        <v>4680115880603</v>
      </c>
      <c r="E559" s="85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88</v>
      </c>
      <c r="L559" s="37" t="s">
        <v>45</v>
      </c>
      <c r="M559" s="38" t="s">
        <v>133</v>
      </c>
      <c r="N559" s="38"/>
      <c r="O559" s="37">
        <v>60</v>
      </c>
      <c r="P559" s="1158" t="s">
        <v>916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2" t="s">
        <v>128</v>
      </c>
      <c r="AG559" s="78"/>
      <c r="AJ559" s="84" t="s">
        <v>45</v>
      </c>
      <c r="AK559" s="84">
        <v>0</v>
      </c>
      <c r="BB559" s="673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27" customHeight="1" x14ac:dyDescent="0.25">
      <c r="A560" s="63" t="s">
        <v>914</v>
      </c>
      <c r="B560" s="63" t="s">
        <v>917</v>
      </c>
      <c r="C560" s="36">
        <v>4301011778</v>
      </c>
      <c r="D560" s="857">
        <v>4680115880603</v>
      </c>
      <c r="E560" s="857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88</v>
      </c>
      <c r="L560" s="37" t="s">
        <v>45</v>
      </c>
      <c r="M560" s="38" t="s">
        <v>133</v>
      </c>
      <c r="N560" s="38"/>
      <c r="O560" s="37">
        <v>60</v>
      </c>
      <c r="P560" s="11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4" t="s">
        <v>128</v>
      </c>
      <c r="AG560" s="78"/>
      <c r="AJ560" s="84" t="s">
        <v>45</v>
      </c>
      <c r="AK560" s="84">
        <v>0</v>
      </c>
      <c r="BB560" s="675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918</v>
      </c>
      <c r="B561" s="63" t="s">
        <v>919</v>
      </c>
      <c r="C561" s="36">
        <v>4301012036</v>
      </c>
      <c r="D561" s="857">
        <v>4680115882782</v>
      </c>
      <c r="E561" s="857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88</v>
      </c>
      <c r="L561" s="37" t="s">
        <v>45</v>
      </c>
      <c r="M561" s="38" t="s">
        <v>133</v>
      </c>
      <c r="N561" s="38"/>
      <c r="O561" s="37">
        <v>60</v>
      </c>
      <c r="P561" s="1160" t="s">
        <v>920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6" t="s">
        <v>901</v>
      </c>
      <c r="AG561" s="78"/>
      <c r="AJ561" s="84" t="s">
        <v>45</v>
      </c>
      <c r="AK561" s="84">
        <v>0</v>
      </c>
      <c r="BB561" s="677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921</v>
      </c>
      <c r="B562" s="63" t="s">
        <v>922</v>
      </c>
      <c r="C562" s="36">
        <v>4301012034</v>
      </c>
      <c r="D562" s="857">
        <v>4607091389982</v>
      </c>
      <c r="E562" s="85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88</v>
      </c>
      <c r="L562" s="37" t="s">
        <v>45</v>
      </c>
      <c r="M562" s="38" t="s">
        <v>133</v>
      </c>
      <c r="N562" s="38"/>
      <c r="O562" s="37">
        <v>60</v>
      </c>
      <c r="P562" s="1161" t="s">
        <v>923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8" t="s">
        <v>907</v>
      </c>
      <c r="AG562" s="78"/>
      <c r="AJ562" s="84" t="s">
        <v>45</v>
      </c>
      <c r="AK562" s="84">
        <v>0</v>
      </c>
      <c r="BB562" s="679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921</v>
      </c>
      <c r="B563" s="63" t="s">
        <v>924</v>
      </c>
      <c r="C563" s="36">
        <v>4301011784</v>
      </c>
      <c r="D563" s="857">
        <v>4607091389982</v>
      </c>
      <c r="E563" s="857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88</v>
      </c>
      <c r="L563" s="37" t="s">
        <v>45</v>
      </c>
      <c r="M563" s="38" t="s">
        <v>133</v>
      </c>
      <c r="N563" s="38"/>
      <c r="O563" s="37">
        <v>60</v>
      </c>
      <c r="P563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0" t="s">
        <v>907</v>
      </c>
      <c r="AG563" s="78"/>
      <c r="AJ563" s="84" t="s">
        <v>45</v>
      </c>
      <c r="AK563" s="84">
        <v>0</v>
      </c>
      <c r="BB563" s="681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x14ac:dyDescent="0.2">
      <c r="A564" s="864"/>
      <c r="B564" s="864"/>
      <c r="C564" s="864"/>
      <c r="D564" s="864"/>
      <c r="E564" s="864"/>
      <c r="F564" s="864"/>
      <c r="G564" s="864"/>
      <c r="H564" s="864"/>
      <c r="I564" s="864"/>
      <c r="J564" s="864"/>
      <c r="K564" s="864"/>
      <c r="L564" s="864"/>
      <c r="M564" s="864"/>
      <c r="N564" s="864"/>
      <c r="O564" s="865"/>
      <c r="P564" s="861" t="s">
        <v>40</v>
      </c>
      <c r="Q564" s="862"/>
      <c r="R564" s="862"/>
      <c r="S564" s="862"/>
      <c r="T564" s="862"/>
      <c r="U564" s="862"/>
      <c r="V564" s="863"/>
      <c r="W564" s="42" t="s">
        <v>39</v>
      </c>
      <c r="X564" s="43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864"/>
      <c r="B565" s="864"/>
      <c r="C565" s="864"/>
      <c r="D565" s="864"/>
      <c r="E565" s="864"/>
      <c r="F565" s="864"/>
      <c r="G565" s="864"/>
      <c r="H565" s="864"/>
      <c r="I565" s="864"/>
      <c r="J565" s="864"/>
      <c r="K565" s="864"/>
      <c r="L565" s="864"/>
      <c r="M565" s="864"/>
      <c r="N565" s="864"/>
      <c r="O565" s="865"/>
      <c r="P565" s="861" t="s">
        <v>40</v>
      </c>
      <c r="Q565" s="862"/>
      <c r="R565" s="862"/>
      <c r="S565" s="862"/>
      <c r="T565" s="862"/>
      <c r="U565" s="862"/>
      <c r="V565" s="863"/>
      <c r="W565" s="42" t="s">
        <v>0</v>
      </c>
      <c r="X565" s="43">
        <f>IFERROR(SUM(X553:X563),"0")</f>
        <v>0</v>
      </c>
      <c r="Y565" s="43">
        <f>IFERROR(SUM(Y553:Y563),"0")</f>
        <v>0</v>
      </c>
      <c r="Z565" s="42"/>
      <c r="AA565" s="67"/>
      <c r="AB565" s="67"/>
      <c r="AC565" s="67"/>
    </row>
    <row r="566" spans="1:68" ht="14.25" customHeight="1" x14ac:dyDescent="0.25">
      <c r="A566" s="856" t="s">
        <v>183</v>
      </c>
      <c r="B566" s="856"/>
      <c r="C566" s="856"/>
      <c r="D566" s="856"/>
      <c r="E566" s="856"/>
      <c r="F566" s="856"/>
      <c r="G566" s="856"/>
      <c r="H566" s="856"/>
      <c r="I566" s="856"/>
      <c r="J566" s="856"/>
      <c r="K566" s="856"/>
      <c r="L566" s="856"/>
      <c r="M566" s="856"/>
      <c r="N566" s="856"/>
      <c r="O566" s="856"/>
      <c r="P566" s="856"/>
      <c r="Q566" s="856"/>
      <c r="R566" s="856"/>
      <c r="S566" s="856"/>
      <c r="T566" s="856"/>
      <c r="U566" s="856"/>
      <c r="V566" s="856"/>
      <c r="W566" s="856"/>
      <c r="X566" s="856"/>
      <c r="Y566" s="856"/>
      <c r="Z566" s="856"/>
      <c r="AA566" s="66"/>
      <c r="AB566" s="66"/>
      <c r="AC566" s="80"/>
    </row>
    <row r="567" spans="1:68" ht="16.5" customHeight="1" x14ac:dyDescent="0.25">
      <c r="A567" s="63" t="s">
        <v>925</v>
      </c>
      <c r="B567" s="63" t="s">
        <v>926</v>
      </c>
      <c r="C567" s="36">
        <v>4301020222</v>
      </c>
      <c r="D567" s="857">
        <v>4607091388930</v>
      </c>
      <c r="E567" s="857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133</v>
      </c>
      <c r="N567" s="38"/>
      <c r="O567" s="37">
        <v>55</v>
      </c>
      <c r="P567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59"/>
      <c r="R567" s="859"/>
      <c r="S567" s="859"/>
      <c r="T567" s="86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927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928</v>
      </c>
      <c r="B568" s="63" t="s">
        <v>929</v>
      </c>
      <c r="C568" s="36">
        <v>4301020364</v>
      </c>
      <c r="D568" s="857">
        <v>4680115880054</v>
      </c>
      <c r="E568" s="857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88</v>
      </c>
      <c r="L568" s="37" t="s">
        <v>45</v>
      </c>
      <c r="M568" s="38" t="s">
        <v>133</v>
      </c>
      <c r="N568" s="38"/>
      <c r="O568" s="37">
        <v>55</v>
      </c>
      <c r="P568" s="1164" t="s">
        <v>930</v>
      </c>
      <c r="Q568" s="859"/>
      <c r="R568" s="859"/>
      <c r="S568" s="859"/>
      <c r="T568" s="86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927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928</v>
      </c>
      <c r="B569" s="63" t="s">
        <v>931</v>
      </c>
      <c r="C569" s="36">
        <v>4301020206</v>
      </c>
      <c r="D569" s="857">
        <v>4680115880054</v>
      </c>
      <c r="E569" s="857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88</v>
      </c>
      <c r="L569" s="37" t="s">
        <v>45</v>
      </c>
      <c r="M569" s="38" t="s">
        <v>133</v>
      </c>
      <c r="N569" s="38"/>
      <c r="O569" s="37">
        <v>55</v>
      </c>
      <c r="P569" s="11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59"/>
      <c r="R569" s="859"/>
      <c r="S569" s="859"/>
      <c r="T569" s="86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927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64"/>
      <c r="B570" s="864"/>
      <c r="C570" s="864"/>
      <c r="D570" s="864"/>
      <c r="E570" s="864"/>
      <c r="F570" s="864"/>
      <c r="G570" s="864"/>
      <c r="H570" s="864"/>
      <c r="I570" s="864"/>
      <c r="J570" s="864"/>
      <c r="K570" s="864"/>
      <c r="L570" s="864"/>
      <c r="M570" s="864"/>
      <c r="N570" s="864"/>
      <c r="O570" s="865"/>
      <c r="P570" s="861" t="s">
        <v>40</v>
      </c>
      <c r="Q570" s="862"/>
      <c r="R570" s="862"/>
      <c r="S570" s="862"/>
      <c r="T570" s="862"/>
      <c r="U570" s="862"/>
      <c r="V570" s="863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64"/>
      <c r="B571" s="864"/>
      <c r="C571" s="864"/>
      <c r="D571" s="864"/>
      <c r="E571" s="864"/>
      <c r="F571" s="864"/>
      <c r="G571" s="864"/>
      <c r="H571" s="864"/>
      <c r="I571" s="864"/>
      <c r="J571" s="864"/>
      <c r="K571" s="864"/>
      <c r="L571" s="864"/>
      <c r="M571" s="864"/>
      <c r="N571" s="864"/>
      <c r="O571" s="865"/>
      <c r="P571" s="861" t="s">
        <v>40</v>
      </c>
      <c r="Q571" s="862"/>
      <c r="R571" s="862"/>
      <c r="S571" s="862"/>
      <c r="T571" s="862"/>
      <c r="U571" s="862"/>
      <c r="V571" s="863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856" t="s">
        <v>78</v>
      </c>
      <c r="B572" s="856"/>
      <c r="C572" s="856"/>
      <c r="D572" s="856"/>
      <c r="E572" s="856"/>
      <c r="F572" s="856"/>
      <c r="G572" s="856"/>
      <c r="H572" s="856"/>
      <c r="I572" s="856"/>
      <c r="J572" s="856"/>
      <c r="K572" s="856"/>
      <c r="L572" s="856"/>
      <c r="M572" s="856"/>
      <c r="N572" s="856"/>
      <c r="O572" s="856"/>
      <c r="P572" s="856"/>
      <c r="Q572" s="856"/>
      <c r="R572" s="856"/>
      <c r="S572" s="856"/>
      <c r="T572" s="856"/>
      <c r="U572" s="856"/>
      <c r="V572" s="856"/>
      <c r="W572" s="856"/>
      <c r="X572" s="856"/>
      <c r="Y572" s="856"/>
      <c r="Z572" s="856"/>
      <c r="AA572" s="66"/>
      <c r="AB572" s="66"/>
      <c r="AC572" s="80"/>
    </row>
    <row r="573" spans="1:68" ht="27" customHeight="1" x14ac:dyDescent="0.25">
      <c r="A573" s="63" t="s">
        <v>932</v>
      </c>
      <c r="B573" s="63" t="s">
        <v>933</v>
      </c>
      <c r="C573" s="36">
        <v>4301031252</v>
      </c>
      <c r="D573" s="857">
        <v>4680115883116</v>
      </c>
      <c r="E573" s="857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130</v>
      </c>
      <c r="L573" s="37" t="s">
        <v>45</v>
      </c>
      <c r="M573" s="38" t="s">
        <v>133</v>
      </c>
      <c r="N573" s="38"/>
      <c r="O573" s="37">
        <v>60</v>
      </c>
      <c r="P573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59"/>
      <c r="R573" s="859"/>
      <c r="S573" s="859"/>
      <c r="T573" s="86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0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934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1">IFERROR(X573*I573/H573,"0")</f>
        <v>0</v>
      </c>
      <c r="BN573" s="78">
        <f t="shared" ref="BN573:BN581" si="112">IFERROR(Y573*I573/H573,"0")</f>
        <v>0</v>
      </c>
      <c r="BO573" s="78">
        <f t="shared" ref="BO573:BO581" si="113">IFERROR(1/J573*(X573/H573),"0")</f>
        <v>0</v>
      </c>
      <c r="BP573" s="78">
        <f t="shared" ref="BP573:BP581" si="114">IFERROR(1/J573*(Y573/H573),"0")</f>
        <v>0</v>
      </c>
    </row>
    <row r="574" spans="1:68" ht="27" customHeight="1" x14ac:dyDescent="0.25">
      <c r="A574" s="63" t="s">
        <v>935</v>
      </c>
      <c r="B574" s="63" t="s">
        <v>936</v>
      </c>
      <c r="C574" s="36">
        <v>4301031248</v>
      </c>
      <c r="D574" s="857">
        <v>4680115883093</v>
      </c>
      <c r="E574" s="857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130</v>
      </c>
      <c r="L574" s="37" t="s">
        <v>45</v>
      </c>
      <c r="M574" s="38" t="s">
        <v>82</v>
      </c>
      <c r="N574" s="38"/>
      <c r="O574" s="37">
        <v>60</v>
      </c>
      <c r="P574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59"/>
      <c r="R574" s="859"/>
      <c r="S574" s="859"/>
      <c r="T574" s="86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0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937</v>
      </c>
      <c r="AG574" s="78"/>
      <c r="AJ574" s="84" t="s">
        <v>45</v>
      </c>
      <c r="AK574" s="84">
        <v>0</v>
      </c>
      <c r="BB574" s="691" t="s">
        <v>66</v>
      </c>
      <c r="BM574" s="78">
        <f t="shared" si="111"/>
        <v>0</v>
      </c>
      <c r="BN574" s="78">
        <f t="shared" si="112"/>
        <v>0</v>
      </c>
      <c r="BO574" s="78">
        <f t="shared" si="113"/>
        <v>0</v>
      </c>
      <c r="BP574" s="78">
        <f t="shared" si="114"/>
        <v>0</v>
      </c>
    </row>
    <row r="575" spans="1:68" ht="27" customHeight="1" x14ac:dyDescent="0.25">
      <c r="A575" s="63" t="s">
        <v>938</v>
      </c>
      <c r="B575" s="63" t="s">
        <v>939</v>
      </c>
      <c r="C575" s="36">
        <v>4301031250</v>
      </c>
      <c r="D575" s="857">
        <v>4680115883109</v>
      </c>
      <c r="E575" s="857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82</v>
      </c>
      <c r="N575" s="38"/>
      <c r="O575" s="37">
        <v>60</v>
      </c>
      <c r="P575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59"/>
      <c r="R575" s="859"/>
      <c r="S575" s="859"/>
      <c r="T575" s="86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0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940</v>
      </c>
      <c r="AG575" s="78"/>
      <c r="AJ575" s="84" t="s">
        <v>45</v>
      </c>
      <c r="AK575" s="84">
        <v>0</v>
      </c>
      <c r="BB575" s="693" t="s">
        <v>66</v>
      </c>
      <c r="BM575" s="78">
        <f t="shared" si="111"/>
        <v>0</v>
      </c>
      <c r="BN575" s="78">
        <f t="shared" si="112"/>
        <v>0</v>
      </c>
      <c r="BO575" s="78">
        <f t="shared" si="113"/>
        <v>0</v>
      </c>
      <c r="BP575" s="78">
        <f t="shared" si="114"/>
        <v>0</v>
      </c>
    </row>
    <row r="576" spans="1:68" ht="27" customHeight="1" x14ac:dyDescent="0.25">
      <c r="A576" s="63" t="s">
        <v>941</v>
      </c>
      <c r="B576" s="63" t="s">
        <v>942</v>
      </c>
      <c r="C576" s="36">
        <v>4301031249</v>
      </c>
      <c r="D576" s="857">
        <v>4680115882072</v>
      </c>
      <c r="E576" s="857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88</v>
      </c>
      <c r="L576" s="37" t="s">
        <v>45</v>
      </c>
      <c r="M576" s="38" t="s">
        <v>133</v>
      </c>
      <c r="N576" s="38"/>
      <c r="O576" s="37">
        <v>60</v>
      </c>
      <c r="P576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4" t="s">
        <v>943</v>
      </c>
      <c r="AG576" s="78"/>
      <c r="AJ576" s="84" t="s">
        <v>45</v>
      </c>
      <c r="AK576" s="84">
        <v>0</v>
      </c>
      <c r="BB576" s="695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941</v>
      </c>
      <c r="B577" s="63" t="s">
        <v>944</v>
      </c>
      <c r="C577" s="36">
        <v>4301031383</v>
      </c>
      <c r="D577" s="857">
        <v>4680115882072</v>
      </c>
      <c r="E577" s="857"/>
      <c r="F577" s="62">
        <v>0.6</v>
      </c>
      <c r="G577" s="37">
        <v>8</v>
      </c>
      <c r="H577" s="62">
        <v>4.8</v>
      </c>
      <c r="I577" s="62">
        <v>6.96</v>
      </c>
      <c r="J577" s="37">
        <v>120</v>
      </c>
      <c r="K577" s="37" t="s">
        <v>88</v>
      </c>
      <c r="L577" s="37" t="s">
        <v>45</v>
      </c>
      <c r="M577" s="38" t="s">
        <v>133</v>
      </c>
      <c r="N577" s="38"/>
      <c r="O577" s="37">
        <v>60</v>
      </c>
      <c r="P577" s="1170" t="s">
        <v>945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696" t="s">
        <v>943</v>
      </c>
      <c r="AG577" s="78"/>
      <c r="AJ577" s="84" t="s">
        <v>45</v>
      </c>
      <c r="AK577" s="84">
        <v>0</v>
      </c>
      <c r="BB577" s="697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946</v>
      </c>
      <c r="B578" s="63" t="s">
        <v>947</v>
      </c>
      <c r="C578" s="36">
        <v>4301031251</v>
      </c>
      <c r="D578" s="857">
        <v>4680115882102</v>
      </c>
      <c r="E578" s="857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88</v>
      </c>
      <c r="L578" s="37" t="s">
        <v>45</v>
      </c>
      <c r="M578" s="38" t="s">
        <v>82</v>
      </c>
      <c r="N578" s="38"/>
      <c r="O578" s="37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937</v>
      </c>
      <c r="AG578" s="78"/>
      <c r="AJ578" s="84" t="s">
        <v>45</v>
      </c>
      <c r="AK578" s="84">
        <v>0</v>
      </c>
      <c r="BB578" s="699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946</v>
      </c>
      <c r="B579" s="63" t="s">
        <v>948</v>
      </c>
      <c r="C579" s="36">
        <v>4301031385</v>
      </c>
      <c r="D579" s="857">
        <v>4680115882102</v>
      </c>
      <c r="E579" s="857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88</v>
      </c>
      <c r="L579" s="37" t="s">
        <v>45</v>
      </c>
      <c r="M579" s="38" t="s">
        <v>82</v>
      </c>
      <c r="N579" s="38"/>
      <c r="O579" s="37">
        <v>60</v>
      </c>
      <c r="P579" s="1172" t="s">
        <v>949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700" t="s">
        <v>950</v>
      </c>
      <c r="AG579" s="78"/>
      <c r="AJ579" s="84" t="s">
        <v>45</v>
      </c>
      <c r="AK579" s="84">
        <v>0</v>
      </c>
      <c r="BB579" s="701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951</v>
      </c>
      <c r="B580" s="63" t="s">
        <v>952</v>
      </c>
      <c r="C580" s="36">
        <v>4301031253</v>
      </c>
      <c r="D580" s="857">
        <v>4680115882096</v>
      </c>
      <c r="E580" s="857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88</v>
      </c>
      <c r="L580" s="37" t="s">
        <v>45</v>
      </c>
      <c r="M580" s="38" t="s">
        <v>82</v>
      </c>
      <c r="N580" s="38"/>
      <c r="O580" s="37">
        <v>60</v>
      </c>
      <c r="P580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2" t="s">
        <v>940</v>
      </c>
      <c r="AG580" s="78"/>
      <c r="AJ580" s="84" t="s">
        <v>45</v>
      </c>
      <c r="AK580" s="84">
        <v>0</v>
      </c>
      <c r="BB580" s="703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951</v>
      </c>
      <c r="B581" s="63" t="s">
        <v>953</v>
      </c>
      <c r="C581" s="36">
        <v>4301031384</v>
      </c>
      <c r="D581" s="857">
        <v>4680115882096</v>
      </c>
      <c r="E581" s="857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88</v>
      </c>
      <c r="L581" s="37" t="s">
        <v>45</v>
      </c>
      <c r="M581" s="38" t="s">
        <v>82</v>
      </c>
      <c r="N581" s="38"/>
      <c r="O581" s="37">
        <v>60</v>
      </c>
      <c r="P581" s="1174" t="s">
        <v>954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704" t="s">
        <v>955</v>
      </c>
      <c r="AG581" s="78"/>
      <c r="AJ581" s="84" t="s">
        <v>45</v>
      </c>
      <c r="AK581" s="84">
        <v>0</v>
      </c>
      <c r="BB581" s="705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x14ac:dyDescent="0.2">
      <c r="A582" s="864"/>
      <c r="B582" s="864"/>
      <c r="C582" s="864"/>
      <c r="D582" s="864"/>
      <c r="E582" s="864"/>
      <c r="F582" s="864"/>
      <c r="G582" s="864"/>
      <c r="H582" s="864"/>
      <c r="I582" s="864"/>
      <c r="J582" s="864"/>
      <c r="K582" s="864"/>
      <c r="L582" s="864"/>
      <c r="M582" s="864"/>
      <c r="N582" s="864"/>
      <c r="O582" s="865"/>
      <c r="P582" s="861" t="s">
        <v>40</v>
      </c>
      <c r="Q582" s="862"/>
      <c r="R582" s="862"/>
      <c r="S582" s="862"/>
      <c r="T582" s="862"/>
      <c r="U582" s="862"/>
      <c r="V582" s="863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864"/>
      <c r="B583" s="864"/>
      <c r="C583" s="864"/>
      <c r="D583" s="864"/>
      <c r="E583" s="864"/>
      <c r="F583" s="864"/>
      <c r="G583" s="864"/>
      <c r="H583" s="864"/>
      <c r="I583" s="864"/>
      <c r="J583" s="864"/>
      <c r="K583" s="864"/>
      <c r="L583" s="864"/>
      <c r="M583" s="864"/>
      <c r="N583" s="864"/>
      <c r="O583" s="865"/>
      <c r="P583" s="861" t="s">
        <v>40</v>
      </c>
      <c r="Q583" s="862"/>
      <c r="R583" s="862"/>
      <c r="S583" s="862"/>
      <c r="T583" s="862"/>
      <c r="U583" s="862"/>
      <c r="V583" s="863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856" t="s">
        <v>84</v>
      </c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6"/>
      <c r="P584" s="856"/>
      <c r="Q584" s="856"/>
      <c r="R584" s="856"/>
      <c r="S584" s="856"/>
      <c r="T584" s="856"/>
      <c r="U584" s="856"/>
      <c r="V584" s="856"/>
      <c r="W584" s="856"/>
      <c r="X584" s="856"/>
      <c r="Y584" s="856"/>
      <c r="Z584" s="856"/>
      <c r="AA584" s="66"/>
      <c r="AB584" s="66"/>
      <c r="AC584" s="80"/>
    </row>
    <row r="585" spans="1:68" ht="27" customHeight="1" x14ac:dyDescent="0.25">
      <c r="A585" s="63" t="s">
        <v>956</v>
      </c>
      <c r="B585" s="63" t="s">
        <v>957</v>
      </c>
      <c r="C585" s="36">
        <v>4301051230</v>
      </c>
      <c r="D585" s="857">
        <v>4607091383409</v>
      </c>
      <c r="E585" s="857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130</v>
      </c>
      <c r="L585" s="37" t="s">
        <v>45</v>
      </c>
      <c r="M585" s="38" t="s">
        <v>82</v>
      </c>
      <c r="N585" s="38"/>
      <c r="O585" s="37">
        <v>45</v>
      </c>
      <c r="P585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59"/>
      <c r="R585" s="859"/>
      <c r="S585" s="859"/>
      <c r="T585" s="86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958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959</v>
      </c>
      <c r="B586" s="63" t="s">
        <v>960</v>
      </c>
      <c r="C586" s="36">
        <v>4301051231</v>
      </c>
      <c r="D586" s="857">
        <v>4607091383416</v>
      </c>
      <c r="E586" s="857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130</v>
      </c>
      <c r="L586" s="37" t="s">
        <v>45</v>
      </c>
      <c r="M586" s="38" t="s">
        <v>82</v>
      </c>
      <c r="N586" s="38"/>
      <c r="O586" s="37">
        <v>45</v>
      </c>
      <c r="P586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59"/>
      <c r="R586" s="859"/>
      <c r="S586" s="859"/>
      <c r="T586" s="86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961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962</v>
      </c>
      <c r="B587" s="63" t="s">
        <v>963</v>
      </c>
      <c r="C587" s="36">
        <v>4301051058</v>
      </c>
      <c r="D587" s="857">
        <v>4680115883536</v>
      </c>
      <c r="E587" s="857"/>
      <c r="F587" s="62">
        <v>0.3</v>
      </c>
      <c r="G587" s="37">
        <v>6</v>
      </c>
      <c r="H587" s="62">
        <v>1.8</v>
      </c>
      <c r="I587" s="62">
        <v>2.0659999999999998</v>
      </c>
      <c r="J587" s="37">
        <v>156</v>
      </c>
      <c r="K587" s="37" t="s">
        <v>88</v>
      </c>
      <c r="L587" s="37" t="s">
        <v>45</v>
      </c>
      <c r="M587" s="38" t="s">
        <v>82</v>
      </c>
      <c r="N587" s="38"/>
      <c r="O587" s="37">
        <v>45</v>
      </c>
      <c r="P587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59"/>
      <c r="R587" s="859"/>
      <c r="S587" s="859"/>
      <c r="T587" s="860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IFERROR(IF(Y587=0,"",ROUNDUP(Y587/H587,0)*0.00753),"")</f>
        <v/>
      </c>
      <c r="AA587" s="68" t="s">
        <v>45</v>
      </c>
      <c r="AB587" s="69" t="s">
        <v>45</v>
      </c>
      <c r="AC587" s="710" t="s">
        <v>964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64"/>
      <c r="B588" s="864"/>
      <c r="C588" s="864"/>
      <c r="D588" s="864"/>
      <c r="E588" s="864"/>
      <c r="F588" s="864"/>
      <c r="G588" s="864"/>
      <c r="H588" s="864"/>
      <c r="I588" s="864"/>
      <c r="J588" s="864"/>
      <c r="K588" s="864"/>
      <c r="L588" s="864"/>
      <c r="M588" s="864"/>
      <c r="N588" s="864"/>
      <c r="O588" s="865"/>
      <c r="P588" s="861" t="s">
        <v>40</v>
      </c>
      <c r="Q588" s="862"/>
      <c r="R588" s="862"/>
      <c r="S588" s="862"/>
      <c r="T588" s="862"/>
      <c r="U588" s="862"/>
      <c r="V588" s="863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64"/>
      <c r="B589" s="864"/>
      <c r="C589" s="864"/>
      <c r="D589" s="864"/>
      <c r="E589" s="864"/>
      <c r="F589" s="864"/>
      <c r="G589" s="864"/>
      <c r="H589" s="864"/>
      <c r="I589" s="864"/>
      <c r="J589" s="864"/>
      <c r="K589" s="864"/>
      <c r="L589" s="864"/>
      <c r="M589" s="864"/>
      <c r="N589" s="864"/>
      <c r="O589" s="865"/>
      <c r="P589" s="861" t="s">
        <v>40</v>
      </c>
      <c r="Q589" s="862"/>
      <c r="R589" s="862"/>
      <c r="S589" s="862"/>
      <c r="T589" s="862"/>
      <c r="U589" s="862"/>
      <c r="V589" s="863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856" t="s">
        <v>230</v>
      </c>
      <c r="B590" s="856"/>
      <c r="C590" s="856"/>
      <c r="D590" s="856"/>
      <c r="E590" s="856"/>
      <c r="F590" s="856"/>
      <c r="G590" s="856"/>
      <c r="H590" s="856"/>
      <c r="I590" s="856"/>
      <c r="J590" s="856"/>
      <c r="K590" s="856"/>
      <c r="L590" s="856"/>
      <c r="M590" s="856"/>
      <c r="N590" s="856"/>
      <c r="O590" s="856"/>
      <c r="P590" s="856"/>
      <c r="Q590" s="856"/>
      <c r="R590" s="856"/>
      <c r="S590" s="856"/>
      <c r="T590" s="856"/>
      <c r="U590" s="856"/>
      <c r="V590" s="856"/>
      <c r="W590" s="856"/>
      <c r="X590" s="856"/>
      <c r="Y590" s="856"/>
      <c r="Z590" s="856"/>
      <c r="AA590" s="66"/>
      <c r="AB590" s="66"/>
      <c r="AC590" s="80"/>
    </row>
    <row r="591" spans="1:68" ht="27" customHeight="1" x14ac:dyDescent="0.25">
      <c r="A591" s="63" t="s">
        <v>965</v>
      </c>
      <c r="B591" s="63" t="s">
        <v>966</v>
      </c>
      <c r="C591" s="36">
        <v>4301060363</v>
      </c>
      <c r="D591" s="857">
        <v>4680115885035</v>
      </c>
      <c r="E591" s="857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130</v>
      </c>
      <c r="L591" s="37" t="s">
        <v>45</v>
      </c>
      <c r="M591" s="38" t="s">
        <v>82</v>
      </c>
      <c r="N591" s="38"/>
      <c r="O591" s="37">
        <v>35</v>
      </c>
      <c r="P591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59"/>
      <c r="R591" s="859"/>
      <c r="S591" s="859"/>
      <c r="T591" s="860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967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968</v>
      </c>
      <c r="B592" s="63" t="s">
        <v>969</v>
      </c>
      <c r="C592" s="36">
        <v>4301060436</v>
      </c>
      <c r="D592" s="857">
        <v>4680115885936</v>
      </c>
      <c r="E592" s="857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130</v>
      </c>
      <c r="L592" s="37" t="s">
        <v>45</v>
      </c>
      <c r="M592" s="38" t="s">
        <v>82</v>
      </c>
      <c r="N592" s="38"/>
      <c r="O592" s="37">
        <v>35</v>
      </c>
      <c r="P592" s="1179" t="s">
        <v>970</v>
      </c>
      <c r="Q592" s="859"/>
      <c r="R592" s="859"/>
      <c r="S592" s="859"/>
      <c r="T592" s="860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967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64"/>
      <c r="B593" s="864"/>
      <c r="C593" s="864"/>
      <c r="D593" s="864"/>
      <c r="E593" s="864"/>
      <c r="F593" s="864"/>
      <c r="G593" s="864"/>
      <c r="H593" s="864"/>
      <c r="I593" s="864"/>
      <c r="J593" s="864"/>
      <c r="K593" s="864"/>
      <c r="L593" s="864"/>
      <c r="M593" s="864"/>
      <c r="N593" s="864"/>
      <c r="O593" s="865"/>
      <c r="P593" s="861" t="s">
        <v>40</v>
      </c>
      <c r="Q593" s="862"/>
      <c r="R593" s="862"/>
      <c r="S593" s="862"/>
      <c r="T593" s="862"/>
      <c r="U593" s="862"/>
      <c r="V593" s="863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864"/>
      <c r="B594" s="864"/>
      <c r="C594" s="864"/>
      <c r="D594" s="864"/>
      <c r="E594" s="864"/>
      <c r="F594" s="864"/>
      <c r="G594" s="864"/>
      <c r="H594" s="864"/>
      <c r="I594" s="864"/>
      <c r="J594" s="864"/>
      <c r="K594" s="864"/>
      <c r="L594" s="864"/>
      <c r="M594" s="864"/>
      <c r="N594" s="864"/>
      <c r="O594" s="865"/>
      <c r="P594" s="861" t="s">
        <v>40</v>
      </c>
      <c r="Q594" s="862"/>
      <c r="R594" s="862"/>
      <c r="S594" s="862"/>
      <c r="T594" s="862"/>
      <c r="U594" s="862"/>
      <c r="V594" s="863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54" t="s">
        <v>971</v>
      </c>
      <c r="B595" s="854"/>
      <c r="C595" s="854"/>
      <c r="D595" s="854"/>
      <c r="E595" s="854"/>
      <c r="F595" s="854"/>
      <c r="G595" s="854"/>
      <c r="H595" s="854"/>
      <c r="I595" s="854"/>
      <c r="J595" s="854"/>
      <c r="K595" s="854"/>
      <c r="L595" s="854"/>
      <c r="M595" s="854"/>
      <c r="N595" s="854"/>
      <c r="O595" s="854"/>
      <c r="P595" s="854"/>
      <c r="Q595" s="854"/>
      <c r="R595" s="854"/>
      <c r="S595" s="854"/>
      <c r="T595" s="854"/>
      <c r="U595" s="854"/>
      <c r="V595" s="854"/>
      <c r="W595" s="854"/>
      <c r="X595" s="854"/>
      <c r="Y595" s="854"/>
      <c r="Z595" s="854"/>
      <c r="AA595" s="54"/>
      <c r="AB595" s="54"/>
      <c r="AC595" s="54"/>
    </row>
    <row r="596" spans="1:68" ht="16.5" customHeight="1" x14ac:dyDescent="0.25">
      <c r="A596" s="855" t="s">
        <v>971</v>
      </c>
      <c r="B596" s="855"/>
      <c r="C596" s="855"/>
      <c r="D596" s="855"/>
      <c r="E596" s="855"/>
      <c r="F596" s="855"/>
      <c r="G596" s="855"/>
      <c r="H596" s="855"/>
      <c r="I596" s="855"/>
      <c r="J596" s="855"/>
      <c r="K596" s="855"/>
      <c r="L596" s="855"/>
      <c r="M596" s="855"/>
      <c r="N596" s="855"/>
      <c r="O596" s="855"/>
      <c r="P596" s="855"/>
      <c r="Q596" s="855"/>
      <c r="R596" s="855"/>
      <c r="S596" s="855"/>
      <c r="T596" s="855"/>
      <c r="U596" s="855"/>
      <c r="V596" s="855"/>
      <c r="W596" s="855"/>
      <c r="X596" s="855"/>
      <c r="Y596" s="855"/>
      <c r="Z596" s="855"/>
      <c r="AA596" s="65"/>
      <c r="AB596" s="65"/>
      <c r="AC596" s="79"/>
    </row>
    <row r="597" spans="1:68" ht="14.25" customHeight="1" x14ac:dyDescent="0.25">
      <c r="A597" s="856" t="s">
        <v>125</v>
      </c>
      <c r="B597" s="856"/>
      <c r="C597" s="856"/>
      <c r="D597" s="856"/>
      <c r="E597" s="856"/>
      <c r="F597" s="856"/>
      <c r="G597" s="856"/>
      <c r="H597" s="856"/>
      <c r="I597" s="856"/>
      <c r="J597" s="856"/>
      <c r="K597" s="856"/>
      <c r="L597" s="856"/>
      <c r="M597" s="856"/>
      <c r="N597" s="856"/>
      <c r="O597" s="856"/>
      <c r="P597" s="856"/>
      <c r="Q597" s="856"/>
      <c r="R597" s="856"/>
      <c r="S597" s="856"/>
      <c r="T597" s="856"/>
      <c r="U597" s="856"/>
      <c r="V597" s="856"/>
      <c r="W597" s="856"/>
      <c r="X597" s="856"/>
      <c r="Y597" s="856"/>
      <c r="Z597" s="856"/>
      <c r="AA597" s="66"/>
      <c r="AB597" s="66"/>
      <c r="AC597" s="80"/>
    </row>
    <row r="598" spans="1:68" ht="27" customHeight="1" x14ac:dyDescent="0.25">
      <c r="A598" s="63" t="s">
        <v>972</v>
      </c>
      <c r="B598" s="63" t="s">
        <v>973</v>
      </c>
      <c r="C598" s="36">
        <v>4301011763</v>
      </c>
      <c r="D598" s="857">
        <v>4640242181011</v>
      </c>
      <c r="E598" s="857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 t="s">
        <v>45</v>
      </c>
      <c r="M598" s="38" t="s">
        <v>129</v>
      </c>
      <c r="N598" s="38"/>
      <c r="O598" s="37">
        <v>55</v>
      </c>
      <c r="P598" s="1180" t="s">
        <v>974</v>
      </c>
      <c r="Q598" s="859"/>
      <c r="R598" s="859"/>
      <c r="S598" s="859"/>
      <c r="T598" s="860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ref="Y598:Y604" si="115"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6" t="s">
        <v>975</v>
      </c>
      <c r="AG598" s="78"/>
      <c r="AJ598" s="84" t="s">
        <v>45</v>
      </c>
      <c r="AK598" s="84">
        <v>0</v>
      </c>
      <c r="BB598" s="717" t="s">
        <v>66</v>
      </c>
      <c r="BM598" s="78">
        <f t="shared" ref="BM598:BM604" si="116">IFERROR(X598*I598/H598,"0")</f>
        <v>0</v>
      </c>
      <c r="BN598" s="78">
        <f t="shared" ref="BN598:BN604" si="117">IFERROR(Y598*I598/H598,"0")</f>
        <v>0</v>
      </c>
      <c r="BO598" s="78">
        <f t="shared" ref="BO598:BO604" si="118">IFERROR(1/J598*(X598/H598),"0")</f>
        <v>0</v>
      </c>
      <c r="BP598" s="78">
        <f t="shared" ref="BP598:BP604" si="119">IFERROR(1/J598*(Y598/H598),"0")</f>
        <v>0</v>
      </c>
    </row>
    <row r="599" spans="1:68" ht="27" customHeight="1" x14ac:dyDescent="0.25">
      <c r="A599" s="63" t="s">
        <v>976</v>
      </c>
      <c r="B599" s="63" t="s">
        <v>977</v>
      </c>
      <c r="C599" s="36">
        <v>4301011585</v>
      </c>
      <c r="D599" s="857">
        <v>4640242180441</v>
      </c>
      <c r="E599" s="857"/>
      <c r="F599" s="62">
        <v>1.5</v>
      </c>
      <c r="G599" s="37">
        <v>8</v>
      </c>
      <c r="H599" s="62">
        <v>12</v>
      </c>
      <c r="I599" s="62">
        <v>12.48</v>
      </c>
      <c r="J599" s="37">
        <v>56</v>
      </c>
      <c r="K599" s="37" t="s">
        <v>130</v>
      </c>
      <c r="L599" s="37" t="s">
        <v>45</v>
      </c>
      <c r="M599" s="38" t="s">
        <v>133</v>
      </c>
      <c r="N599" s="38"/>
      <c r="O599" s="37">
        <v>50</v>
      </c>
      <c r="P599" s="1181" t="s">
        <v>978</v>
      </c>
      <c r="Q599" s="859"/>
      <c r="R599" s="859"/>
      <c r="S599" s="859"/>
      <c r="T599" s="860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5"/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8" t="s">
        <v>979</v>
      </c>
      <c r="AG599" s="78"/>
      <c r="AJ599" s="84" t="s">
        <v>45</v>
      </c>
      <c r="AK599" s="84">
        <v>0</v>
      </c>
      <c r="BB599" s="719" t="s">
        <v>66</v>
      </c>
      <c r="BM599" s="78">
        <f t="shared" si="116"/>
        <v>0</v>
      </c>
      <c r="BN599" s="78">
        <f t="shared" si="117"/>
        <v>0</v>
      </c>
      <c r="BO599" s="78">
        <f t="shared" si="118"/>
        <v>0</v>
      </c>
      <c r="BP599" s="78">
        <f t="shared" si="119"/>
        <v>0</v>
      </c>
    </row>
    <row r="600" spans="1:68" ht="27" customHeight="1" x14ac:dyDescent="0.25">
      <c r="A600" s="63" t="s">
        <v>980</v>
      </c>
      <c r="B600" s="63" t="s">
        <v>981</v>
      </c>
      <c r="C600" s="36">
        <v>4301011584</v>
      </c>
      <c r="D600" s="857">
        <v>4640242180564</v>
      </c>
      <c r="E600" s="857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130</v>
      </c>
      <c r="L600" s="37" t="s">
        <v>45</v>
      </c>
      <c r="M600" s="38" t="s">
        <v>133</v>
      </c>
      <c r="N600" s="38"/>
      <c r="O600" s="37">
        <v>50</v>
      </c>
      <c r="P600" s="1182" t="s">
        <v>982</v>
      </c>
      <c r="Q600" s="859"/>
      <c r="R600" s="859"/>
      <c r="S600" s="859"/>
      <c r="T600" s="860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5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20" t="s">
        <v>983</v>
      </c>
      <c r="AG600" s="78"/>
      <c r="AJ600" s="84" t="s">
        <v>45</v>
      </c>
      <c r="AK600" s="84">
        <v>0</v>
      </c>
      <c r="BB600" s="721" t="s">
        <v>66</v>
      </c>
      <c r="BM600" s="78">
        <f t="shared" si="116"/>
        <v>0</v>
      </c>
      <c r="BN600" s="78">
        <f t="shared" si="117"/>
        <v>0</v>
      </c>
      <c r="BO600" s="78">
        <f t="shared" si="118"/>
        <v>0</v>
      </c>
      <c r="BP600" s="78">
        <f t="shared" si="119"/>
        <v>0</v>
      </c>
    </row>
    <row r="601" spans="1:68" ht="27" customHeight="1" x14ac:dyDescent="0.25">
      <c r="A601" s="63" t="s">
        <v>984</v>
      </c>
      <c r="B601" s="63" t="s">
        <v>985</v>
      </c>
      <c r="C601" s="36">
        <v>4301011762</v>
      </c>
      <c r="D601" s="857">
        <v>4640242180922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133</v>
      </c>
      <c r="N601" s="38"/>
      <c r="O601" s="37">
        <v>55</v>
      </c>
      <c r="P601" s="1183" t="s">
        <v>986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987</v>
      </c>
      <c r="AG601" s="78"/>
      <c r="AJ601" s="84" t="s">
        <v>45</v>
      </c>
      <c r="AK601" s="84">
        <v>0</v>
      </c>
      <c r="BB601" s="723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988</v>
      </c>
      <c r="B602" s="63" t="s">
        <v>989</v>
      </c>
      <c r="C602" s="36">
        <v>4301011764</v>
      </c>
      <c r="D602" s="857">
        <v>4640242181189</v>
      </c>
      <c r="E602" s="857"/>
      <c r="F602" s="62">
        <v>0.4</v>
      </c>
      <c r="G602" s="37">
        <v>10</v>
      </c>
      <c r="H602" s="62">
        <v>4</v>
      </c>
      <c r="I602" s="62">
        <v>4.21</v>
      </c>
      <c r="J602" s="37">
        <v>132</v>
      </c>
      <c r="K602" s="37" t="s">
        <v>88</v>
      </c>
      <c r="L602" s="37" t="s">
        <v>45</v>
      </c>
      <c r="M602" s="38" t="s">
        <v>129</v>
      </c>
      <c r="N602" s="38"/>
      <c r="O602" s="37">
        <v>55</v>
      </c>
      <c r="P602" s="1184" t="s">
        <v>990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24" t="s">
        <v>975</v>
      </c>
      <c r="AG602" s="78"/>
      <c r="AJ602" s="84" t="s">
        <v>45</v>
      </c>
      <c r="AK602" s="84">
        <v>0</v>
      </c>
      <c r="BB602" s="725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991</v>
      </c>
      <c r="B603" s="63" t="s">
        <v>992</v>
      </c>
      <c r="C603" s="36">
        <v>4301011551</v>
      </c>
      <c r="D603" s="857">
        <v>4640242180038</v>
      </c>
      <c r="E603" s="857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88</v>
      </c>
      <c r="L603" s="37" t="s">
        <v>45</v>
      </c>
      <c r="M603" s="38" t="s">
        <v>133</v>
      </c>
      <c r="N603" s="38"/>
      <c r="O603" s="37">
        <v>50</v>
      </c>
      <c r="P603" s="1185" t="s">
        <v>993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6" t="s">
        <v>983</v>
      </c>
      <c r="AG603" s="78"/>
      <c r="AJ603" s="84" t="s">
        <v>45</v>
      </c>
      <c r="AK603" s="84">
        <v>0</v>
      </c>
      <c r="BB603" s="727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994</v>
      </c>
      <c r="B604" s="63" t="s">
        <v>995</v>
      </c>
      <c r="C604" s="36">
        <v>4301011765</v>
      </c>
      <c r="D604" s="857">
        <v>4640242181172</v>
      </c>
      <c r="E604" s="857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88</v>
      </c>
      <c r="L604" s="37" t="s">
        <v>45</v>
      </c>
      <c r="M604" s="38" t="s">
        <v>133</v>
      </c>
      <c r="N604" s="38"/>
      <c r="O604" s="37">
        <v>55</v>
      </c>
      <c r="P604" s="1186" t="s">
        <v>996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8" t="s">
        <v>987</v>
      </c>
      <c r="AG604" s="78"/>
      <c r="AJ604" s="84" t="s">
        <v>45</v>
      </c>
      <c r="AK604" s="84">
        <v>0</v>
      </c>
      <c r="BB604" s="729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x14ac:dyDescent="0.2">
      <c r="A605" s="864"/>
      <c r="B605" s="864"/>
      <c r="C605" s="864"/>
      <c r="D605" s="864"/>
      <c r="E605" s="864"/>
      <c r="F605" s="864"/>
      <c r="G605" s="864"/>
      <c r="H605" s="864"/>
      <c r="I605" s="864"/>
      <c r="J605" s="864"/>
      <c r="K605" s="864"/>
      <c r="L605" s="864"/>
      <c r="M605" s="864"/>
      <c r="N605" s="864"/>
      <c r="O605" s="865"/>
      <c r="P605" s="861" t="s">
        <v>40</v>
      </c>
      <c r="Q605" s="862"/>
      <c r="R605" s="862"/>
      <c r="S605" s="862"/>
      <c r="T605" s="862"/>
      <c r="U605" s="862"/>
      <c r="V605" s="863"/>
      <c r="W605" s="42" t="s">
        <v>39</v>
      </c>
      <c r="X605" s="43">
        <f>IFERROR(X598/H598,"0")+IFERROR(X599/H599,"0")+IFERROR(X600/H600,"0")+IFERROR(X601/H601,"0")+IFERROR(X602/H602,"0")+IFERROR(X603/H603,"0")+IFERROR(X604/H604,"0")</f>
        <v>0</v>
      </c>
      <c r="Y605" s="43">
        <f>IFERROR(Y598/H598,"0")+IFERROR(Y599/H599,"0")+IFERROR(Y600/H600,"0")+IFERROR(Y601/H601,"0")+IFERROR(Y602/H602,"0")+IFERROR(Y603/H603,"0")+IFERROR(Y604/H604,"0")</f>
        <v>0</v>
      </c>
      <c r="Z605" s="43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864"/>
      <c r="B606" s="864"/>
      <c r="C606" s="864"/>
      <c r="D606" s="864"/>
      <c r="E606" s="864"/>
      <c r="F606" s="864"/>
      <c r="G606" s="864"/>
      <c r="H606" s="864"/>
      <c r="I606" s="864"/>
      <c r="J606" s="864"/>
      <c r="K606" s="864"/>
      <c r="L606" s="864"/>
      <c r="M606" s="864"/>
      <c r="N606" s="864"/>
      <c r="O606" s="865"/>
      <c r="P606" s="861" t="s">
        <v>40</v>
      </c>
      <c r="Q606" s="862"/>
      <c r="R606" s="862"/>
      <c r="S606" s="862"/>
      <c r="T606" s="862"/>
      <c r="U606" s="862"/>
      <c r="V606" s="863"/>
      <c r="W606" s="42" t="s">
        <v>0</v>
      </c>
      <c r="X606" s="43">
        <f>IFERROR(SUM(X598:X604),"0")</f>
        <v>0</v>
      </c>
      <c r="Y606" s="43">
        <f>IFERROR(SUM(Y598:Y604),"0")</f>
        <v>0</v>
      </c>
      <c r="Z606" s="42"/>
      <c r="AA606" s="67"/>
      <c r="AB606" s="67"/>
      <c r="AC606" s="67"/>
    </row>
    <row r="607" spans="1:68" ht="14.25" customHeight="1" x14ac:dyDescent="0.25">
      <c r="A607" s="856" t="s">
        <v>183</v>
      </c>
      <c r="B607" s="856"/>
      <c r="C607" s="856"/>
      <c r="D607" s="856"/>
      <c r="E607" s="856"/>
      <c r="F607" s="856"/>
      <c r="G607" s="856"/>
      <c r="H607" s="856"/>
      <c r="I607" s="856"/>
      <c r="J607" s="856"/>
      <c r="K607" s="856"/>
      <c r="L607" s="856"/>
      <c r="M607" s="856"/>
      <c r="N607" s="856"/>
      <c r="O607" s="856"/>
      <c r="P607" s="856"/>
      <c r="Q607" s="856"/>
      <c r="R607" s="856"/>
      <c r="S607" s="856"/>
      <c r="T607" s="856"/>
      <c r="U607" s="856"/>
      <c r="V607" s="856"/>
      <c r="W607" s="856"/>
      <c r="X607" s="856"/>
      <c r="Y607" s="856"/>
      <c r="Z607" s="856"/>
      <c r="AA607" s="66"/>
      <c r="AB607" s="66"/>
      <c r="AC607" s="80"/>
    </row>
    <row r="608" spans="1:68" ht="16.5" customHeight="1" x14ac:dyDescent="0.25">
      <c r="A608" s="63" t="s">
        <v>997</v>
      </c>
      <c r="B608" s="63" t="s">
        <v>998</v>
      </c>
      <c r="C608" s="36">
        <v>4301020269</v>
      </c>
      <c r="D608" s="857">
        <v>4640242180519</v>
      </c>
      <c r="E608" s="857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130</v>
      </c>
      <c r="L608" s="37" t="s">
        <v>45</v>
      </c>
      <c r="M608" s="38" t="s">
        <v>129</v>
      </c>
      <c r="N608" s="38"/>
      <c r="O608" s="37">
        <v>50</v>
      </c>
      <c r="P608" s="1187" t="s">
        <v>999</v>
      </c>
      <c r="Q608" s="859"/>
      <c r="R608" s="859"/>
      <c r="S608" s="859"/>
      <c r="T608" s="860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30" t="s">
        <v>1000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1001</v>
      </c>
      <c r="B609" s="63" t="s">
        <v>1002</v>
      </c>
      <c r="C609" s="36">
        <v>4301020260</v>
      </c>
      <c r="D609" s="857">
        <v>4640242180526</v>
      </c>
      <c r="E609" s="857"/>
      <c r="F609" s="62">
        <v>1.8</v>
      </c>
      <c r="G609" s="37">
        <v>6</v>
      </c>
      <c r="H609" s="62">
        <v>10.8</v>
      </c>
      <c r="I609" s="62">
        <v>11.28</v>
      </c>
      <c r="J609" s="37">
        <v>56</v>
      </c>
      <c r="K609" s="37" t="s">
        <v>130</v>
      </c>
      <c r="L609" s="37" t="s">
        <v>45</v>
      </c>
      <c r="M609" s="38" t="s">
        <v>133</v>
      </c>
      <c r="N609" s="38"/>
      <c r="O609" s="37">
        <v>50</v>
      </c>
      <c r="P609" s="1188" t="s">
        <v>1003</v>
      </c>
      <c r="Q609" s="859"/>
      <c r="R609" s="859"/>
      <c r="S609" s="859"/>
      <c r="T609" s="860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32" t="s">
        <v>1000</v>
      </c>
      <c r="AG609" s="78"/>
      <c r="AJ609" s="84" t="s">
        <v>45</v>
      </c>
      <c r="AK609" s="84">
        <v>0</v>
      </c>
      <c r="BB609" s="73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1004</v>
      </c>
      <c r="B610" s="63" t="s">
        <v>1005</v>
      </c>
      <c r="C610" s="36">
        <v>4301020309</v>
      </c>
      <c r="D610" s="857">
        <v>4640242180090</v>
      </c>
      <c r="E610" s="857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133</v>
      </c>
      <c r="N610" s="38"/>
      <c r="O610" s="37">
        <v>50</v>
      </c>
      <c r="P610" s="1189" t="s">
        <v>1006</v>
      </c>
      <c r="Q610" s="859"/>
      <c r="R610" s="859"/>
      <c r="S610" s="859"/>
      <c r="T610" s="860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4" t="s">
        <v>1007</v>
      </c>
      <c r="AG610" s="78"/>
      <c r="AJ610" s="84" t="s">
        <v>45</v>
      </c>
      <c r="AK610" s="84">
        <v>0</v>
      </c>
      <c r="BB610" s="735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1008</v>
      </c>
      <c r="B611" s="63" t="s">
        <v>1009</v>
      </c>
      <c r="C611" s="36">
        <v>4301020295</v>
      </c>
      <c r="D611" s="857">
        <v>4640242181363</v>
      </c>
      <c r="E611" s="857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88</v>
      </c>
      <c r="L611" s="37" t="s">
        <v>45</v>
      </c>
      <c r="M611" s="38" t="s">
        <v>133</v>
      </c>
      <c r="N611" s="38"/>
      <c r="O611" s="37">
        <v>50</v>
      </c>
      <c r="P611" s="1190" t="s">
        <v>1010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6" t="s">
        <v>1007</v>
      </c>
      <c r="AG611" s="78"/>
      <c r="AJ611" s="84" t="s">
        <v>45</v>
      </c>
      <c r="AK611" s="84">
        <v>0</v>
      </c>
      <c r="BB611" s="73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4"/>
      <c r="B612" s="864"/>
      <c r="C612" s="864"/>
      <c r="D612" s="864"/>
      <c r="E612" s="864"/>
      <c r="F612" s="864"/>
      <c r="G612" s="864"/>
      <c r="H612" s="864"/>
      <c r="I612" s="864"/>
      <c r="J612" s="864"/>
      <c r="K612" s="864"/>
      <c r="L612" s="864"/>
      <c r="M612" s="864"/>
      <c r="N612" s="864"/>
      <c r="O612" s="865"/>
      <c r="P612" s="861" t="s">
        <v>40</v>
      </c>
      <c r="Q612" s="862"/>
      <c r="R612" s="862"/>
      <c r="S612" s="862"/>
      <c r="T612" s="862"/>
      <c r="U612" s="862"/>
      <c r="V612" s="863"/>
      <c r="W612" s="42" t="s">
        <v>39</v>
      </c>
      <c r="X612" s="43">
        <f>IFERROR(X608/H608,"0")+IFERROR(X609/H609,"0")+IFERROR(X610/H610,"0")+IFERROR(X611/H611,"0")</f>
        <v>0</v>
      </c>
      <c r="Y612" s="43">
        <f>IFERROR(Y608/H608,"0")+IFERROR(Y609/H609,"0")+IFERROR(Y610/H610,"0")+IFERROR(Y611/H611,"0")</f>
        <v>0</v>
      </c>
      <c r="Z612" s="43">
        <f>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4"/>
      <c r="B613" s="864"/>
      <c r="C613" s="864"/>
      <c r="D613" s="864"/>
      <c r="E613" s="864"/>
      <c r="F613" s="864"/>
      <c r="G613" s="864"/>
      <c r="H613" s="864"/>
      <c r="I613" s="864"/>
      <c r="J613" s="864"/>
      <c r="K613" s="864"/>
      <c r="L613" s="864"/>
      <c r="M613" s="864"/>
      <c r="N613" s="864"/>
      <c r="O613" s="865"/>
      <c r="P613" s="861" t="s">
        <v>40</v>
      </c>
      <c r="Q613" s="862"/>
      <c r="R613" s="862"/>
      <c r="S613" s="862"/>
      <c r="T613" s="862"/>
      <c r="U613" s="862"/>
      <c r="V613" s="863"/>
      <c r="W613" s="42" t="s">
        <v>0</v>
      </c>
      <c r="X613" s="43">
        <f>IFERROR(SUM(X608:X611),"0")</f>
        <v>0</v>
      </c>
      <c r="Y613" s="43">
        <f>IFERROR(SUM(Y608:Y611),"0")</f>
        <v>0</v>
      </c>
      <c r="Z613" s="42"/>
      <c r="AA613" s="67"/>
      <c r="AB613" s="67"/>
      <c r="AC613" s="67"/>
    </row>
    <row r="614" spans="1:68" ht="14.25" customHeight="1" x14ac:dyDescent="0.25">
      <c r="A614" s="856" t="s">
        <v>78</v>
      </c>
      <c r="B614" s="856"/>
      <c r="C614" s="856"/>
      <c r="D614" s="856"/>
      <c r="E614" s="856"/>
      <c r="F614" s="856"/>
      <c r="G614" s="856"/>
      <c r="H614" s="856"/>
      <c r="I614" s="856"/>
      <c r="J614" s="856"/>
      <c r="K614" s="856"/>
      <c r="L614" s="856"/>
      <c r="M614" s="856"/>
      <c r="N614" s="856"/>
      <c r="O614" s="856"/>
      <c r="P614" s="856"/>
      <c r="Q614" s="856"/>
      <c r="R614" s="856"/>
      <c r="S614" s="856"/>
      <c r="T614" s="856"/>
      <c r="U614" s="856"/>
      <c r="V614" s="856"/>
      <c r="W614" s="856"/>
      <c r="X614" s="856"/>
      <c r="Y614" s="856"/>
      <c r="Z614" s="856"/>
      <c r="AA614" s="66"/>
      <c r="AB614" s="66"/>
      <c r="AC614" s="80"/>
    </row>
    <row r="615" spans="1:68" ht="27" customHeight="1" x14ac:dyDescent="0.25">
      <c r="A615" s="63" t="s">
        <v>1011</v>
      </c>
      <c r="B615" s="63" t="s">
        <v>1012</v>
      </c>
      <c r="C615" s="36">
        <v>4301031280</v>
      </c>
      <c r="D615" s="857">
        <v>4640242180816</v>
      </c>
      <c r="E615" s="857"/>
      <c r="F615" s="62">
        <v>0.7</v>
      </c>
      <c r="G615" s="37">
        <v>6</v>
      </c>
      <c r="H615" s="62">
        <v>4.2</v>
      </c>
      <c r="I615" s="62">
        <v>4.46</v>
      </c>
      <c r="J615" s="37">
        <v>156</v>
      </c>
      <c r="K615" s="37" t="s">
        <v>88</v>
      </c>
      <c r="L615" s="37" t="s">
        <v>45</v>
      </c>
      <c r="M615" s="38" t="s">
        <v>82</v>
      </c>
      <c r="N615" s="38"/>
      <c r="O615" s="37">
        <v>40</v>
      </c>
      <c r="P615" s="1191" t="s">
        <v>1013</v>
      </c>
      <c r="Q615" s="859"/>
      <c r="R615" s="859"/>
      <c r="S615" s="859"/>
      <c r="T615" s="860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ref="Y615:Y621" si="120">IFERROR(IF(X615="",0,CEILING((X615/$H615),1)*$H615),"")</f>
        <v>0</v>
      </c>
      <c r="Z615" s="41" t="str">
        <f>IFERROR(IF(Y615=0,"",ROUNDUP(Y615/H615,0)*0.00753),"")</f>
        <v/>
      </c>
      <c r="AA615" s="68" t="s">
        <v>45</v>
      </c>
      <c r="AB615" s="69" t="s">
        <v>45</v>
      </c>
      <c r="AC615" s="738" t="s">
        <v>1014</v>
      </c>
      <c r="AG615" s="78"/>
      <c r="AJ615" s="84" t="s">
        <v>45</v>
      </c>
      <c r="AK615" s="84">
        <v>0</v>
      </c>
      <c r="BB615" s="739" t="s">
        <v>66</v>
      </c>
      <c r="BM615" s="78">
        <f t="shared" ref="BM615:BM621" si="121">IFERROR(X615*I615/H615,"0")</f>
        <v>0</v>
      </c>
      <c r="BN615" s="78">
        <f t="shared" ref="BN615:BN621" si="122">IFERROR(Y615*I615/H615,"0")</f>
        <v>0</v>
      </c>
      <c r="BO615" s="78">
        <f t="shared" ref="BO615:BO621" si="123">IFERROR(1/J615*(X615/H615),"0")</f>
        <v>0</v>
      </c>
      <c r="BP615" s="78">
        <f t="shared" ref="BP615:BP621" si="124">IFERROR(1/J615*(Y615/H615),"0")</f>
        <v>0</v>
      </c>
    </row>
    <row r="616" spans="1:68" ht="27" customHeight="1" x14ac:dyDescent="0.25">
      <c r="A616" s="63" t="s">
        <v>1015</v>
      </c>
      <c r="B616" s="63" t="s">
        <v>1016</v>
      </c>
      <c r="C616" s="36">
        <v>4301031244</v>
      </c>
      <c r="D616" s="857">
        <v>4640242180595</v>
      </c>
      <c r="E616" s="857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88</v>
      </c>
      <c r="L616" s="37" t="s">
        <v>45</v>
      </c>
      <c r="M616" s="38" t="s">
        <v>82</v>
      </c>
      <c r="N616" s="38"/>
      <c r="O616" s="37">
        <v>40</v>
      </c>
      <c r="P616" s="1192" t="s">
        <v>1017</v>
      </c>
      <c r="Q616" s="859"/>
      <c r="R616" s="859"/>
      <c r="S616" s="859"/>
      <c r="T616" s="860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40" t="s">
        <v>1018</v>
      </c>
      <c r="AG616" s="78"/>
      <c r="AJ616" s="84" t="s">
        <v>45</v>
      </c>
      <c r="AK616" s="84">
        <v>0</v>
      </c>
      <c r="BB616" s="74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1019</v>
      </c>
      <c r="B617" s="63" t="s">
        <v>1020</v>
      </c>
      <c r="C617" s="36">
        <v>4301031289</v>
      </c>
      <c r="D617" s="857">
        <v>4640242181615</v>
      </c>
      <c r="E617" s="857"/>
      <c r="F617" s="62">
        <v>0.7</v>
      </c>
      <c r="G617" s="37">
        <v>6</v>
      </c>
      <c r="H617" s="62">
        <v>4.2</v>
      </c>
      <c r="I617" s="62">
        <v>4.4000000000000004</v>
      </c>
      <c r="J617" s="37">
        <v>156</v>
      </c>
      <c r="K617" s="37" t="s">
        <v>88</v>
      </c>
      <c r="L617" s="37" t="s">
        <v>45</v>
      </c>
      <c r="M617" s="38" t="s">
        <v>82</v>
      </c>
      <c r="N617" s="38"/>
      <c r="O617" s="37">
        <v>45</v>
      </c>
      <c r="P617" s="1193" t="s">
        <v>1021</v>
      </c>
      <c r="Q617" s="859"/>
      <c r="R617" s="859"/>
      <c r="S617" s="859"/>
      <c r="T617" s="860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42" t="s">
        <v>1022</v>
      </c>
      <c r="AG617" s="78"/>
      <c r="AJ617" s="84" t="s">
        <v>45</v>
      </c>
      <c r="AK617" s="84">
        <v>0</v>
      </c>
      <c r="BB617" s="74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1023</v>
      </c>
      <c r="B618" s="63" t="s">
        <v>1024</v>
      </c>
      <c r="C618" s="36">
        <v>4301031285</v>
      </c>
      <c r="D618" s="857">
        <v>4640242181639</v>
      </c>
      <c r="E618" s="857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88</v>
      </c>
      <c r="L618" s="37" t="s">
        <v>45</v>
      </c>
      <c r="M618" s="38" t="s">
        <v>82</v>
      </c>
      <c r="N618" s="38"/>
      <c r="O618" s="37">
        <v>45</v>
      </c>
      <c r="P618" s="1194" t="s">
        <v>1025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44" t="s">
        <v>1026</v>
      </c>
      <c r="AG618" s="78"/>
      <c r="AJ618" s="84" t="s">
        <v>45</v>
      </c>
      <c r="AK618" s="84">
        <v>0</v>
      </c>
      <c r="BB618" s="74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1027</v>
      </c>
      <c r="B619" s="63" t="s">
        <v>1028</v>
      </c>
      <c r="C619" s="36">
        <v>4301031287</v>
      </c>
      <c r="D619" s="857">
        <v>4640242181622</v>
      </c>
      <c r="E619" s="857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88</v>
      </c>
      <c r="L619" s="37" t="s">
        <v>45</v>
      </c>
      <c r="M619" s="38" t="s">
        <v>82</v>
      </c>
      <c r="N619" s="38"/>
      <c r="O619" s="37">
        <v>45</v>
      </c>
      <c r="P619" s="1195" t="s">
        <v>1029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6" t="s">
        <v>1030</v>
      </c>
      <c r="AG619" s="78"/>
      <c r="AJ619" s="84" t="s">
        <v>45</v>
      </c>
      <c r="AK619" s="84">
        <v>0</v>
      </c>
      <c r="BB619" s="74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1031</v>
      </c>
      <c r="B620" s="63" t="s">
        <v>1032</v>
      </c>
      <c r="C620" s="36">
        <v>4301031203</v>
      </c>
      <c r="D620" s="857">
        <v>4640242180908</v>
      </c>
      <c r="E620" s="857"/>
      <c r="F620" s="62">
        <v>0.28000000000000003</v>
      </c>
      <c r="G620" s="37">
        <v>6</v>
      </c>
      <c r="H620" s="62">
        <v>1.68</v>
      </c>
      <c r="I620" s="62">
        <v>1.81</v>
      </c>
      <c r="J620" s="37">
        <v>234</v>
      </c>
      <c r="K620" s="37" t="s">
        <v>83</v>
      </c>
      <c r="L620" s="37" t="s">
        <v>45</v>
      </c>
      <c r="M620" s="38" t="s">
        <v>82</v>
      </c>
      <c r="N620" s="38"/>
      <c r="O620" s="37">
        <v>40</v>
      </c>
      <c r="P620" s="1196" t="s">
        <v>1033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8" t="s">
        <v>1014</v>
      </c>
      <c r="AG620" s="78"/>
      <c r="AJ620" s="84" t="s">
        <v>45</v>
      </c>
      <c r="AK620" s="84">
        <v>0</v>
      </c>
      <c r="BB620" s="749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1034</v>
      </c>
      <c r="B621" s="63" t="s">
        <v>1035</v>
      </c>
      <c r="C621" s="36">
        <v>4301031200</v>
      </c>
      <c r="D621" s="857">
        <v>4640242180489</v>
      </c>
      <c r="E621" s="857"/>
      <c r="F621" s="62">
        <v>0.28000000000000003</v>
      </c>
      <c r="G621" s="37">
        <v>6</v>
      </c>
      <c r="H621" s="62">
        <v>1.68</v>
      </c>
      <c r="I621" s="62">
        <v>1.84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1197" t="s">
        <v>1036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50" t="s">
        <v>1018</v>
      </c>
      <c r="AG621" s="78"/>
      <c r="AJ621" s="84" t="s">
        <v>45</v>
      </c>
      <c r="AK621" s="84">
        <v>0</v>
      </c>
      <c r="BB621" s="751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x14ac:dyDescent="0.2">
      <c r="A622" s="864"/>
      <c r="B622" s="864"/>
      <c r="C622" s="864"/>
      <c r="D622" s="864"/>
      <c r="E622" s="864"/>
      <c r="F622" s="864"/>
      <c r="G622" s="864"/>
      <c r="H622" s="864"/>
      <c r="I622" s="864"/>
      <c r="J622" s="864"/>
      <c r="K622" s="864"/>
      <c r="L622" s="864"/>
      <c r="M622" s="864"/>
      <c r="N622" s="864"/>
      <c r="O622" s="865"/>
      <c r="P622" s="861" t="s">
        <v>40</v>
      </c>
      <c r="Q622" s="862"/>
      <c r="R622" s="862"/>
      <c r="S622" s="862"/>
      <c r="T622" s="862"/>
      <c r="U622" s="862"/>
      <c r="V622" s="863"/>
      <c r="W622" s="42" t="s">
        <v>39</v>
      </c>
      <c r="X622" s="43">
        <f>IFERROR(X615/H615,"0")+IFERROR(X616/H616,"0")+IFERROR(X617/H617,"0")+IFERROR(X618/H618,"0")+IFERROR(X619/H619,"0")+IFERROR(X620/H620,"0")+IFERROR(X621/H621,"0")</f>
        <v>0</v>
      </c>
      <c r="Y622" s="43">
        <f>IFERROR(Y615/H615,"0")+IFERROR(Y616/H616,"0")+IFERROR(Y617/H617,"0")+IFERROR(Y618/H618,"0")+IFERROR(Y619/H619,"0")+IFERROR(Y620/H620,"0")+IFERROR(Y621/H621,"0")</f>
        <v>0</v>
      </c>
      <c r="Z622" s="43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864"/>
      <c r="B623" s="864"/>
      <c r="C623" s="864"/>
      <c r="D623" s="864"/>
      <c r="E623" s="864"/>
      <c r="F623" s="864"/>
      <c r="G623" s="864"/>
      <c r="H623" s="864"/>
      <c r="I623" s="864"/>
      <c r="J623" s="864"/>
      <c r="K623" s="864"/>
      <c r="L623" s="864"/>
      <c r="M623" s="864"/>
      <c r="N623" s="864"/>
      <c r="O623" s="865"/>
      <c r="P623" s="861" t="s">
        <v>40</v>
      </c>
      <c r="Q623" s="862"/>
      <c r="R623" s="862"/>
      <c r="S623" s="862"/>
      <c r="T623" s="862"/>
      <c r="U623" s="862"/>
      <c r="V623" s="863"/>
      <c r="W623" s="42" t="s">
        <v>0</v>
      </c>
      <c r="X623" s="43">
        <f>IFERROR(SUM(X615:X621),"0")</f>
        <v>0</v>
      </c>
      <c r="Y623" s="43">
        <f>IFERROR(SUM(Y615:Y621),"0")</f>
        <v>0</v>
      </c>
      <c r="Z623" s="42"/>
      <c r="AA623" s="67"/>
      <c r="AB623" s="67"/>
      <c r="AC623" s="67"/>
    </row>
    <row r="624" spans="1:68" ht="14.25" customHeight="1" x14ac:dyDescent="0.25">
      <c r="A624" s="856" t="s">
        <v>84</v>
      </c>
      <c r="B624" s="856"/>
      <c r="C624" s="856"/>
      <c r="D624" s="856"/>
      <c r="E624" s="856"/>
      <c r="F624" s="856"/>
      <c r="G624" s="856"/>
      <c r="H624" s="856"/>
      <c r="I624" s="856"/>
      <c r="J624" s="856"/>
      <c r="K624" s="856"/>
      <c r="L624" s="856"/>
      <c r="M624" s="856"/>
      <c r="N624" s="856"/>
      <c r="O624" s="856"/>
      <c r="P624" s="856"/>
      <c r="Q624" s="856"/>
      <c r="R624" s="856"/>
      <c r="S624" s="856"/>
      <c r="T624" s="856"/>
      <c r="U624" s="856"/>
      <c r="V624" s="856"/>
      <c r="W624" s="856"/>
      <c r="X624" s="856"/>
      <c r="Y624" s="856"/>
      <c r="Z624" s="856"/>
      <c r="AA624" s="66"/>
      <c r="AB624" s="66"/>
      <c r="AC624" s="80"/>
    </row>
    <row r="625" spans="1:68" ht="27" customHeight="1" x14ac:dyDescent="0.25">
      <c r="A625" s="63" t="s">
        <v>1037</v>
      </c>
      <c r="B625" s="63" t="s">
        <v>1038</v>
      </c>
      <c r="C625" s="36">
        <v>4301051887</v>
      </c>
      <c r="D625" s="857">
        <v>4640242180533</v>
      </c>
      <c r="E625" s="857"/>
      <c r="F625" s="62">
        <v>1.3</v>
      </c>
      <c r="G625" s="37">
        <v>6</v>
      </c>
      <c r="H625" s="62">
        <v>7.8</v>
      </c>
      <c r="I625" s="62">
        <v>8.3640000000000008</v>
      </c>
      <c r="J625" s="37">
        <v>56</v>
      </c>
      <c r="K625" s="37" t="s">
        <v>130</v>
      </c>
      <c r="L625" s="37" t="s">
        <v>45</v>
      </c>
      <c r="M625" s="38" t="s">
        <v>129</v>
      </c>
      <c r="N625" s="38"/>
      <c r="O625" s="37">
        <v>45</v>
      </c>
      <c r="P625" s="1198" t="s">
        <v>1039</v>
      </c>
      <c r="Q625" s="859"/>
      <c r="R625" s="859"/>
      <c r="S625" s="859"/>
      <c r="T625" s="86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2" si="125"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52" t="s">
        <v>1040</v>
      </c>
      <c r="AG625" s="78"/>
      <c r="AJ625" s="84" t="s">
        <v>45</v>
      </c>
      <c r="AK625" s="84">
        <v>0</v>
      </c>
      <c r="BB625" s="753" t="s">
        <v>66</v>
      </c>
      <c r="BM625" s="78">
        <f t="shared" ref="BM625:BM632" si="126">IFERROR(X625*I625/H625,"0")</f>
        <v>0</v>
      </c>
      <c r="BN625" s="78">
        <f t="shared" ref="BN625:BN632" si="127">IFERROR(Y625*I625/H625,"0")</f>
        <v>0</v>
      </c>
      <c r="BO625" s="78">
        <f t="shared" ref="BO625:BO632" si="128">IFERROR(1/J625*(X625/H625),"0")</f>
        <v>0</v>
      </c>
      <c r="BP625" s="78">
        <f t="shared" ref="BP625:BP632" si="129">IFERROR(1/J625*(Y625/H625),"0")</f>
        <v>0</v>
      </c>
    </row>
    <row r="626" spans="1:68" ht="27" customHeight="1" x14ac:dyDescent="0.25">
      <c r="A626" s="63" t="s">
        <v>1037</v>
      </c>
      <c r="B626" s="63" t="s">
        <v>1041</v>
      </c>
      <c r="C626" s="36">
        <v>4301051746</v>
      </c>
      <c r="D626" s="857">
        <v>4640242180533</v>
      </c>
      <c r="E626" s="857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130</v>
      </c>
      <c r="L626" s="37" t="s">
        <v>45</v>
      </c>
      <c r="M626" s="38" t="s">
        <v>129</v>
      </c>
      <c r="N626" s="38"/>
      <c r="O626" s="37">
        <v>40</v>
      </c>
      <c r="P626" s="1199" t="s">
        <v>1042</v>
      </c>
      <c r="Q626" s="859"/>
      <c r="R626" s="859"/>
      <c r="S626" s="859"/>
      <c r="T626" s="86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54" t="s">
        <v>1040</v>
      </c>
      <c r="AG626" s="78"/>
      <c r="AJ626" s="84" t="s">
        <v>45</v>
      </c>
      <c r="AK626" s="84">
        <v>0</v>
      </c>
      <c r="BB626" s="755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1043</v>
      </c>
      <c r="B627" s="63" t="s">
        <v>1044</v>
      </c>
      <c r="C627" s="36">
        <v>4301051510</v>
      </c>
      <c r="D627" s="857">
        <v>4640242180540</v>
      </c>
      <c r="E627" s="857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82</v>
      </c>
      <c r="N627" s="38"/>
      <c r="O627" s="37">
        <v>30</v>
      </c>
      <c r="P627" s="1200" t="s">
        <v>1045</v>
      </c>
      <c r="Q627" s="859"/>
      <c r="R627" s="859"/>
      <c r="S627" s="859"/>
      <c r="T627" s="86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6" t="s">
        <v>1046</v>
      </c>
      <c r="AG627" s="78"/>
      <c r="AJ627" s="84" t="s">
        <v>45</v>
      </c>
      <c r="AK627" s="84">
        <v>0</v>
      </c>
      <c r="BB627" s="757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1043</v>
      </c>
      <c r="B628" s="63" t="s">
        <v>1047</v>
      </c>
      <c r="C628" s="36">
        <v>4301051933</v>
      </c>
      <c r="D628" s="857">
        <v>4640242180540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129</v>
      </c>
      <c r="N628" s="38"/>
      <c r="O628" s="37">
        <v>45</v>
      </c>
      <c r="P628" s="1201" t="s">
        <v>1048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8" t="s">
        <v>1046</v>
      </c>
      <c r="AG628" s="78"/>
      <c r="AJ628" s="84" t="s">
        <v>45</v>
      </c>
      <c r="AK628" s="84">
        <v>0</v>
      </c>
      <c r="BB628" s="759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1049</v>
      </c>
      <c r="B629" s="63" t="s">
        <v>1050</v>
      </c>
      <c r="C629" s="36">
        <v>4301051390</v>
      </c>
      <c r="D629" s="857">
        <v>4640242181233</v>
      </c>
      <c r="E629" s="857"/>
      <c r="F629" s="62">
        <v>0.3</v>
      </c>
      <c r="G629" s="37">
        <v>6</v>
      </c>
      <c r="H629" s="62">
        <v>1.8</v>
      </c>
      <c r="I629" s="62">
        <v>1.984</v>
      </c>
      <c r="J629" s="37">
        <v>234</v>
      </c>
      <c r="K629" s="37" t="s">
        <v>83</v>
      </c>
      <c r="L629" s="37" t="s">
        <v>45</v>
      </c>
      <c r="M629" s="38" t="s">
        <v>82</v>
      </c>
      <c r="N629" s="38"/>
      <c r="O629" s="37">
        <v>40</v>
      </c>
      <c r="P629" s="1202" t="s">
        <v>1051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IFERROR(IF(Y629=0,"",ROUNDUP(Y629/H629,0)*0.00502),"")</f>
        <v/>
      </c>
      <c r="AA629" s="68" t="s">
        <v>45</v>
      </c>
      <c r="AB629" s="69" t="s">
        <v>45</v>
      </c>
      <c r="AC629" s="760" t="s">
        <v>1040</v>
      </c>
      <c r="AG629" s="78"/>
      <c r="AJ629" s="84" t="s">
        <v>45</v>
      </c>
      <c r="AK629" s="84">
        <v>0</v>
      </c>
      <c r="BB629" s="761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1049</v>
      </c>
      <c r="B630" s="63" t="s">
        <v>1052</v>
      </c>
      <c r="C630" s="36">
        <v>4301051920</v>
      </c>
      <c r="D630" s="857">
        <v>4640242181233</v>
      </c>
      <c r="E630" s="857"/>
      <c r="F630" s="62">
        <v>0.3</v>
      </c>
      <c r="G630" s="37">
        <v>6</v>
      </c>
      <c r="H630" s="62">
        <v>1.8</v>
      </c>
      <c r="I630" s="62">
        <v>1.984</v>
      </c>
      <c r="J630" s="37">
        <v>234</v>
      </c>
      <c r="K630" s="37" t="s">
        <v>83</v>
      </c>
      <c r="L630" s="37" t="s">
        <v>45</v>
      </c>
      <c r="M630" s="38" t="s">
        <v>168</v>
      </c>
      <c r="N630" s="38"/>
      <c r="O630" s="37">
        <v>45</v>
      </c>
      <c r="P630" s="1203" t="s">
        <v>1053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62" t="s">
        <v>1040</v>
      </c>
      <c r="AG630" s="78"/>
      <c r="AJ630" s="84" t="s">
        <v>45</v>
      </c>
      <c r="AK630" s="84">
        <v>0</v>
      </c>
      <c r="BB630" s="763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1054</v>
      </c>
      <c r="B631" s="63" t="s">
        <v>1055</v>
      </c>
      <c r="C631" s="36">
        <v>4301051448</v>
      </c>
      <c r="D631" s="857">
        <v>4640242181226</v>
      </c>
      <c r="E631" s="857"/>
      <c r="F631" s="62">
        <v>0.3</v>
      </c>
      <c r="G631" s="37">
        <v>6</v>
      </c>
      <c r="H631" s="62">
        <v>1.8</v>
      </c>
      <c r="I631" s="62">
        <v>1.972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30</v>
      </c>
      <c r="P631" s="1204" t="s">
        <v>1056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4" t="s">
        <v>1046</v>
      </c>
      <c r="AG631" s="78"/>
      <c r="AJ631" s="84" t="s">
        <v>45</v>
      </c>
      <c r="AK631" s="84">
        <v>0</v>
      </c>
      <c r="BB631" s="765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1054</v>
      </c>
      <c r="B632" s="63" t="s">
        <v>1057</v>
      </c>
      <c r="C632" s="36">
        <v>4301051921</v>
      </c>
      <c r="D632" s="857">
        <v>4640242181226</v>
      </c>
      <c r="E632" s="857"/>
      <c r="F632" s="62">
        <v>0.3</v>
      </c>
      <c r="G632" s="37">
        <v>6</v>
      </c>
      <c r="H632" s="62">
        <v>1.8</v>
      </c>
      <c r="I632" s="62">
        <v>1.972</v>
      </c>
      <c r="J632" s="37">
        <v>234</v>
      </c>
      <c r="K632" s="37" t="s">
        <v>83</v>
      </c>
      <c r="L632" s="37" t="s">
        <v>45</v>
      </c>
      <c r="M632" s="38" t="s">
        <v>168</v>
      </c>
      <c r="N632" s="38"/>
      <c r="O632" s="37">
        <v>45</v>
      </c>
      <c r="P632" s="1205" t="s">
        <v>1058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6" t="s">
        <v>1046</v>
      </c>
      <c r="AG632" s="78"/>
      <c r="AJ632" s="84" t="s">
        <v>45</v>
      </c>
      <c r="AK632" s="84">
        <v>0</v>
      </c>
      <c r="BB632" s="767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864"/>
      <c r="B633" s="864"/>
      <c r="C633" s="864"/>
      <c r="D633" s="864"/>
      <c r="E633" s="864"/>
      <c r="F633" s="864"/>
      <c r="G633" s="864"/>
      <c r="H633" s="864"/>
      <c r="I633" s="864"/>
      <c r="J633" s="864"/>
      <c r="K633" s="864"/>
      <c r="L633" s="864"/>
      <c r="M633" s="864"/>
      <c r="N633" s="864"/>
      <c r="O633" s="865"/>
      <c r="P633" s="861" t="s">
        <v>40</v>
      </c>
      <c r="Q633" s="862"/>
      <c r="R633" s="862"/>
      <c r="S633" s="862"/>
      <c r="T633" s="862"/>
      <c r="U633" s="862"/>
      <c r="V633" s="863"/>
      <c r="W633" s="42" t="s">
        <v>39</v>
      </c>
      <c r="X633" s="43">
        <f>IFERROR(X625/H625,"0")+IFERROR(X626/H626,"0")+IFERROR(X627/H627,"0")+IFERROR(X628/H628,"0")+IFERROR(X629/H629,"0")+IFERROR(X630/H630,"0")+IFERROR(X631/H631,"0")+IFERROR(X632/H632,"0")</f>
        <v>0</v>
      </c>
      <c r="Y633" s="43">
        <f>IFERROR(Y625/H625,"0")+IFERROR(Y626/H626,"0")+IFERROR(Y627/H627,"0")+IFERROR(Y628/H628,"0")+IFERROR(Y629/H629,"0")+IFERROR(Y630/H630,"0")+IFERROR(Y631/H631,"0")+IFERROR(Y632/H632,"0")</f>
        <v>0</v>
      </c>
      <c r="Z633" s="43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864"/>
      <c r="B634" s="864"/>
      <c r="C634" s="864"/>
      <c r="D634" s="864"/>
      <c r="E634" s="864"/>
      <c r="F634" s="864"/>
      <c r="G634" s="864"/>
      <c r="H634" s="864"/>
      <c r="I634" s="864"/>
      <c r="J634" s="864"/>
      <c r="K634" s="864"/>
      <c r="L634" s="864"/>
      <c r="M634" s="864"/>
      <c r="N634" s="864"/>
      <c r="O634" s="865"/>
      <c r="P634" s="861" t="s">
        <v>40</v>
      </c>
      <c r="Q634" s="862"/>
      <c r="R634" s="862"/>
      <c r="S634" s="862"/>
      <c r="T634" s="862"/>
      <c r="U634" s="862"/>
      <c r="V634" s="863"/>
      <c r="W634" s="42" t="s">
        <v>0</v>
      </c>
      <c r="X634" s="43">
        <f>IFERROR(SUM(X625:X632),"0")</f>
        <v>0</v>
      </c>
      <c r="Y634" s="43">
        <f>IFERROR(SUM(Y625:Y632),"0")</f>
        <v>0</v>
      </c>
      <c r="Z634" s="42"/>
      <c r="AA634" s="67"/>
      <c r="AB634" s="67"/>
      <c r="AC634" s="67"/>
    </row>
    <row r="635" spans="1:68" ht="14.25" customHeight="1" x14ac:dyDescent="0.25">
      <c r="A635" s="856" t="s">
        <v>230</v>
      </c>
      <c r="B635" s="856"/>
      <c r="C635" s="856"/>
      <c r="D635" s="856"/>
      <c r="E635" s="856"/>
      <c r="F635" s="856"/>
      <c r="G635" s="856"/>
      <c r="H635" s="856"/>
      <c r="I635" s="856"/>
      <c r="J635" s="856"/>
      <c r="K635" s="856"/>
      <c r="L635" s="856"/>
      <c r="M635" s="856"/>
      <c r="N635" s="856"/>
      <c r="O635" s="856"/>
      <c r="P635" s="856"/>
      <c r="Q635" s="856"/>
      <c r="R635" s="856"/>
      <c r="S635" s="856"/>
      <c r="T635" s="856"/>
      <c r="U635" s="856"/>
      <c r="V635" s="856"/>
      <c r="W635" s="856"/>
      <c r="X635" s="856"/>
      <c r="Y635" s="856"/>
      <c r="Z635" s="856"/>
      <c r="AA635" s="66"/>
      <c r="AB635" s="66"/>
      <c r="AC635" s="80"/>
    </row>
    <row r="636" spans="1:68" ht="27" customHeight="1" x14ac:dyDescent="0.25">
      <c r="A636" s="63" t="s">
        <v>1059</v>
      </c>
      <c r="B636" s="63" t="s">
        <v>1060</v>
      </c>
      <c r="C636" s="36">
        <v>4301060354</v>
      </c>
      <c r="D636" s="857">
        <v>4640242180120</v>
      </c>
      <c r="E636" s="857"/>
      <c r="F636" s="62">
        <v>1.3</v>
      </c>
      <c r="G636" s="37">
        <v>6</v>
      </c>
      <c r="H636" s="62">
        <v>7.8</v>
      </c>
      <c r="I636" s="62">
        <v>8.2799999999999994</v>
      </c>
      <c r="J636" s="37">
        <v>56</v>
      </c>
      <c r="K636" s="37" t="s">
        <v>130</v>
      </c>
      <c r="L636" s="37" t="s">
        <v>45</v>
      </c>
      <c r="M636" s="38" t="s">
        <v>82</v>
      </c>
      <c r="N636" s="38"/>
      <c r="O636" s="37">
        <v>40</v>
      </c>
      <c r="P636" s="1206" t="s">
        <v>1061</v>
      </c>
      <c r="Q636" s="859"/>
      <c r="R636" s="859"/>
      <c r="S636" s="859"/>
      <c r="T636" s="860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1062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1059</v>
      </c>
      <c r="B637" s="63" t="s">
        <v>1063</v>
      </c>
      <c r="C637" s="36">
        <v>4301060408</v>
      </c>
      <c r="D637" s="857">
        <v>4640242180120</v>
      </c>
      <c r="E637" s="857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130</v>
      </c>
      <c r="L637" s="37" t="s">
        <v>45</v>
      </c>
      <c r="M637" s="38" t="s">
        <v>82</v>
      </c>
      <c r="N637" s="38"/>
      <c r="O637" s="37">
        <v>40</v>
      </c>
      <c r="P637" s="1207" t="s">
        <v>1064</v>
      </c>
      <c r="Q637" s="859"/>
      <c r="R637" s="859"/>
      <c r="S637" s="859"/>
      <c r="T637" s="860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70" t="s">
        <v>1062</v>
      </c>
      <c r="AG637" s="78"/>
      <c r="AJ637" s="84" t="s">
        <v>45</v>
      </c>
      <c r="AK637" s="84">
        <v>0</v>
      </c>
      <c r="BB637" s="771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1065</v>
      </c>
      <c r="B638" s="63" t="s">
        <v>1066</v>
      </c>
      <c r="C638" s="36">
        <v>4301060355</v>
      </c>
      <c r="D638" s="857">
        <v>4640242180137</v>
      </c>
      <c r="E638" s="857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1208" t="s">
        <v>1067</v>
      </c>
      <c r="Q638" s="859"/>
      <c r="R638" s="859"/>
      <c r="S638" s="859"/>
      <c r="T638" s="860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72" t="s">
        <v>1068</v>
      </c>
      <c r="AG638" s="78"/>
      <c r="AJ638" s="84" t="s">
        <v>45</v>
      </c>
      <c r="AK638" s="84">
        <v>0</v>
      </c>
      <c r="BB638" s="773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1065</v>
      </c>
      <c r="B639" s="63" t="s">
        <v>1069</v>
      </c>
      <c r="C639" s="36">
        <v>4301060407</v>
      </c>
      <c r="D639" s="857">
        <v>4640242180137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1209" t="s">
        <v>1070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4" t="s">
        <v>1068</v>
      </c>
      <c r="AG639" s="78"/>
      <c r="AJ639" s="84" t="s">
        <v>45</v>
      </c>
      <c r="AK639" s="84">
        <v>0</v>
      </c>
      <c r="BB639" s="77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64"/>
      <c r="B640" s="864"/>
      <c r="C640" s="864"/>
      <c r="D640" s="864"/>
      <c r="E640" s="864"/>
      <c r="F640" s="864"/>
      <c r="G640" s="864"/>
      <c r="H640" s="864"/>
      <c r="I640" s="864"/>
      <c r="J640" s="864"/>
      <c r="K640" s="864"/>
      <c r="L640" s="864"/>
      <c r="M640" s="864"/>
      <c r="N640" s="864"/>
      <c r="O640" s="865"/>
      <c r="P640" s="861" t="s">
        <v>40</v>
      </c>
      <c r="Q640" s="862"/>
      <c r="R640" s="862"/>
      <c r="S640" s="862"/>
      <c r="T640" s="862"/>
      <c r="U640" s="862"/>
      <c r="V640" s="863"/>
      <c r="W640" s="42" t="s">
        <v>39</v>
      </c>
      <c r="X640" s="43">
        <f>IFERROR(X636/H636,"0")+IFERROR(X637/H637,"0")+IFERROR(X638/H638,"0")+IFERROR(X639/H639,"0")</f>
        <v>0</v>
      </c>
      <c r="Y640" s="43">
        <f>IFERROR(Y636/H636,"0")+IFERROR(Y637/H637,"0")+IFERROR(Y638/H638,"0")+IFERROR(Y639/H639,"0")</f>
        <v>0</v>
      </c>
      <c r="Z640" s="43">
        <f>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4"/>
      <c r="B641" s="864"/>
      <c r="C641" s="864"/>
      <c r="D641" s="864"/>
      <c r="E641" s="864"/>
      <c r="F641" s="864"/>
      <c r="G641" s="864"/>
      <c r="H641" s="864"/>
      <c r="I641" s="864"/>
      <c r="J641" s="864"/>
      <c r="K641" s="864"/>
      <c r="L641" s="864"/>
      <c r="M641" s="864"/>
      <c r="N641" s="864"/>
      <c r="O641" s="865"/>
      <c r="P641" s="861" t="s">
        <v>40</v>
      </c>
      <c r="Q641" s="862"/>
      <c r="R641" s="862"/>
      <c r="S641" s="862"/>
      <c r="T641" s="862"/>
      <c r="U641" s="862"/>
      <c r="V641" s="863"/>
      <c r="W641" s="42" t="s">
        <v>0</v>
      </c>
      <c r="X641" s="43">
        <f>IFERROR(SUM(X636:X639),"0")</f>
        <v>0</v>
      </c>
      <c r="Y641" s="43">
        <f>IFERROR(SUM(Y636:Y639),"0")</f>
        <v>0</v>
      </c>
      <c r="Z641" s="42"/>
      <c r="AA641" s="67"/>
      <c r="AB641" s="67"/>
      <c r="AC641" s="67"/>
    </row>
    <row r="642" spans="1:68" ht="16.5" customHeight="1" x14ac:dyDescent="0.25">
      <c r="A642" s="855" t="s">
        <v>1071</v>
      </c>
      <c r="B642" s="855"/>
      <c r="C642" s="855"/>
      <c r="D642" s="855"/>
      <c r="E642" s="855"/>
      <c r="F642" s="855"/>
      <c r="G642" s="855"/>
      <c r="H642" s="855"/>
      <c r="I642" s="855"/>
      <c r="J642" s="855"/>
      <c r="K642" s="855"/>
      <c r="L642" s="855"/>
      <c r="M642" s="855"/>
      <c r="N642" s="855"/>
      <c r="O642" s="855"/>
      <c r="P642" s="855"/>
      <c r="Q642" s="855"/>
      <c r="R642" s="855"/>
      <c r="S642" s="855"/>
      <c r="T642" s="855"/>
      <c r="U642" s="855"/>
      <c r="V642" s="855"/>
      <c r="W642" s="855"/>
      <c r="X642" s="855"/>
      <c r="Y642" s="855"/>
      <c r="Z642" s="855"/>
      <c r="AA642" s="65"/>
      <c r="AB642" s="65"/>
      <c r="AC642" s="79"/>
    </row>
    <row r="643" spans="1:68" ht="14.25" customHeight="1" x14ac:dyDescent="0.25">
      <c r="A643" s="856" t="s">
        <v>125</v>
      </c>
      <c r="B643" s="856"/>
      <c r="C643" s="856"/>
      <c r="D643" s="856"/>
      <c r="E643" s="856"/>
      <c r="F643" s="856"/>
      <c r="G643" s="856"/>
      <c r="H643" s="856"/>
      <c r="I643" s="856"/>
      <c r="J643" s="856"/>
      <c r="K643" s="856"/>
      <c r="L643" s="856"/>
      <c r="M643" s="856"/>
      <c r="N643" s="856"/>
      <c r="O643" s="856"/>
      <c r="P643" s="856"/>
      <c r="Q643" s="856"/>
      <c r="R643" s="856"/>
      <c r="S643" s="856"/>
      <c r="T643" s="856"/>
      <c r="U643" s="856"/>
      <c r="V643" s="856"/>
      <c r="W643" s="856"/>
      <c r="X643" s="856"/>
      <c r="Y643" s="856"/>
      <c r="Z643" s="856"/>
      <c r="AA643" s="66"/>
      <c r="AB643" s="66"/>
      <c r="AC643" s="80"/>
    </row>
    <row r="644" spans="1:68" ht="27" customHeight="1" x14ac:dyDescent="0.25">
      <c r="A644" s="63" t="s">
        <v>1072</v>
      </c>
      <c r="B644" s="63" t="s">
        <v>1073</v>
      </c>
      <c r="C644" s="36">
        <v>4301011951</v>
      </c>
      <c r="D644" s="857">
        <v>4640242180045</v>
      </c>
      <c r="E644" s="857"/>
      <c r="F644" s="62">
        <v>1.5</v>
      </c>
      <c r="G644" s="37">
        <v>8</v>
      </c>
      <c r="H644" s="62">
        <v>12</v>
      </c>
      <c r="I644" s="62">
        <v>12.48</v>
      </c>
      <c r="J644" s="37">
        <v>56</v>
      </c>
      <c r="K644" s="37" t="s">
        <v>130</v>
      </c>
      <c r="L644" s="37" t="s">
        <v>45</v>
      </c>
      <c r="M644" s="38" t="s">
        <v>133</v>
      </c>
      <c r="N644" s="38"/>
      <c r="O644" s="37">
        <v>55</v>
      </c>
      <c r="P644" s="1210" t="s">
        <v>1074</v>
      </c>
      <c r="Q644" s="859"/>
      <c r="R644" s="859"/>
      <c r="S644" s="859"/>
      <c r="T644" s="860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6" t="s">
        <v>1075</v>
      </c>
      <c r="AG644" s="78"/>
      <c r="AJ644" s="84" t="s">
        <v>45</v>
      </c>
      <c r="AK644" s="84">
        <v>0</v>
      </c>
      <c r="BB644" s="77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1076</v>
      </c>
      <c r="B645" s="63" t="s">
        <v>1077</v>
      </c>
      <c r="C645" s="36">
        <v>4301011950</v>
      </c>
      <c r="D645" s="857">
        <v>4640242180601</v>
      </c>
      <c r="E645" s="857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130</v>
      </c>
      <c r="L645" s="37" t="s">
        <v>45</v>
      </c>
      <c r="M645" s="38" t="s">
        <v>133</v>
      </c>
      <c r="N645" s="38"/>
      <c r="O645" s="37">
        <v>55</v>
      </c>
      <c r="P645" s="1211" t="s">
        <v>1078</v>
      </c>
      <c r="Q645" s="859"/>
      <c r="R645" s="859"/>
      <c r="S645" s="859"/>
      <c r="T645" s="860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8" t="s">
        <v>1079</v>
      </c>
      <c r="AG645" s="78"/>
      <c r="AJ645" s="84" t="s">
        <v>45</v>
      </c>
      <c r="AK645" s="84">
        <v>0</v>
      </c>
      <c r="BB645" s="779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64"/>
      <c r="B646" s="864"/>
      <c r="C646" s="864"/>
      <c r="D646" s="864"/>
      <c r="E646" s="864"/>
      <c r="F646" s="864"/>
      <c r="G646" s="864"/>
      <c r="H646" s="864"/>
      <c r="I646" s="864"/>
      <c r="J646" s="864"/>
      <c r="K646" s="864"/>
      <c r="L646" s="864"/>
      <c r="M646" s="864"/>
      <c r="N646" s="864"/>
      <c r="O646" s="865"/>
      <c r="P646" s="861" t="s">
        <v>40</v>
      </c>
      <c r="Q646" s="862"/>
      <c r="R646" s="862"/>
      <c r="S646" s="862"/>
      <c r="T646" s="862"/>
      <c r="U646" s="862"/>
      <c r="V646" s="863"/>
      <c r="W646" s="42" t="s">
        <v>39</v>
      </c>
      <c r="X646" s="43">
        <f>IFERROR(X644/H644,"0")+IFERROR(X645/H645,"0")</f>
        <v>0</v>
      </c>
      <c r="Y646" s="43">
        <f>IFERROR(Y644/H644,"0")+IFERROR(Y645/H645,"0")</f>
        <v>0</v>
      </c>
      <c r="Z646" s="43">
        <f>IFERROR(IF(Z644="",0,Z644),"0")+IFERROR(IF(Z645="",0,Z645),"0")</f>
        <v>0</v>
      </c>
      <c r="AA646" s="67"/>
      <c r="AB646" s="67"/>
      <c r="AC646" s="67"/>
    </row>
    <row r="647" spans="1:68" x14ac:dyDescent="0.2">
      <c r="A647" s="864"/>
      <c r="B647" s="864"/>
      <c r="C647" s="864"/>
      <c r="D647" s="864"/>
      <c r="E647" s="864"/>
      <c r="F647" s="864"/>
      <c r="G647" s="864"/>
      <c r="H647" s="864"/>
      <c r="I647" s="864"/>
      <c r="J647" s="864"/>
      <c r="K647" s="864"/>
      <c r="L647" s="864"/>
      <c r="M647" s="864"/>
      <c r="N647" s="864"/>
      <c r="O647" s="865"/>
      <c r="P647" s="861" t="s">
        <v>40</v>
      </c>
      <c r="Q647" s="862"/>
      <c r="R647" s="862"/>
      <c r="S647" s="862"/>
      <c r="T647" s="862"/>
      <c r="U647" s="862"/>
      <c r="V647" s="863"/>
      <c r="W647" s="42" t="s">
        <v>0</v>
      </c>
      <c r="X647" s="43">
        <f>IFERROR(SUM(X644:X645),"0")</f>
        <v>0</v>
      </c>
      <c r="Y647" s="43">
        <f>IFERROR(SUM(Y644:Y645),"0")</f>
        <v>0</v>
      </c>
      <c r="Z647" s="42"/>
      <c r="AA647" s="67"/>
      <c r="AB647" s="67"/>
      <c r="AC647" s="67"/>
    </row>
    <row r="648" spans="1:68" ht="14.25" customHeight="1" x14ac:dyDescent="0.25">
      <c r="A648" s="856" t="s">
        <v>183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6"/>
      <c r="AB648" s="66"/>
      <c r="AC648" s="80"/>
    </row>
    <row r="649" spans="1:68" ht="27" customHeight="1" x14ac:dyDescent="0.25">
      <c r="A649" s="63" t="s">
        <v>1080</v>
      </c>
      <c r="B649" s="63" t="s">
        <v>1081</v>
      </c>
      <c r="C649" s="36">
        <v>4301020314</v>
      </c>
      <c r="D649" s="857">
        <v>4640242180090</v>
      </c>
      <c r="E649" s="857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130</v>
      </c>
      <c r="L649" s="37" t="s">
        <v>45</v>
      </c>
      <c r="M649" s="38" t="s">
        <v>133</v>
      </c>
      <c r="N649" s="38"/>
      <c r="O649" s="37">
        <v>50</v>
      </c>
      <c r="P649" s="1212" t="s">
        <v>1082</v>
      </c>
      <c r="Q649" s="859"/>
      <c r="R649" s="859"/>
      <c r="S649" s="859"/>
      <c r="T649" s="86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0" t="s">
        <v>1083</v>
      </c>
      <c r="AG649" s="78"/>
      <c r="AJ649" s="84" t="s">
        <v>45</v>
      </c>
      <c r="AK649" s="84">
        <v>0</v>
      </c>
      <c r="BB649" s="781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64"/>
      <c r="B651" s="864"/>
      <c r="C651" s="864"/>
      <c r="D651" s="864"/>
      <c r="E651" s="864"/>
      <c r="F651" s="864"/>
      <c r="G651" s="864"/>
      <c r="H651" s="864"/>
      <c r="I651" s="864"/>
      <c r="J651" s="864"/>
      <c r="K651" s="864"/>
      <c r="L651" s="864"/>
      <c r="M651" s="864"/>
      <c r="N651" s="864"/>
      <c r="O651" s="865"/>
      <c r="P651" s="861" t="s">
        <v>40</v>
      </c>
      <c r="Q651" s="862"/>
      <c r="R651" s="862"/>
      <c r="S651" s="862"/>
      <c r="T651" s="862"/>
      <c r="U651" s="862"/>
      <c r="V651" s="863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856" t="s">
        <v>78</v>
      </c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6"/>
      <c r="P652" s="856"/>
      <c r="Q652" s="856"/>
      <c r="R652" s="856"/>
      <c r="S652" s="856"/>
      <c r="T652" s="856"/>
      <c r="U652" s="856"/>
      <c r="V652" s="856"/>
      <c r="W652" s="856"/>
      <c r="X652" s="856"/>
      <c r="Y652" s="856"/>
      <c r="Z652" s="856"/>
      <c r="AA652" s="66"/>
      <c r="AB652" s="66"/>
      <c r="AC652" s="80"/>
    </row>
    <row r="653" spans="1:68" ht="27" customHeight="1" x14ac:dyDescent="0.25">
      <c r="A653" s="63" t="s">
        <v>1084</v>
      </c>
      <c r="B653" s="63" t="s">
        <v>1085</v>
      </c>
      <c r="C653" s="36">
        <v>4301031321</v>
      </c>
      <c r="D653" s="857">
        <v>4640242180076</v>
      </c>
      <c r="E653" s="857"/>
      <c r="F653" s="62">
        <v>0.7</v>
      </c>
      <c r="G653" s="37">
        <v>6</v>
      </c>
      <c r="H653" s="62">
        <v>4.2</v>
      </c>
      <c r="I653" s="62">
        <v>4.4000000000000004</v>
      </c>
      <c r="J653" s="37">
        <v>156</v>
      </c>
      <c r="K653" s="37" t="s">
        <v>88</v>
      </c>
      <c r="L653" s="37" t="s">
        <v>45</v>
      </c>
      <c r="M653" s="38" t="s">
        <v>82</v>
      </c>
      <c r="N653" s="38"/>
      <c r="O653" s="37">
        <v>40</v>
      </c>
      <c r="P653" s="1213" t="s">
        <v>1086</v>
      </c>
      <c r="Q653" s="859"/>
      <c r="R653" s="859"/>
      <c r="S653" s="859"/>
      <c r="T653" s="860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IFERROR(IF(Y653=0,"",ROUNDUP(Y653/H653,0)*0.00753),"")</f>
        <v/>
      </c>
      <c r="AA653" s="68" t="s">
        <v>45</v>
      </c>
      <c r="AB653" s="69" t="s">
        <v>45</v>
      </c>
      <c r="AC653" s="782" t="s">
        <v>1087</v>
      </c>
      <c r="AG653" s="78"/>
      <c r="AJ653" s="84" t="s">
        <v>45</v>
      </c>
      <c r="AK653" s="84">
        <v>0</v>
      </c>
      <c r="BB653" s="783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864"/>
      <c r="B655" s="864"/>
      <c r="C655" s="864"/>
      <c r="D655" s="864"/>
      <c r="E655" s="864"/>
      <c r="F655" s="864"/>
      <c r="G655" s="864"/>
      <c r="H655" s="864"/>
      <c r="I655" s="864"/>
      <c r="J655" s="864"/>
      <c r="K655" s="864"/>
      <c r="L655" s="864"/>
      <c r="M655" s="864"/>
      <c r="N655" s="864"/>
      <c r="O655" s="865"/>
      <c r="P655" s="861" t="s">
        <v>40</v>
      </c>
      <c r="Q655" s="862"/>
      <c r="R655" s="862"/>
      <c r="S655" s="862"/>
      <c r="T655" s="862"/>
      <c r="U655" s="862"/>
      <c r="V655" s="863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4.25" customHeight="1" x14ac:dyDescent="0.25">
      <c r="A656" s="856" t="s">
        <v>84</v>
      </c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6"/>
      <c r="P656" s="856"/>
      <c r="Q656" s="856"/>
      <c r="R656" s="856"/>
      <c r="S656" s="856"/>
      <c r="T656" s="856"/>
      <c r="U656" s="856"/>
      <c r="V656" s="856"/>
      <c r="W656" s="856"/>
      <c r="X656" s="856"/>
      <c r="Y656" s="856"/>
      <c r="Z656" s="856"/>
      <c r="AA656" s="66"/>
      <c r="AB656" s="66"/>
      <c r="AC656" s="80"/>
    </row>
    <row r="657" spans="1:68" ht="27" customHeight="1" x14ac:dyDescent="0.25">
      <c r="A657" s="63" t="s">
        <v>1088</v>
      </c>
      <c r="B657" s="63" t="s">
        <v>1089</v>
      </c>
      <c r="C657" s="36">
        <v>4301051780</v>
      </c>
      <c r="D657" s="857">
        <v>4640242180106</v>
      </c>
      <c r="E657" s="857"/>
      <c r="F657" s="62">
        <v>1.3</v>
      </c>
      <c r="G657" s="37">
        <v>6</v>
      </c>
      <c r="H657" s="62">
        <v>7.8</v>
      </c>
      <c r="I657" s="62">
        <v>8.2799999999999994</v>
      </c>
      <c r="J657" s="37">
        <v>56</v>
      </c>
      <c r="K657" s="37" t="s">
        <v>130</v>
      </c>
      <c r="L657" s="37" t="s">
        <v>45</v>
      </c>
      <c r="M657" s="38" t="s">
        <v>82</v>
      </c>
      <c r="N657" s="38"/>
      <c r="O657" s="37">
        <v>45</v>
      </c>
      <c r="P657" s="1214" t="s">
        <v>1090</v>
      </c>
      <c r="Q657" s="859"/>
      <c r="R657" s="859"/>
      <c r="S657" s="859"/>
      <c r="T657" s="860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4" t="s">
        <v>1091</v>
      </c>
      <c r="AG657" s="78"/>
      <c r="AJ657" s="84" t="s">
        <v>45</v>
      </c>
      <c r="AK657" s="84">
        <v>0</v>
      </c>
      <c r="BB657" s="78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39</v>
      </c>
      <c r="X658" s="43">
        <f>IFERROR(X657/H657,"0")</f>
        <v>0</v>
      </c>
      <c r="Y658" s="43">
        <f>IFERROR(Y657/H657,"0")</f>
        <v>0</v>
      </c>
      <c r="Z658" s="43">
        <f>IFERROR(IF(Z657="",0,Z657),"0")</f>
        <v>0</v>
      </c>
      <c r="AA658" s="67"/>
      <c r="AB658" s="67"/>
      <c r="AC658" s="67"/>
    </row>
    <row r="659" spans="1:68" x14ac:dyDescent="0.2">
      <c r="A659" s="864"/>
      <c r="B659" s="864"/>
      <c r="C659" s="864"/>
      <c r="D659" s="864"/>
      <c r="E659" s="864"/>
      <c r="F659" s="864"/>
      <c r="G659" s="864"/>
      <c r="H659" s="864"/>
      <c r="I659" s="864"/>
      <c r="J659" s="864"/>
      <c r="K659" s="864"/>
      <c r="L659" s="864"/>
      <c r="M659" s="864"/>
      <c r="N659" s="864"/>
      <c r="O659" s="865"/>
      <c r="P659" s="861" t="s">
        <v>40</v>
      </c>
      <c r="Q659" s="862"/>
      <c r="R659" s="862"/>
      <c r="S659" s="862"/>
      <c r="T659" s="862"/>
      <c r="U659" s="862"/>
      <c r="V659" s="863"/>
      <c r="W659" s="42" t="s">
        <v>0</v>
      </c>
      <c r="X659" s="43">
        <f>IFERROR(SUM(X657:X657),"0")</f>
        <v>0</v>
      </c>
      <c r="Y659" s="43">
        <f>IFERROR(SUM(Y657:Y657),"0")</f>
        <v>0</v>
      </c>
      <c r="Z659" s="42"/>
      <c r="AA659" s="67"/>
      <c r="AB659" s="67"/>
      <c r="AC659" s="67"/>
    </row>
    <row r="660" spans="1:68" ht="15" customHeight="1" x14ac:dyDescent="0.2">
      <c r="A660" s="864"/>
      <c r="B660" s="864"/>
      <c r="C660" s="864"/>
      <c r="D660" s="864"/>
      <c r="E660" s="864"/>
      <c r="F660" s="864"/>
      <c r="G660" s="864"/>
      <c r="H660" s="864"/>
      <c r="I660" s="864"/>
      <c r="J660" s="864"/>
      <c r="K660" s="864"/>
      <c r="L660" s="864"/>
      <c r="M660" s="864"/>
      <c r="N660" s="864"/>
      <c r="O660" s="1218"/>
      <c r="P660" s="1215" t="s">
        <v>33</v>
      </c>
      <c r="Q660" s="1216"/>
      <c r="R660" s="1216"/>
      <c r="S660" s="1216"/>
      <c r="T660" s="1216"/>
      <c r="U660" s="1216"/>
      <c r="V660" s="1217"/>
      <c r="W660" s="42" t="s">
        <v>0</v>
      </c>
      <c r="X660" s="43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0</v>
      </c>
      <c r="Y660" s="43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0</v>
      </c>
      <c r="Z660" s="42"/>
      <c r="AA660" s="67"/>
      <c r="AB660" s="67"/>
      <c r="AC660" s="67"/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1218"/>
      <c r="P661" s="1215" t="s">
        <v>34</v>
      </c>
      <c r="Q661" s="1216"/>
      <c r="R661" s="1216"/>
      <c r="S661" s="1216"/>
      <c r="T661" s="1216"/>
      <c r="U661" s="1216"/>
      <c r="V661" s="1217"/>
      <c r="W661" s="42" t="s">
        <v>0</v>
      </c>
      <c r="X661" s="43">
        <f>IFERROR(SUM(BM22:BM657),"0")</f>
        <v>0</v>
      </c>
      <c r="Y661" s="43">
        <f>IFERROR(SUM(BN22:BN657),"0")</f>
        <v>0</v>
      </c>
      <c r="Z661" s="42"/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1218"/>
      <c r="P662" s="1215" t="s">
        <v>35</v>
      </c>
      <c r="Q662" s="1216"/>
      <c r="R662" s="1216"/>
      <c r="S662" s="1216"/>
      <c r="T662" s="1216"/>
      <c r="U662" s="1216"/>
      <c r="V662" s="1217"/>
      <c r="W662" s="42" t="s">
        <v>20</v>
      </c>
      <c r="X662" s="44">
        <f>ROUNDUP(SUM(BO22:BO657),0)</f>
        <v>0</v>
      </c>
      <c r="Y662" s="44">
        <f>ROUNDUP(SUM(BP22:BP657),0)</f>
        <v>0</v>
      </c>
      <c r="Z662" s="42"/>
      <c r="AA662" s="67"/>
      <c r="AB662" s="67"/>
      <c r="AC662" s="67"/>
    </row>
    <row r="663" spans="1:68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8"/>
      <c r="P663" s="1215" t="s">
        <v>36</v>
      </c>
      <c r="Q663" s="1216"/>
      <c r="R663" s="1216"/>
      <c r="S663" s="1216"/>
      <c r="T663" s="1216"/>
      <c r="U663" s="1216"/>
      <c r="V663" s="1217"/>
      <c r="W663" s="42" t="s">
        <v>0</v>
      </c>
      <c r="X663" s="43">
        <f>GrossWeightTotal+PalletQtyTotal*25</f>
        <v>0</v>
      </c>
      <c r="Y663" s="43">
        <f>GrossWeightTotalR+PalletQtyTotalR*25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8"/>
      <c r="P664" s="1215" t="s">
        <v>37</v>
      </c>
      <c r="Q664" s="1216"/>
      <c r="R664" s="1216"/>
      <c r="S664" s="1216"/>
      <c r="T664" s="1216"/>
      <c r="U664" s="1216"/>
      <c r="V664" s="1217"/>
      <c r="W664" s="42" t="s">
        <v>20</v>
      </c>
      <c r="X664" s="43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0</v>
      </c>
      <c r="Y664" s="43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0</v>
      </c>
      <c r="Z664" s="42"/>
      <c r="AA664" s="67"/>
      <c r="AB664" s="67"/>
      <c r="AC664" s="67"/>
    </row>
    <row r="665" spans="1:68" ht="14.25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8"/>
      <c r="P665" s="1215" t="s">
        <v>38</v>
      </c>
      <c r="Q665" s="1216"/>
      <c r="R665" s="1216"/>
      <c r="S665" s="1216"/>
      <c r="T665" s="1216"/>
      <c r="U665" s="1216"/>
      <c r="V665" s="1217"/>
      <c r="W665" s="45" t="s">
        <v>51</v>
      </c>
      <c r="X665" s="42"/>
      <c r="Y665" s="42"/>
      <c r="Z665" s="42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0</v>
      </c>
      <c r="AA665" s="67"/>
      <c r="AB665" s="67"/>
      <c r="AC665" s="67"/>
    </row>
    <row r="666" spans="1:68" ht="13.5" thickBot="1" x14ac:dyDescent="0.25"/>
    <row r="667" spans="1:68" ht="27" thickTop="1" thickBot="1" x14ac:dyDescent="0.25">
      <c r="A667" s="46" t="s">
        <v>9</v>
      </c>
      <c r="B667" s="85" t="s">
        <v>77</v>
      </c>
      <c r="C667" s="1219" t="s">
        <v>123</v>
      </c>
      <c r="D667" s="1219" t="s">
        <v>123</v>
      </c>
      <c r="E667" s="1219" t="s">
        <v>123</v>
      </c>
      <c r="F667" s="1219" t="s">
        <v>123</v>
      </c>
      <c r="G667" s="1219" t="s">
        <v>123</v>
      </c>
      <c r="H667" s="1219" t="s">
        <v>123</v>
      </c>
      <c r="I667" s="1219" t="s">
        <v>355</v>
      </c>
      <c r="J667" s="1219" t="s">
        <v>355</v>
      </c>
      <c r="K667" s="1219" t="s">
        <v>355</v>
      </c>
      <c r="L667" s="1219" t="s">
        <v>355</v>
      </c>
      <c r="M667" s="1219" t="s">
        <v>355</v>
      </c>
      <c r="N667" s="1220"/>
      <c r="O667" s="1219" t="s">
        <v>355</v>
      </c>
      <c r="P667" s="1219" t="s">
        <v>355</v>
      </c>
      <c r="Q667" s="1219" t="s">
        <v>355</v>
      </c>
      <c r="R667" s="1219" t="s">
        <v>355</v>
      </c>
      <c r="S667" s="1219" t="s">
        <v>355</v>
      </c>
      <c r="T667" s="1219" t="s">
        <v>355</v>
      </c>
      <c r="U667" s="1219" t="s">
        <v>355</v>
      </c>
      <c r="V667" s="1219" t="s">
        <v>355</v>
      </c>
      <c r="W667" s="1219" t="s">
        <v>692</v>
      </c>
      <c r="X667" s="1219" t="s">
        <v>692</v>
      </c>
      <c r="Y667" s="1219" t="s">
        <v>796</v>
      </c>
      <c r="Z667" s="1219" t="s">
        <v>796</v>
      </c>
      <c r="AA667" s="1219" t="s">
        <v>796</v>
      </c>
      <c r="AB667" s="1219" t="s">
        <v>796</v>
      </c>
      <c r="AC667" s="85" t="s">
        <v>896</v>
      </c>
      <c r="AD667" s="1219" t="s">
        <v>971</v>
      </c>
      <c r="AE667" s="1219" t="s">
        <v>971</v>
      </c>
      <c r="AF667" s="1"/>
    </row>
    <row r="668" spans="1:68" ht="14.25" customHeight="1" thickTop="1" x14ac:dyDescent="0.2">
      <c r="A668" s="1221" t="s">
        <v>10</v>
      </c>
      <c r="B668" s="1219" t="s">
        <v>77</v>
      </c>
      <c r="C668" s="1219" t="s">
        <v>124</v>
      </c>
      <c r="D668" s="1219" t="s">
        <v>151</v>
      </c>
      <c r="E668" s="1219" t="s">
        <v>238</v>
      </c>
      <c r="F668" s="1219" t="s">
        <v>267</v>
      </c>
      <c r="G668" s="1219" t="s">
        <v>319</v>
      </c>
      <c r="H668" s="1219" t="s">
        <v>123</v>
      </c>
      <c r="I668" s="1219" t="s">
        <v>356</v>
      </c>
      <c r="J668" s="1219" t="s">
        <v>381</v>
      </c>
      <c r="K668" s="1219" t="s">
        <v>457</v>
      </c>
      <c r="L668" s="1219" t="s">
        <v>477</v>
      </c>
      <c r="M668" s="1219" t="s">
        <v>503</v>
      </c>
      <c r="N668" s="1"/>
      <c r="O668" s="1219" t="s">
        <v>532</v>
      </c>
      <c r="P668" s="1219" t="s">
        <v>535</v>
      </c>
      <c r="Q668" s="1219" t="s">
        <v>544</v>
      </c>
      <c r="R668" s="1219" t="s">
        <v>563</v>
      </c>
      <c r="S668" s="1219" t="s">
        <v>573</v>
      </c>
      <c r="T668" s="1219" t="s">
        <v>586</v>
      </c>
      <c r="U668" s="1219" t="s">
        <v>594</v>
      </c>
      <c r="V668" s="1219" t="s">
        <v>679</v>
      </c>
      <c r="W668" s="1219" t="s">
        <v>693</v>
      </c>
      <c r="X668" s="1219" t="s">
        <v>747</v>
      </c>
      <c r="Y668" s="1219" t="s">
        <v>797</v>
      </c>
      <c r="Z668" s="1219" t="s">
        <v>856</v>
      </c>
      <c r="AA668" s="1219" t="s">
        <v>879</v>
      </c>
      <c r="AB668" s="1219" t="s">
        <v>892</v>
      </c>
      <c r="AC668" s="1219" t="s">
        <v>896</v>
      </c>
      <c r="AD668" s="1219" t="s">
        <v>971</v>
      </c>
      <c r="AE668" s="1219" t="s">
        <v>1071</v>
      </c>
      <c r="AF668" s="1"/>
    </row>
    <row r="669" spans="1:68" ht="13.5" thickBot="1" x14ac:dyDescent="0.25">
      <c r="A669" s="1222"/>
      <c r="B669" s="1219"/>
      <c r="C669" s="1219"/>
      <c r="D669" s="1219"/>
      <c r="E669" s="1219"/>
      <c r="F669" s="1219"/>
      <c r="G669" s="1219"/>
      <c r="H669" s="1219"/>
      <c r="I669" s="1219"/>
      <c r="J669" s="1219"/>
      <c r="K669" s="1219"/>
      <c r="L669" s="1219"/>
      <c r="M669" s="1219"/>
      <c r="N669" s="1"/>
      <c r="O669" s="1219"/>
      <c r="P669" s="1219"/>
      <c r="Q669" s="1219"/>
      <c r="R669" s="1219"/>
      <c r="S669" s="1219"/>
      <c r="T669" s="1219"/>
      <c r="U669" s="1219"/>
      <c r="V669" s="1219"/>
      <c r="W669" s="1219"/>
      <c r="X669" s="1219"/>
      <c r="Y669" s="1219"/>
      <c r="Z669" s="1219"/>
      <c r="AA669" s="1219"/>
      <c r="AB669" s="1219"/>
      <c r="AC669" s="1219"/>
      <c r="AD669" s="1219"/>
      <c r="AE669" s="1219"/>
      <c r="AF669" s="1"/>
    </row>
    <row r="670" spans="1:68" ht="18" thickTop="1" thickBot="1" x14ac:dyDescent="0.25">
      <c r="A670" s="46" t="s">
        <v>13</v>
      </c>
      <c r="B67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2">
        <f>IFERROR(Y48*1,"0")+IFERROR(Y49*1,"0")+IFERROR(Y50*1,"0")+IFERROR(Y51*1,"0")+IFERROR(Y52*1,"0")+IFERROR(Y53*1,"0")+IFERROR(Y57*1,"0")+IFERROR(Y58*1,"0")</f>
        <v>0</v>
      </c>
      <c r="D670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52">
        <f>IFERROR(Y107*1,"0")+IFERROR(Y108*1,"0")+IFERROR(Y109*1,"0")+IFERROR(Y110*1,"0")+IFERROR(Y114*1,"0")+IFERROR(Y115*1,"0")+IFERROR(Y116*1,"0")+IFERROR(Y117*1,"0")+IFERROR(Y118*1,"0")+IFERROR(Y119*1,"0")</f>
        <v>0</v>
      </c>
      <c r="F670" s="52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2">
        <f>IFERROR(Y156*1,"0")+IFERROR(Y157*1,"0")+IFERROR(Y161*1,"0")+IFERROR(Y162*1,"0")+IFERROR(Y166*1,"0")+IFERROR(Y167*1,"0")</f>
        <v>0</v>
      </c>
      <c r="H670" s="52">
        <f>IFERROR(Y172*1,"0")+IFERROR(Y176*1,"0")+IFERROR(Y177*1,"0")+IFERROR(Y178*1,"0")+IFERROR(Y179*1,"0")+IFERROR(Y180*1,"0")+IFERROR(Y184*1,"0")+IFERROR(Y185*1,"0")+IFERROR(Y186*1,"0")</f>
        <v>0</v>
      </c>
      <c r="I670" s="52">
        <f>IFERROR(Y192*1,"0")+IFERROR(Y196*1,"0")+IFERROR(Y197*1,"0")+IFERROR(Y198*1,"0")+IFERROR(Y199*1,"0")+IFERROR(Y200*1,"0")+IFERROR(Y201*1,"0")+IFERROR(Y202*1,"0")+IFERROR(Y203*1,"0")</f>
        <v>0</v>
      </c>
      <c r="J670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2">
        <f>IFERROR(Y252*1,"0")+IFERROR(Y253*1,"0")+IFERROR(Y254*1,"0")+IFERROR(Y255*1,"0")+IFERROR(Y256*1,"0")+IFERROR(Y257*1,"0")+IFERROR(Y258*1,"0")+IFERROR(Y259*1,"0")</f>
        <v>0</v>
      </c>
      <c r="L670" s="52">
        <f>IFERROR(Y264*1,"0")+IFERROR(Y265*1,"0")+IFERROR(Y266*1,"0")+IFERROR(Y267*1,"0")+IFERROR(Y268*1,"0")+IFERROR(Y269*1,"0")+IFERROR(Y270*1,"0")+IFERROR(Y271*1,"0")+IFERROR(Y272*1,"0")+IFERROR(Y276*1,"0")</f>
        <v>0</v>
      </c>
      <c r="M670" s="52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2">
        <f>IFERROR(Y295*1,"0")</f>
        <v>0</v>
      </c>
      <c r="P670" s="52">
        <f>IFERROR(Y300*1,"0")+IFERROR(Y301*1,"0")+IFERROR(Y302*1,"0")</f>
        <v>0</v>
      </c>
      <c r="Q670" s="52">
        <f>IFERROR(Y307*1,"0")+IFERROR(Y308*1,"0")+IFERROR(Y309*1,"0")+IFERROR(Y310*1,"0")+IFERROR(Y311*1,"0")+IFERROR(Y312*1,"0")</f>
        <v>0</v>
      </c>
      <c r="R670" s="52">
        <f>IFERROR(Y317*1,"0")+IFERROR(Y321*1,"0")+IFERROR(Y325*1,"0")</f>
        <v>0</v>
      </c>
      <c r="S670" s="52">
        <f>IFERROR(Y330*1,"0")+IFERROR(Y334*1,"0")+IFERROR(Y338*1,"0")+IFERROR(Y339*1,"0")</f>
        <v>0</v>
      </c>
      <c r="T670" s="52">
        <f>IFERROR(Y344*1,"0")+IFERROR(Y348*1,"0")+IFERROR(Y349*1,"0")</f>
        <v>0</v>
      </c>
      <c r="U670" s="52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52">
        <f>IFERROR(Y402*1,"0")+IFERROR(Y406*1,"0")+IFERROR(Y407*1,"0")+IFERROR(Y408*1,"0")</f>
        <v>0</v>
      </c>
      <c r="W670" s="52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2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2">
        <f>IFERROR(Y518*1,"0")+IFERROR(Y522*1,"0")+IFERROR(Y523*1,"0")+IFERROR(Y524*1,"0")+IFERROR(Y525*1,"0")+IFERROR(Y526*1,"0")+IFERROR(Y530*1,"0")+IFERROR(Y534*1,"0")</f>
        <v>0</v>
      </c>
      <c r="AA670" s="52">
        <f>IFERROR(Y539*1,"0")+IFERROR(Y540*1,"0")+IFERROR(Y541*1,"0")+IFERROR(Y542*1,"0")</f>
        <v>0</v>
      </c>
      <c r="AB670" s="52">
        <f>IFERROR(Y547*1,"0")</f>
        <v>0</v>
      </c>
      <c r="AC670" s="52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52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2">
        <f>IFERROR(Y644*1,"0")+IFERROR(Y645*1,"0")+IFERROR(Y649*1,"0")+IFERROR(Y653*1,"0")+IFERROR(Y657*1,"0")</f>
        <v>0</v>
      </c>
      <c r="AF670" s="1"/>
    </row>
  </sheetData>
  <sheetProtection algorithmName="SHA-512" hashValue="CqUQyFyNMtzkgQs48NCStjnPBS3ENqv6ZTheBF17B2FS2HPQhAoS4VTZ+KqvXAJDhOSZq8mqAnzuLwqvTrU8Jw==" saltValue="kThx5BbolDQ6+rGxnpgo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428 X419 X416 X414 X144 X116 X109 X71" xr:uid="{00000000-0002-0000-0000-000011000000}">
      <formula1>IF(AK52&gt;0,OR(X52=0,AND(IF(X52-AK52&gt;=0,TRUE,FALSE),X52&gt;0,IF(X52/(H52*J52)=ROUND(X52/(H52*J52),0),TRUE,FALSE))),FALSE)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311 X78" xr:uid="{00000000-0002-0000-0000-000012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1092</v>
      </c>
      <c r="H1" s="9"/>
    </row>
    <row r="3" spans="2:8" x14ac:dyDescent="0.2">
      <c r="B3" s="53" t="s">
        <v>1093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1095</v>
      </c>
      <c r="D6" s="53" t="s">
        <v>1096</v>
      </c>
      <c r="E6" s="53" t="s">
        <v>45</v>
      </c>
    </row>
    <row r="8" spans="2:8" x14ac:dyDescent="0.2">
      <c r="B8" s="53" t="s">
        <v>76</v>
      </c>
      <c r="C8" s="53" t="s">
        <v>1095</v>
      </c>
      <c r="D8" s="53" t="s">
        <v>45</v>
      </c>
      <c r="E8" s="53" t="s">
        <v>45</v>
      </c>
    </row>
    <row r="10" spans="2:8" x14ac:dyDescent="0.2">
      <c r="B10" s="53" t="s">
        <v>1097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1100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1101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1102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1103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1104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1105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1106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1107</v>
      </c>
      <c r="C20" s="53" t="s">
        <v>45</v>
      </c>
      <c r="D20" s="53" t="s">
        <v>45</v>
      </c>
      <c r="E20" s="53" t="s">
        <v>45</v>
      </c>
    </row>
  </sheetData>
  <sheetProtection algorithmName="SHA-512" hashValue="kqU7Yj7Wm2kTw8xxhFlcoiS5ojK7K2Bv18YqAxpeEkuZxgzQNXSVYuWCnMwHNo0k99SHhKVCp4mJDo68VNHNpQ==" saltValue="SEvb1qlAlocbhc9Q+C6b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2024-11-22T06:14:01Z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