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45" windowHeight="1219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509" i="2" l="1"/>
  <c r="V510" i="2" s="1"/>
  <c r="V508" i="2"/>
  <c r="V506" i="2"/>
  <c r="V505" i="2"/>
  <c r="W504" i="2"/>
  <c r="X504" i="2" s="1"/>
  <c r="X503" i="2"/>
  <c r="W503" i="2"/>
  <c r="W502" i="2"/>
  <c r="X502" i="2" s="1"/>
  <c r="W501" i="2"/>
  <c r="X501" i="2" s="1"/>
  <c r="W500" i="2"/>
  <c r="W506" i="2" s="1"/>
  <c r="N500" i="2"/>
  <c r="V498" i="2"/>
  <c r="W497" i="2"/>
  <c r="V497" i="2"/>
  <c r="W496" i="2"/>
  <c r="X496" i="2" s="1"/>
  <c r="W495" i="2"/>
  <c r="X495" i="2" s="1"/>
  <c r="W494" i="2"/>
  <c r="X494" i="2" s="1"/>
  <c r="W493" i="2"/>
  <c r="X493" i="2" s="1"/>
  <c r="X497" i="2" s="1"/>
  <c r="V491" i="2"/>
  <c r="V490" i="2"/>
  <c r="X489" i="2"/>
  <c r="W489" i="2"/>
  <c r="W488" i="2"/>
  <c r="W491" i="2" s="1"/>
  <c r="V486" i="2"/>
  <c r="V485" i="2"/>
  <c r="X484" i="2"/>
  <c r="W484" i="2"/>
  <c r="W483" i="2"/>
  <c r="X483" i="2" s="1"/>
  <c r="X482" i="2"/>
  <c r="W482" i="2"/>
  <c r="X481" i="2"/>
  <c r="W481" i="2"/>
  <c r="W480" i="2"/>
  <c r="V517" i="2" s="1"/>
  <c r="V476" i="2"/>
  <c r="V475" i="2"/>
  <c r="W474" i="2"/>
  <c r="X474" i="2" s="1"/>
  <c r="X475" i="2" s="1"/>
  <c r="N474" i="2"/>
  <c r="X473" i="2"/>
  <c r="W473" i="2"/>
  <c r="N473" i="2"/>
  <c r="X472" i="2"/>
  <c r="W472" i="2"/>
  <c r="W476" i="2" s="1"/>
  <c r="N472" i="2"/>
  <c r="V470" i="2"/>
  <c r="V469" i="2"/>
  <c r="W468" i="2"/>
  <c r="X468" i="2" s="1"/>
  <c r="N468" i="2"/>
  <c r="W467" i="2"/>
  <c r="X467" i="2" s="1"/>
  <c r="N467" i="2"/>
  <c r="W466" i="2"/>
  <c r="W470" i="2" s="1"/>
  <c r="N466" i="2"/>
  <c r="W465" i="2"/>
  <c r="X465" i="2" s="1"/>
  <c r="N465" i="2"/>
  <c r="W464" i="2"/>
  <c r="X464" i="2" s="1"/>
  <c r="N464" i="2"/>
  <c r="W463" i="2"/>
  <c r="W469" i="2" s="1"/>
  <c r="N463" i="2"/>
  <c r="V461" i="2"/>
  <c r="V460" i="2"/>
  <c r="X459" i="2"/>
  <c r="W459" i="2"/>
  <c r="N459" i="2"/>
  <c r="W458" i="2"/>
  <c r="W461" i="2" s="1"/>
  <c r="N458" i="2"/>
  <c r="V456" i="2"/>
  <c r="V455" i="2"/>
  <c r="W454" i="2"/>
  <c r="X454" i="2" s="1"/>
  <c r="W453" i="2"/>
  <c r="X453" i="2" s="1"/>
  <c r="N453" i="2"/>
  <c r="X452" i="2"/>
  <c r="W452" i="2"/>
  <c r="N452" i="2"/>
  <c r="W451" i="2"/>
  <c r="X451" i="2" s="1"/>
  <c r="W450" i="2"/>
  <c r="X450" i="2" s="1"/>
  <c r="N450" i="2"/>
  <c r="X449" i="2"/>
  <c r="W449" i="2"/>
  <c r="N449" i="2"/>
  <c r="W448" i="2"/>
  <c r="X448" i="2" s="1"/>
  <c r="N448" i="2"/>
  <c r="X447" i="2"/>
  <c r="W447" i="2"/>
  <c r="X446" i="2"/>
  <c r="W446" i="2"/>
  <c r="N446" i="2"/>
  <c r="W445" i="2"/>
  <c r="X445" i="2" s="1"/>
  <c r="W444" i="2"/>
  <c r="X444" i="2" s="1"/>
  <c r="N444" i="2"/>
  <c r="X443" i="2"/>
  <c r="W443" i="2"/>
  <c r="N443" i="2"/>
  <c r="W442" i="2"/>
  <c r="W456" i="2" s="1"/>
  <c r="N442" i="2"/>
  <c r="V438" i="2"/>
  <c r="V437" i="2"/>
  <c r="W436" i="2"/>
  <c r="W438" i="2" s="1"/>
  <c r="N436" i="2"/>
  <c r="W434" i="2"/>
  <c r="V434" i="2"/>
  <c r="V433" i="2"/>
  <c r="W432" i="2"/>
  <c r="W433" i="2" s="1"/>
  <c r="N432" i="2"/>
  <c r="V430" i="2"/>
  <c r="V429" i="2"/>
  <c r="W428" i="2"/>
  <c r="X428" i="2" s="1"/>
  <c r="N428" i="2"/>
  <c r="W427" i="2"/>
  <c r="X427" i="2" s="1"/>
  <c r="N427" i="2"/>
  <c r="W426" i="2"/>
  <c r="X426" i="2" s="1"/>
  <c r="N426" i="2"/>
  <c r="X425" i="2"/>
  <c r="W425" i="2"/>
  <c r="N425" i="2"/>
  <c r="W424" i="2"/>
  <c r="X424" i="2" s="1"/>
  <c r="N424" i="2"/>
  <c r="W423" i="2"/>
  <c r="X423" i="2" s="1"/>
  <c r="N423" i="2"/>
  <c r="W422" i="2"/>
  <c r="X422" i="2" s="1"/>
  <c r="N422" i="2"/>
  <c r="W420" i="2"/>
  <c r="V420" i="2"/>
  <c r="W419" i="2"/>
  <c r="V419" i="2"/>
  <c r="W418" i="2"/>
  <c r="X418" i="2" s="1"/>
  <c r="X419" i="2" s="1"/>
  <c r="N418" i="2"/>
  <c r="X417" i="2"/>
  <c r="W417" i="2"/>
  <c r="T517" i="2" s="1"/>
  <c r="N417" i="2"/>
  <c r="V414" i="2"/>
  <c r="V413" i="2"/>
  <c r="X412" i="2"/>
  <c r="W412" i="2"/>
  <c r="N412" i="2"/>
  <c r="W411" i="2"/>
  <c r="X411" i="2" s="1"/>
  <c r="N411" i="2"/>
  <c r="X410" i="2"/>
  <c r="W410" i="2"/>
  <c r="N410" i="2"/>
  <c r="W409" i="2"/>
  <c r="W413" i="2" s="1"/>
  <c r="N409" i="2"/>
  <c r="W407" i="2"/>
  <c r="V407" i="2"/>
  <c r="V406" i="2"/>
  <c r="W405" i="2"/>
  <c r="W406" i="2" s="1"/>
  <c r="N405" i="2"/>
  <c r="V403" i="2"/>
  <c r="V402" i="2"/>
  <c r="W401" i="2"/>
  <c r="X401" i="2" s="1"/>
  <c r="N401" i="2"/>
  <c r="X400" i="2"/>
  <c r="W400" i="2"/>
  <c r="N400" i="2"/>
  <c r="W399" i="2"/>
  <c r="X399" i="2" s="1"/>
  <c r="N399" i="2"/>
  <c r="X398" i="2"/>
  <c r="X402" i="2" s="1"/>
  <c r="W398" i="2"/>
  <c r="W402" i="2" s="1"/>
  <c r="N398" i="2"/>
  <c r="V396" i="2"/>
  <c r="V395" i="2"/>
  <c r="X394" i="2"/>
  <c r="W394" i="2"/>
  <c r="N394" i="2"/>
  <c r="W393" i="2"/>
  <c r="X393" i="2" s="1"/>
  <c r="N393" i="2"/>
  <c r="X392" i="2"/>
  <c r="W392" i="2"/>
  <c r="N392" i="2"/>
  <c r="W391" i="2"/>
  <c r="X391" i="2" s="1"/>
  <c r="N391" i="2"/>
  <c r="X390" i="2"/>
  <c r="W390" i="2"/>
  <c r="N390" i="2"/>
  <c r="W389" i="2"/>
  <c r="X389" i="2" s="1"/>
  <c r="N389" i="2"/>
  <c r="X388" i="2"/>
  <c r="W388" i="2"/>
  <c r="N388" i="2"/>
  <c r="W387" i="2"/>
  <c r="X387" i="2" s="1"/>
  <c r="N387" i="2"/>
  <c r="X386" i="2"/>
  <c r="W386" i="2"/>
  <c r="N386" i="2"/>
  <c r="W385" i="2"/>
  <c r="X385" i="2" s="1"/>
  <c r="N385" i="2"/>
  <c r="X384" i="2"/>
  <c r="W384" i="2"/>
  <c r="N384" i="2"/>
  <c r="W383" i="2"/>
  <c r="X383" i="2" s="1"/>
  <c r="N383" i="2"/>
  <c r="X382" i="2"/>
  <c r="W382" i="2"/>
  <c r="W396" i="2" s="1"/>
  <c r="N382" i="2"/>
  <c r="V380" i="2"/>
  <c r="W379" i="2"/>
  <c r="V379" i="2"/>
  <c r="W378" i="2"/>
  <c r="X378" i="2" s="1"/>
  <c r="N378" i="2"/>
  <c r="W377" i="2"/>
  <c r="S517" i="2" s="1"/>
  <c r="N377" i="2"/>
  <c r="W373" i="2"/>
  <c r="V373" i="2"/>
  <c r="W372" i="2"/>
  <c r="V372" i="2"/>
  <c r="W371" i="2"/>
  <c r="X371" i="2" s="1"/>
  <c r="X372" i="2" s="1"/>
  <c r="N371" i="2"/>
  <c r="V369" i="2"/>
  <c r="V368" i="2"/>
  <c r="W367" i="2"/>
  <c r="X367" i="2" s="1"/>
  <c r="N367" i="2"/>
  <c r="X366" i="2"/>
  <c r="W366" i="2"/>
  <c r="N366" i="2"/>
  <c r="W365" i="2"/>
  <c r="X365" i="2" s="1"/>
  <c r="N365" i="2"/>
  <c r="X364" i="2"/>
  <c r="X368" i="2" s="1"/>
  <c r="W364" i="2"/>
  <c r="W368" i="2" s="1"/>
  <c r="N364" i="2"/>
  <c r="V362" i="2"/>
  <c r="W361" i="2"/>
  <c r="V361" i="2"/>
  <c r="W360" i="2"/>
  <c r="X360" i="2" s="1"/>
  <c r="N360" i="2"/>
  <c r="W359" i="2"/>
  <c r="X359" i="2" s="1"/>
  <c r="X361" i="2" s="1"/>
  <c r="N359" i="2"/>
  <c r="V357" i="2"/>
  <c r="V356" i="2"/>
  <c r="W355" i="2"/>
  <c r="X355" i="2" s="1"/>
  <c r="N355" i="2"/>
  <c r="X354" i="2"/>
  <c r="W354" i="2"/>
  <c r="N354" i="2"/>
  <c r="W353" i="2"/>
  <c r="W357" i="2" s="1"/>
  <c r="N353" i="2"/>
  <c r="X352" i="2"/>
  <c r="W352" i="2"/>
  <c r="W356" i="2" s="1"/>
  <c r="N352" i="2"/>
  <c r="W351" i="2"/>
  <c r="X351" i="2" s="1"/>
  <c r="N351" i="2"/>
  <c r="V348" i="2"/>
  <c r="V347" i="2"/>
  <c r="W346" i="2"/>
  <c r="W348" i="2" s="1"/>
  <c r="N346" i="2"/>
  <c r="W344" i="2"/>
  <c r="V344" i="2"/>
  <c r="V343" i="2"/>
  <c r="W342" i="2"/>
  <c r="X342" i="2" s="1"/>
  <c r="N342" i="2"/>
  <c r="X341" i="2"/>
  <c r="X343" i="2" s="1"/>
  <c r="W341" i="2"/>
  <c r="W343" i="2" s="1"/>
  <c r="V339" i="2"/>
  <c r="V338" i="2"/>
  <c r="W337" i="2"/>
  <c r="X337" i="2" s="1"/>
  <c r="N337" i="2"/>
  <c r="X336" i="2"/>
  <c r="W336" i="2"/>
  <c r="N336" i="2"/>
  <c r="W335" i="2"/>
  <c r="W339" i="2" s="1"/>
  <c r="N335" i="2"/>
  <c r="V333" i="2"/>
  <c r="V332" i="2"/>
  <c r="W331" i="2"/>
  <c r="X331" i="2" s="1"/>
  <c r="N331" i="2"/>
  <c r="X330" i="2"/>
  <c r="W330" i="2"/>
  <c r="N330" i="2"/>
  <c r="W329" i="2"/>
  <c r="X329" i="2" s="1"/>
  <c r="N329" i="2"/>
  <c r="W328" i="2"/>
  <c r="X328" i="2" s="1"/>
  <c r="N328" i="2"/>
  <c r="W327" i="2"/>
  <c r="X327" i="2" s="1"/>
  <c r="N327" i="2"/>
  <c r="X326" i="2"/>
  <c r="W326" i="2"/>
  <c r="N326" i="2"/>
  <c r="W325" i="2"/>
  <c r="X325" i="2" s="1"/>
  <c r="N325" i="2"/>
  <c r="W324" i="2"/>
  <c r="X324" i="2" s="1"/>
  <c r="N324" i="2"/>
  <c r="V320" i="2"/>
  <c r="W319" i="2"/>
  <c r="V319" i="2"/>
  <c r="X318" i="2"/>
  <c r="X319" i="2" s="1"/>
  <c r="W318" i="2"/>
  <c r="P517" i="2" s="1"/>
  <c r="N318" i="2"/>
  <c r="V314" i="2"/>
  <c r="W313" i="2"/>
  <c r="V313" i="2"/>
  <c r="X312" i="2"/>
  <c r="X313" i="2" s="1"/>
  <c r="W312" i="2"/>
  <c r="W314" i="2" s="1"/>
  <c r="N312" i="2"/>
  <c r="W310" i="2"/>
  <c r="V310" i="2"/>
  <c r="W309" i="2"/>
  <c r="V309" i="2"/>
  <c r="W308" i="2"/>
  <c r="X308" i="2" s="1"/>
  <c r="X309" i="2" s="1"/>
  <c r="N308" i="2"/>
  <c r="V306" i="2"/>
  <c r="W305" i="2"/>
  <c r="V305" i="2"/>
  <c r="X304" i="2"/>
  <c r="X305" i="2" s="1"/>
  <c r="W304" i="2"/>
  <c r="W306" i="2" s="1"/>
  <c r="N304" i="2"/>
  <c r="V302" i="2"/>
  <c r="W301" i="2"/>
  <c r="V301" i="2"/>
  <c r="X300" i="2"/>
  <c r="X301" i="2" s="1"/>
  <c r="W300" i="2"/>
  <c r="W302" i="2" s="1"/>
  <c r="N300" i="2"/>
  <c r="V297" i="2"/>
  <c r="W296" i="2"/>
  <c r="V296" i="2"/>
  <c r="W295" i="2"/>
  <c r="X295" i="2" s="1"/>
  <c r="N295" i="2"/>
  <c r="W294" i="2"/>
  <c r="X294" i="2" s="1"/>
  <c r="N294" i="2"/>
  <c r="V292" i="2"/>
  <c r="V291" i="2"/>
  <c r="W290" i="2"/>
  <c r="X290" i="2" s="1"/>
  <c r="N290" i="2"/>
  <c r="X289" i="2"/>
  <c r="W289" i="2"/>
  <c r="N289" i="2"/>
  <c r="W288" i="2"/>
  <c r="X288" i="2" s="1"/>
  <c r="N288" i="2"/>
  <c r="X287" i="2"/>
  <c r="W287" i="2"/>
  <c r="N287" i="2"/>
  <c r="W286" i="2"/>
  <c r="X286" i="2" s="1"/>
  <c r="N286" i="2"/>
  <c r="X285" i="2"/>
  <c r="W285" i="2"/>
  <c r="N285" i="2"/>
  <c r="W284" i="2"/>
  <c r="W292" i="2" s="1"/>
  <c r="N284" i="2"/>
  <c r="X283" i="2"/>
  <c r="W283" i="2"/>
  <c r="W291" i="2" s="1"/>
  <c r="N283" i="2"/>
  <c r="V280" i="2"/>
  <c r="V279" i="2"/>
  <c r="X278" i="2"/>
  <c r="W278" i="2"/>
  <c r="N278" i="2"/>
  <c r="W277" i="2"/>
  <c r="W279" i="2" s="1"/>
  <c r="N277" i="2"/>
  <c r="X276" i="2"/>
  <c r="W276" i="2"/>
  <c r="W280" i="2" s="1"/>
  <c r="N276" i="2"/>
  <c r="V274" i="2"/>
  <c r="V273" i="2"/>
  <c r="X272" i="2"/>
  <c r="W272" i="2"/>
  <c r="N272" i="2"/>
  <c r="W271" i="2"/>
  <c r="X271" i="2" s="1"/>
  <c r="W270" i="2"/>
  <c r="X270" i="2" s="1"/>
  <c r="X273" i="2" s="1"/>
  <c r="V268" i="2"/>
  <c r="V267" i="2"/>
  <c r="X266" i="2"/>
  <c r="W266" i="2"/>
  <c r="N266" i="2"/>
  <c r="W265" i="2"/>
  <c r="X265" i="2" s="1"/>
  <c r="N265" i="2"/>
  <c r="W264" i="2"/>
  <c r="X264" i="2" s="1"/>
  <c r="N264" i="2"/>
  <c r="V262" i="2"/>
  <c r="V261" i="2"/>
  <c r="X260" i="2"/>
  <c r="W260" i="2"/>
  <c r="N260" i="2"/>
  <c r="W259" i="2"/>
  <c r="X259" i="2" s="1"/>
  <c r="N259" i="2"/>
  <c r="X258" i="2"/>
  <c r="W258" i="2"/>
  <c r="N258" i="2"/>
  <c r="W257" i="2"/>
  <c r="X257" i="2" s="1"/>
  <c r="N257" i="2"/>
  <c r="X256" i="2"/>
  <c r="W256" i="2"/>
  <c r="N256" i="2"/>
  <c r="W255" i="2"/>
  <c r="X255" i="2" s="1"/>
  <c r="N255" i="2"/>
  <c r="X254" i="2"/>
  <c r="W254" i="2"/>
  <c r="N254" i="2"/>
  <c r="W253" i="2"/>
  <c r="W261" i="2" s="1"/>
  <c r="N253" i="2"/>
  <c r="X252" i="2"/>
  <c r="W252" i="2"/>
  <c r="N252" i="2"/>
  <c r="W251" i="2"/>
  <c r="X251" i="2" s="1"/>
  <c r="N251" i="2"/>
  <c r="V249" i="2"/>
  <c r="V248" i="2"/>
  <c r="W247" i="2"/>
  <c r="X247" i="2" s="1"/>
  <c r="N247" i="2"/>
  <c r="X246" i="2"/>
  <c r="W246" i="2"/>
  <c r="N246" i="2"/>
  <c r="W245" i="2"/>
  <c r="X245" i="2" s="1"/>
  <c r="N245" i="2"/>
  <c r="X244" i="2"/>
  <c r="W244" i="2"/>
  <c r="W248" i="2" s="1"/>
  <c r="N244" i="2"/>
  <c r="W242" i="2"/>
  <c r="V242" i="2"/>
  <c r="W241" i="2"/>
  <c r="V241" i="2"/>
  <c r="W240" i="2"/>
  <c r="X240" i="2" s="1"/>
  <c r="X241" i="2" s="1"/>
  <c r="N240" i="2"/>
  <c r="V238" i="2"/>
  <c r="V237" i="2"/>
  <c r="X236" i="2"/>
  <c r="W236" i="2"/>
  <c r="N236" i="2"/>
  <c r="W235" i="2"/>
  <c r="X235" i="2" s="1"/>
  <c r="N235" i="2"/>
  <c r="X234" i="2"/>
  <c r="W234" i="2"/>
  <c r="N234" i="2"/>
  <c r="W233" i="2"/>
  <c r="X233" i="2" s="1"/>
  <c r="N233" i="2"/>
  <c r="X232" i="2"/>
  <c r="W232" i="2"/>
  <c r="N232" i="2"/>
  <c r="W231" i="2"/>
  <c r="X231" i="2" s="1"/>
  <c r="N231" i="2"/>
  <c r="X230" i="2"/>
  <c r="W230" i="2"/>
  <c r="N230" i="2"/>
  <c r="W229" i="2"/>
  <c r="X229" i="2" s="1"/>
  <c r="N229" i="2"/>
  <c r="X228" i="2"/>
  <c r="W228" i="2"/>
  <c r="N228" i="2"/>
  <c r="W227" i="2"/>
  <c r="X227" i="2" s="1"/>
  <c r="N227" i="2"/>
  <c r="X226" i="2"/>
  <c r="W226" i="2"/>
  <c r="N226" i="2"/>
  <c r="W225" i="2"/>
  <c r="W237" i="2" s="1"/>
  <c r="N225" i="2"/>
  <c r="X224" i="2"/>
  <c r="W224" i="2"/>
  <c r="N224" i="2"/>
  <c r="W223" i="2"/>
  <c r="X223" i="2" s="1"/>
  <c r="N223" i="2"/>
  <c r="X222" i="2"/>
  <c r="W222" i="2"/>
  <c r="W238" i="2" s="1"/>
  <c r="N222" i="2"/>
  <c r="V219" i="2"/>
  <c r="W218" i="2"/>
  <c r="V218" i="2"/>
  <c r="X217" i="2"/>
  <c r="W217" i="2"/>
  <c r="W216" i="2"/>
  <c r="X216" i="2" s="1"/>
  <c r="X215" i="2"/>
  <c r="W215" i="2"/>
  <c r="X214" i="2"/>
  <c r="W214" i="2"/>
  <c r="X213" i="2"/>
  <c r="W213" i="2"/>
  <c r="X212" i="2"/>
  <c r="W212" i="2"/>
  <c r="W219" i="2" s="1"/>
  <c r="W209" i="2"/>
  <c r="V209" i="2"/>
  <c r="V208" i="2"/>
  <c r="W207" i="2"/>
  <c r="W208" i="2" s="1"/>
  <c r="N207" i="2"/>
  <c r="V204" i="2"/>
  <c r="V203" i="2"/>
  <c r="W202" i="2"/>
  <c r="X202" i="2" s="1"/>
  <c r="N202" i="2"/>
  <c r="X201" i="2"/>
  <c r="W201" i="2"/>
  <c r="N201" i="2"/>
  <c r="W200" i="2"/>
  <c r="W204" i="2" s="1"/>
  <c r="N200" i="2"/>
  <c r="X199" i="2"/>
  <c r="W199" i="2"/>
  <c r="W203" i="2" s="1"/>
  <c r="N199" i="2"/>
  <c r="V197" i="2"/>
  <c r="V196" i="2"/>
  <c r="X195" i="2"/>
  <c r="W195" i="2"/>
  <c r="N195" i="2"/>
  <c r="W194" i="2"/>
  <c r="X194" i="2" s="1"/>
  <c r="N194" i="2"/>
  <c r="X193" i="2"/>
  <c r="W193" i="2"/>
  <c r="N193" i="2"/>
  <c r="W192" i="2"/>
  <c r="X192" i="2" s="1"/>
  <c r="N192" i="2"/>
  <c r="X191" i="2"/>
  <c r="W191" i="2"/>
  <c r="N191" i="2"/>
  <c r="W190" i="2"/>
  <c r="X190" i="2" s="1"/>
  <c r="N190" i="2"/>
  <c r="X189" i="2"/>
  <c r="W189" i="2"/>
  <c r="N189" i="2"/>
  <c r="W188" i="2"/>
  <c r="X188" i="2" s="1"/>
  <c r="N188" i="2"/>
  <c r="X187" i="2"/>
  <c r="W187" i="2"/>
  <c r="N187" i="2"/>
  <c r="W186" i="2"/>
  <c r="X186" i="2" s="1"/>
  <c r="N186" i="2"/>
  <c r="X185" i="2"/>
  <c r="W185" i="2"/>
  <c r="N185" i="2"/>
  <c r="W184" i="2"/>
  <c r="X184" i="2" s="1"/>
  <c r="N184" i="2"/>
  <c r="X183" i="2"/>
  <c r="W183" i="2"/>
  <c r="N183" i="2"/>
  <c r="W182" i="2"/>
  <c r="X182" i="2" s="1"/>
  <c r="N182" i="2"/>
  <c r="X181" i="2"/>
  <c r="W181" i="2"/>
  <c r="N181" i="2"/>
  <c r="W180" i="2"/>
  <c r="X180" i="2" s="1"/>
  <c r="N180" i="2"/>
  <c r="X179" i="2"/>
  <c r="W179" i="2"/>
  <c r="W197" i="2" s="1"/>
  <c r="N179" i="2"/>
  <c r="V177" i="2"/>
  <c r="V176" i="2"/>
  <c r="W175" i="2"/>
  <c r="X175" i="2" s="1"/>
  <c r="N175" i="2"/>
  <c r="W174" i="2"/>
  <c r="X174" i="2" s="1"/>
  <c r="N174" i="2"/>
  <c r="X173" i="2"/>
  <c r="W173" i="2"/>
  <c r="N173" i="2"/>
  <c r="W172" i="2"/>
  <c r="X172" i="2" s="1"/>
  <c r="N172" i="2"/>
  <c r="V170" i="2"/>
  <c r="V169" i="2"/>
  <c r="W168" i="2"/>
  <c r="X168" i="2" s="1"/>
  <c r="N168" i="2"/>
  <c r="X167" i="2"/>
  <c r="X169" i="2" s="1"/>
  <c r="W167" i="2"/>
  <c r="W170" i="2" s="1"/>
  <c r="N167" i="2"/>
  <c r="V165" i="2"/>
  <c r="V164" i="2"/>
  <c r="X163" i="2"/>
  <c r="W163" i="2"/>
  <c r="N163" i="2"/>
  <c r="W162" i="2"/>
  <c r="I517" i="2" s="1"/>
  <c r="N162" i="2"/>
  <c r="V159" i="2"/>
  <c r="V158" i="2"/>
  <c r="W157" i="2"/>
  <c r="X157" i="2" s="1"/>
  <c r="N157" i="2"/>
  <c r="X156" i="2"/>
  <c r="W156" i="2"/>
  <c r="N156" i="2"/>
  <c r="W155" i="2"/>
  <c r="X155" i="2" s="1"/>
  <c r="N155" i="2"/>
  <c r="W154" i="2"/>
  <c r="X154" i="2" s="1"/>
  <c r="N154" i="2"/>
  <c r="W153" i="2"/>
  <c r="X153" i="2" s="1"/>
  <c r="N153" i="2"/>
  <c r="X152" i="2"/>
  <c r="W152" i="2"/>
  <c r="N152" i="2"/>
  <c r="W151" i="2"/>
  <c r="X151" i="2" s="1"/>
  <c r="N151" i="2"/>
  <c r="W150" i="2"/>
  <c r="X150" i="2" s="1"/>
  <c r="N150" i="2"/>
  <c r="W149" i="2"/>
  <c r="H517" i="2" s="1"/>
  <c r="N149" i="2"/>
  <c r="V146" i="2"/>
  <c r="V145" i="2"/>
  <c r="W144" i="2"/>
  <c r="X144" i="2" s="1"/>
  <c r="N144" i="2"/>
  <c r="X143" i="2"/>
  <c r="W143" i="2"/>
  <c r="N143" i="2"/>
  <c r="W142" i="2"/>
  <c r="W145" i="2" s="1"/>
  <c r="N142" i="2"/>
  <c r="V138" i="2"/>
  <c r="V137" i="2"/>
  <c r="W136" i="2"/>
  <c r="X136" i="2" s="1"/>
  <c r="N136" i="2"/>
  <c r="X135" i="2"/>
  <c r="W135" i="2"/>
  <c r="N135" i="2"/>
  <c r="W134" i="2"/>
  <c r="W138" i="2" s="1"/>
  <c r="N134" i="2"/>
  <c r="X133" i="2"/>
  <c r="W133" i="2"/>
  <c r="F517" i="2" s="1"/>
  <c r="N133" i="2"/>
  <c r="V130" i="2"/>
  <c r="V129" i="2"/>
  <c r="X128" i="2"/>
  <c r="W128" i="2"/>
  <c r="N128" i="2"/>
  <c r="W127" i="2"/>
  <c r="X127" i="2" s="1"/>
  <c r="N127" i="2"/>
  <c r="W126" i="2"/>
  <c r="X126" i="2" s="1"/>
  <c r="N126" i="2"/>
  <c r="W125" i="2"/>
  <c r="X125" i="2" s="1"/>
  <c r="W124" i="2"/>
  <c r="W129" i="2" s="1"/>
  <c r="N124" i="2"/>
  <c r="X123" i="2"/>
  <c r="W123" i="2"/>
  <c r="W130" i="2" s="1"/>
  <c r="N123" i="2"/>
  <c r="W122" i="2"/>
  <c r="X122" i="2" s="1"/>
  <c r="N122" i="2"/>
  <c r="V120" i="2"/>
  <c r="V119" i="2"/>
  <c r="W118" i="2"/>
  <c r="X118" i="2" s="1"/>
  <c r="N118" i="2"/>
  <c r="X117" i="2"/>
  <c r="W117" i="2"/>
  <c r="N117" i="2"/>
  <c r="W116" i="2"/>
  <c r="X116" i="2" s="1"/>
  <c r="N116" i="2"/>
  <c r="X115" i="2"/>
  <c r="W115" i="2"/>
  <c r="N115" i="2"/>
  <c r="W114" i="2"/>
  <c r="X114" i="2" s="1"/>
  <c r="N114" i="2"/>
  <c r="X113" i="2"/>
  <c r="W113" i="2"/>
  <c r="N113" i="2"/>
  <c r="W112" i="2"/>
  <c r="X112" i="2" s="1"/>
  <c r="N112" i="2"/>
  <c r="X111" i="2"/>
  <c r="W111" i="2"/>
  <c r="N111" i="2"/>
  <c r="W110" i="2"/>
  <c r="X110" i="2" s="1"/>
  <c r="N110" i="2"/>
  <c r="X109" i="2"/>
  <c r="W109" i="2"/>
  <c r="N109" i="2"/>
  <c r="W108" i="2"/>
  <c r="X108" i="2" s="1"/>
  <c r="N108" i="2"/>
  <c r="V106" i="2"/>
  <c r="V105" i="2"/>
  <c r="W104" i="2"/>
  <c r="X104" i="2" s="1"/>
  <c r="N104" i="2"/>
  <c r="W103" i="2"/>
  <c r="X103" i="2" s="1"/>
  <c r="N103" i="2"/>
  <c r="W102" i="2"/>
  <c r="X102" i="2" s="1"/>
  <c r="N102" i="2"/>
  <c r="X101" i="2"/>
  <c r="W101" i="2"/>
  <c r="N101" i="2"/>
  <c r="W100" i="2"/>
  <c r="X100" i="2" s="1"/>
  <c r="N100" i="2"/>
  <c r="W99" i="2"/>
  <c r="X99" i="2" s="1"/>
  <c r="N99" i="2"/>
  <c r="W98" i="2"/>
  <c r="X98" i="2" s="1"/>
  <c r="N98" i="2"/>
  <c r="X97" i="2"/>
  <c r="W97" i="2"/>
  <c r="W105" i="2" s="1"/>
  <c r="N97" i="2"/>
  <c r="V95" i="2"/>
  <c r="V94" i="2"/>
  <c r="X93" i="2"/>
  <c r="W93" i="2"/>
  <c r="N93" i="2"/>
  <c r="W92" i="2"/>
  <c r="X92" i="2" s="1"/>
  <c r="N92" i="2"/>
  <c r="X91" i="2"/>
  <c r="W91" i="2"/>
  <c r="N91" i="2"/>
  <c r="W90" i="2"/>
  <c r="X90" i="2" s="1"/>
  <c r="W89" i="2"/>
  <c r="W95" i="2" s="1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N80" i="2"/>
  <c r="W79" i="2"/>
  <c r="X79" i="2" s="1"/>
  <c r="N79" i="2"/>
  <c r="X78" i="2"/>
  <c r="W78" i="2"/>
  <c r="N78" i="2"/>
  <c r="W77" i="2"/>
  <c r="X77" i="2" s="1"/>
  <c r="N77" i="2"/>
  <c r="W76" i="2"/>
  <c r="X76" i="2" s="1"/>
  <c r="N76" i="2"/>
  <c r="W75" i="2"/>
  <c r="X75" i="2" s="1"/>
  <c r="N75" i="2"/>
  <c r="X74" i="2"/>
  <c r="W74" i="2"/>
  <c r="N74" i="2"/>
  <c r="W73" i="2"/>
  <c r="X73" i="2" s="1"/>
  <c r="N73" i="2"/>
  <c r="W72" i="2"/>
  <c r="X72" i="2" s="1"/>
  <c r="N72" i="2"/>
  <c r="W71" i="2"/>
  <c r="X71" i="2" s="1"/>
  <c r="N71" i="2"/>
  <c r="X70" i="2"/>
  <c r="W70" i="2"/>
  <c r="N70" i="2"/>
  <c r="W69" i="2"/>
  <c r="X69" i="2" s="1"/>
  <c r="N69" i="2"/>
  <c r="W68" i="2"/>
  <c r="X68" i="2" s="1"/>
  <c r="N68" i="2"/>
  <c r="W67" i="2"/>
  <c r="X67" i="2" s="1"/>
  <c r="N67" i="2"/>
  <c r="X66" i="2"/>
  <c r="W66" i="2"/>
  <c r="N66" i="2"/>
  <c r="W65" i="2"/>
  <c r="X65" i="2" s="1"/>
  <c r="N65" i="2"/>
  <c r="V62" i="2"/>
  <c r="V61" i="2"/>
  <c r="W60" i="2"/>
  <c r="X60" i="2" s="1"/>
  <c r="W59" i="2"/>
  <c r="X59" i="2" s="1"/>
  <c r="N59" i="2"/>
  <c r="X58" i="2"/>
  <c r="W58" i="2"/>
  <c r="N58" i="2"/>
  <c r="W57" i="2"/>
  <c r="W62" i="2" s="1"/>
  <c r="N57" i="2"/>
  <c r="V54" i="2"/>
  <c r="V53" i="2"/>
  <c r="W52" i="2"/>
  <c r="X52" i="2" s="1"/>
  <c r="N52" i="2"/>
  <c r="W51" i="2"/>
  <c r="X51" i="2" s="1"/>
  <c r="X53" i="2" s="1"/>
  <c r="N51" i="2"/>
  <c r="V47" i="2"/>
  <c r="W46" i="2"/>
  <c r="V46" i="2"/>
  <c r="X45" i="2"/>
  <c r="X46" i="2" s="1"/>
  <c r="W45" i="2"/>
  <c r="W47" i="2" s="1"/>
  <c r="N45" i="2"/>
  <c r="V43" i="2"/>
  <c r="V42" i="2"/>
  <c r="X41" i="2"/>
  <c r="X42" i="2" s="1"/>
  <c r="W41" i="2"/>
  <c r="W43" i="2" s="1"/>
  <c r="N41" i="2"/>
  <c r="W39" i="2"/>
  <c r="V39" i="2"/>
  <c r="W38" i="2"/>
  <c r="V38" i="2"/>
  <c r="W37" i="2"/>
  <c r="X37" i="2" s="1"/>
  <c r="X38" i="2" s="1"/>
  <c r="N37" i="2"/>
  <c r="V35" i="2"/>
  <c r="W34" i="2"/>
  <c r="V34" i="2"/>
  <c r="X33" i="2"/>
  <c r="W33" i="2"/>
  <c r="N33" i="2"/>
  <c r="W32" i="2"/>
  <c r="X32" i="2" s="1"/>
  <c r="N32" i="2"/>
  <c r="X31" i="2"/>
  <c r="W31" i="2"/>
  <c r="X30" i="2"/>
  <c r="W30" i="2"/>
  <c r="N30" i="2"/>
  <c r="W29" i="2"/>
  <c r="X29" i="2" s="1"/>
  <c r="N29" i="2"/>
  <c r="X28" i="2"/>
  <c r="W28" i="2"/>
  <c r="N28" i="2"/>
  <c r="W27" i="2"/>
  <c r="X27" i="2" s="1"/>
  <c r="N27" i="2"/>
  <c r="W26" i="2"/>
  <c r="X26" i="2" s="1"/>
  <c r="N26" i="2"/>
  <c r="W24" i="2"/>
  <c r="V24" i="2"/>
  <c r="V507" i="2" s="1"/>
  <c r="W23" i="2"/>
  <c r="V23" i="2"/>
  <c r="V511" i="2" s="1"/>
  <c r="W22" i="2"/>
  <c r="W509" i="2" s="1"/>
  <c r="N22" i="2"/>
  <c r="H10" i="2"/>
  <c r="J9" i="2"/>
  <c r="F9" i="2"/>
  <c r="A9" i="2"/>
  <c r="F10" i="2" s="1"/>
  <c r="D7" i="2"/>
  <c r="O6" i="2"/>
  <c r="N2" i="2"/>
  <c r="X395" i="2" l="1"/>
  <c r="X429" i="2"/>
  <c r="X105" i="2"/>
  <c r="X196" i="2"/>
  <c r="X218" i="2"/>
  <c r="X261" i="2"/>
  <c r="X86" i="2"/>
  <c r="X248" i="2"/>
  <c r="X34" i="2"/>
  <c r="X267" i="2"/>
  <c r="X296" i="2"/>
  <c r="X176" i="2"/>
  <c r="X119" i="2"/>
  <c r="X332" i="2"/>
  <c r="W333" i="2"/>
  <c r="H9" i="2"/>
  <c r="W53" i="2"/>
  <c r="W86" i="2"/>
  <c r="X134" i="2"/>
  <c r="X137" i="2" s="1"/>
  <c r="X162" i="2"/>
  <c r="X164" i="2" s="1"/>
  <c r="W177" i="2"/>
  <c r="X277" i="2"/>
  <c r="X279" i="2" s="1"/>
  <c r="W297" i="2"/>
  <c r="X335" i="2"/>
  <c r="X338" i="2" s="1"/>
  <c r="X346" i="2"/>
  <c r="X347" i="2" s="1"/>
  <c r="W362" i="2"/>
  <c r="W380" i="2"/>
  <c r="X409" i="2"/>
  <c r="X413" i="2" s="1"/>
  <c r="W429" i="2"/>
  <c r="W498" i="2"/>
  <c r="J517" i="2"/>
  <c r="X463" i="2"/>
  <c r="X480" i="2"/>
  <c r="X485" i="2" s="1"/>
  <c r="W505" i="2"/>
  <c r="L517" i="2"/>
  <c r="W403" i="2"/>
  <c r="A10" i="2"/>
  <c r="W119" i="2"/>
  <c r="X124" i="2"/>
  <c r="X129" i="2" s="1"/>
  <c r="X142" i="2"/>
  <c r="X145" i="2" s="1"/>
  <c r="X200" i="2"/>
  <c r="X203" i="2" s="1"/>
  <c r="X225" i="2"/>
  <c r="X237" i="2" s="1"/>
  <c r="X253" i="2"/>
  <c r="X284" i="2"/>
  <c r="X291" i="2" s="1"/>
  <c r="W347" i="2"/>
  <c r="X353" i="2"/>
  <c r="X356" i="2" s="1"/>
  <c r="W414" i="2"/>
  <c r="X436" i="2"/>
  <c r="X437" i="2" s="1"/>
  <c r="X458" i="2"/>
  <c r="X460" i="2" s="1"/>
  <c r="W486" i="2"/>
  <c r="M517" i="2"/>
  <c r="W106" i="2"/>
  <c r="W267" i="2"/>
  <c r="W273" i="2"/>
  <c r="W430" i="2"/>
  <c r="X500" i="2"/>
  <c r="X505" i="2" s="1"/>
  <c r="N517" i="2"/>
  <c r="W35" i="2"/>
  <c r="W507" i="2" s="1"/>
  <c r="W61" i="2"/>
  <c r="X149" i="2"/>
  <c r="X158" i="2" s="1"/>
  <c r="W169" i="2"/>
  <c r="X207" i="2"/>
  <c r="X208" i="2" s="1"/>
  <c r="W262" i="2"/>
  <c r="W320" i="2"/>
  <c r="X377" i="2"/>
  <c r="X379" i="2" s="1"/>
  <c r="X405" i="2"/>
  <c r="X406" i="2" s="1"/>
  <c r="W437" i="2"/>
  <c r="X488" i="2"/>
  <c r="X490" i="2" s="1"/>
  <c r="B517" i="2"/>
  <c r="O517" i="2"/>
  <c r="W146" i="2"/>
  <c r="W42" i="2"/>
  <c r="W511" i="2" s="1"/>
  <c r="W120" i="2"/>
  <c r="W164" i="2"/>
  <c r="W196" i="2"/>
  <c r="W249" i="2"/>
  <c r="W369" i="2"/>
  <c r="W395" i="2"/>
  <c r="C517" i="2"/>
  <c r="W159" i="2"/>
  <c r="X89" i="2"/>
  <c r="X94" i="2" s="1"/>
  <c r="W158" i="2"/>
  <c r="W268" i="2"/>
  <c r="W274" i="2"/>
  <c r="W332" i="2"/>
  <c r="X432" i="2"/>
  <c r="X433" i="2" s="1"/>
  <c r="D517" i="2"/>
  <c r="Q517" i="2"/>
  <c r="X22" i="2"/>
  <c r="X23" i="2" s="1"/>
  <c r="W94" i="2"/>
  <c r="W460" i="2"/>
  <c r="E517" i="2"/>
  <c r="R517" i="2"/>
  <c r="W54" i="2"/>
  <c r="W87" i="2"/>
  <c r="X57" i="2"/>
  <c r="X61" i="2" s="1"/>
  <c r="W137" i="2"/>
  <c r="W165" i="2"/>
  <c r="W338" i="2"/>
  <c r="W455" i="2"/>
  <c r="W475" i="2"/>
  <c r="W490" i="2"/>
  <c r="W508" i="2"/>
  <c r="W510" i="2" s="1"/>
  <c r="G517" i="2"/>
  <c r="W176" i="2"/>
  <c r="X442" i="2"/>
  <c r="X455" i="2" s="1"/>
  <c r="X466" i="2"/>
  <c r="U517" i="2"/>
  <c r="W485" i="2"/>
  <c r="X469" i="2" l="1"/>
  <c r="X512" i="2"/>
</calcChain>
</file>

<file path=xl/sharedStrings.xml><?xml version="1.0" encoding="utf-8"?>
<sst xmlns="http://schemas.openxmlformats.org/spreadsheetml/2006/main" count="3356" uniqueCount="727">
  <si>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</si>
  <si>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</si>
  <si>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</si>
  <si>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</si>
  <si>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</si>
  <si>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</si>
  <si>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</si>
  <si>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</si>
  <si>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</si>
  <si>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</si>
  <si>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</si>
  <si>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</si>
  <si>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</si>
  <si>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</si>
  <si>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</si>
  <si>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</si>
  <si>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</si>
  <si>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</si>
  <si>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</si>
  <si>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</si>
  <si>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</si>
  <si>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</si>
  <si>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</si>
  <si>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</si>
  <si>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</si>
  <si>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</si>
  <si>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</si>
  <si>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</si>
  <si>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</si>
  <si>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</si>
  <si>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</si>
  <si>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</si>
  <si>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</si>
  <si>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</si>
  <si>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</si>
  <si>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</si>
  <si>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</si>
  <si>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</si>
  <si>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</si>
  <si>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</si>
  <si>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</si>
  <si>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</si>
  <si>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</si>
  <si>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</si>
  <si>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</si>
  <si>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</si>
  <si>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</si>
  <si>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</si>
  <si>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</si>
  <si>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</si>
  <si>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</si>
  <si>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</si>
  <si>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</si>
  <si>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</si>
  <si>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</si>
  <si>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</si>
  <si>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</si>
  <si>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</si>
  <si>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</si>
  <si>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</si>
  <si>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</si>
  <si>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</si>
  <si>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</si>
  <si>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</si>
  <si>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</si>
  <si>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</si>
  <si>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</si>
  <si>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12.02.2024</t>
  </si>
  <si>
    <t>09.02.2024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</si>
  <si>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</si>
  <si>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</si>
  <si>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</si>
  <si>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</si>
  <si>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</si>
  <si>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</si>
  <si>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</si>
  <si>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</si>
  <si>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</si>
  <si>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</si>
  <si>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</si>
  <si>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</si>
  <si>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</si>
  <si>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</si>
  <si>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</si>
  <si>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</si>
  <si>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</si>
  <si>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</si>
  <si>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</si>
  <si>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</si>
  <si>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</si>
  <si>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</si>
  <si>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</si>
  <si>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</si>
  <si>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</si>
  <si>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</si>
  <si>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</si>
  <si>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</si>
  <si>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</si>
  <si>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</si>
  <si>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</si>
  <si>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</si>
  <si>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</si>
  <si>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</si>
  <si>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</si>
  <si>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</si>
  <si>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</si>
  <si>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</si>
  <si>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</si>
  <si>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</si>
  <si>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</si>
  <si>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</si>
  <si>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</si>
  <si>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</si>
  <si>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</si>
  <si>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</si>
  <si>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</si>
  <si>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</si>
  <si>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</si>
  <si>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</si>
  <si>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</si>
  <si>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</si>
  <si>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</si>
  <si>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</si>
  <si>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</si>
  <si>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</si>
  <si>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</si>
  <si>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</si>
  <si>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</si>
  <si>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</si>
  <si>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</si>
  <si>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</si>
  <si>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</si>
  <si>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</si>
  <si>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</si>
  <si>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</si>
  <si>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</si>
  <si>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</si>
  <si>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</si>
  <si>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</si>
  <si>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</si>
  <si>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</si>
  <si>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</si>
  <si>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</si>
  <si>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</si>
  <si>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</si>
  <si>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</si>
  <si>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</si>
  <si>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</si>
  <si>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</si>
  <si>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</si>
  <si>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</si>
  <si>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</si>
  <si>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</si>
  <si>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</si>
  <si>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</si>
  <si>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</si>
  <si>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</si>
  <si>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</si>
  <si>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</si>
  <si>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</si>
  <si>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</si>
  <si>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</si>
  <si>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</si>
  <si>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</si>
  <si>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</si>
  <si>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</si>
  <si>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</si>
  <si>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</si>
  <si>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</si>
  <si>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</si>
  <si>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</si>
  <si>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</si>
  <si>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</si>
  <si>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</si>
  <si>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</si>
  <si>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</si>
  <si>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</si>
  <si>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</si>
  <si>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</si>
  <si>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</si>
  <si>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</si>
  <si>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</si>
  <si>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</si>
  <si>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</si>
  <si>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</si>
  <si>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</si>
  <si>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</si>
  <si>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</si>
  <si>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</si>
  <si>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</si>
  <si>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</si>
  <si>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</si>
  <si>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</si>
  <si>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</si>
  <si>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</si>
  <si>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</si>
  <si>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</si>
  <si>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</si>
  <si>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</si>
  <si>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</si>
  <si>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</si>
  <si>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</si>
  <si>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</si>
  <si>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</si>
  <si>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</si>
  <si>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</si>
  <si>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</si>
  <si>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</si>
  <si>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</si>
  <si>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</si>
  <si>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</si>
  <si>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</si>
  <si>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</si>
  <si>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</si>
  <si>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</si>
  <si>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</si>
  <si>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</si>
  <si>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</si>
  <si>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</si>
  <si>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</si>
  <si>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</si>
  <si>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</si>
  <si>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</si>
  <si>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</si>
  <si>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</si>
  <si>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</si>
  <si>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</si>
  <si>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</si>
  <si>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</si>
  <si>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</si>
  <si>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</si>
  <si>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</si>
  <si>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</si>
  <si>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</si>
  <si>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</si>
  <si>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</si>
  <si>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</si>
  <si>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</si>
  <si>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</si>
  <si>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</si>
  <si>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</si>
  <si>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</si>
  <si>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</si>
  <si>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</si>
  <si>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</si>
  <si>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</si>
  <si>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</si>
  <si>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</si>
  <si>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</si>
  <si>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</si>
  <si>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</si>
  <si>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</si>
  <si>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</si>
  <si>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</si>
  <si>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</si>
  <si>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</si>
  <si>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</si>
  <si>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</si>
  <si>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</si>
  <si>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</si>
  <si>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</si>
  <si>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</si>
  <si>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</si>
  <si>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</si>
  <si>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</si>
  <si>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</si>
  <si>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</si>
  <si>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</si>
  <si>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</si>
  <si>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</si>
  <si>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</si>
  <si>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</si>
  <si>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</si>
  <si>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</si>
  <si>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</si>
  <si>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</si>
  <si>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</si>
  <si>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</si>
  <si>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</si>
  <si>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</si>
  <si>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</si>
  <si>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</si>
  <si>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</si>
  <si>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</si>
  <si>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</si>
  <si>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</si>
  <si>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</si>
  <si>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</si>
  <si>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</si>
  <si>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</si>
  <si>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</si>
  <si>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</si>
  <si>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</si>
  <si>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</si>
  <si>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</si>
  <si>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</si>
  <si>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</si>
  <si>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</si>
  <si>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</si>
  <si>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</si>
  <si>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</si>
  <si>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</si>
  <si>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</si>
  <si>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</si>
  <si>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</si>
  <si>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</si>
  <si>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</si>
  <si>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</si>
  <si>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</si>
  <si>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</si>
  <si>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</si>
  <si>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</si>
  <si>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</si>
  <si>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</si>
  <si>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</si>
  <si>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</si>
  <si>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</si>
  <si>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</si>
  <si>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</si>
  <si>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</si>
  <si>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</si>
  <si>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</si>
  <si>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</si>
  <si>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</si>
  <si>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</si>
  <si>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</si>
  <si>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</si>
  <si>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</si>
  <si>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</si>
  <si>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</si>
  <si>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</si>
  <si>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</si>
  <si>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</si>
  <si>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</si>
  <si>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</si>
  <si>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</si>
  <si>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</si>
  <si>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</si>
  <si>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</si>
  <si>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</si>
  <si>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</si>
  <si>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</si>
  <si>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</si>
  <si>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</si>
  <si>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</si>
  <si>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</si>
  <si>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</si>
  <si>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</si>
  <si>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</si>
  <si>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</si>
  <si>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</si>
  <si>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</si>
  <si>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</si>
  <si>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</si>
  <si>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</si>
  <si>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</si>
  <si>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</si>
  <si>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</si>
  <si>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</si>
  <si>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</si>
  <si>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</si>
  <si>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</si>
  <si>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</si>
  <si>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</si>
  <si>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</si>
  <si>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</si>
  <si>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</si>
  <si>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</si>
  <si>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</si>
  <si>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</si>
  <si>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</si>
  <si>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</si>
  <si>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</si>
  <si>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</si>
  <si>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</si>
  <si>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</si>
  <si>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</si>
  <si>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</si>
  <si>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</si>
  <si>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</si>
  <si>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</si>
  <si>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</si>
  <si>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</si>
  <si>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</si>
  <si>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</si>
  <si>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</si>
  <si>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</si>
  <si>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</si>
  <si>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</si>
  <si>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</si>
  <si>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</si>
  <si>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</si>
  <si>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</si>
  <si>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</si>
  <si>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</si>
  <si>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</si>
  <si>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</si>
  <si>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</si>
  <si>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</si>
  <si>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</si>
  <si>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</si>
  <si>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</si>
  <si>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</si>
  <si>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</si>
  <si>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</si>
  <si>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</si>
  <si>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</si>
  <si>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</si>
  <si>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</si>
  <si>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</si>
  <si>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</si>
  <si>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</si>
  <si>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</si>
  <si>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</si>
  <si>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</si>
  <si>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</si>
  <si>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</si>
  <si>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</si>
  <si>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</si>
  <si>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</si>
  <si>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</si>
  <si>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</si>
  <si>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</si>
  <si>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</si>
  <si>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</si>
  <si>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</si>
  <si>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</si>
  <si>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</si>
  <si>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</si>
  <si>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</si>
  <si>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</si>
  <si>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</si>
  <si>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</si>
  <si>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</si>
  <si>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</si>
  <si>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</si>
  <si>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</si>
  <si>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</si>
  <si>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</si>
  <si>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</si>
  <si>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</si>
  <si>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</si>
  <si>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</si>
  <si>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</si>
  <si>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</si>
  <si>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</si>
  <si>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</si>
  <si>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</si>
  <si>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</si>
  <si>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</si>
  <si>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</si>
  <si>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</si>
  <si>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</si>
  <si>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</si>
  <si>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</si>
  <si>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</si>
  <si>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</si>
  <si>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</si>
  <si>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</si>
  <si>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</si>
  <si>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</si>
  <si>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</si>
  <si>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</si>
  <si>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</si>
  <si>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</si>
  <si>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</si>
  <si>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</si>
  <si>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</si>
  <si>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</si>
  <si>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</si>
  <si>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</si>
  <si>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</si>
  <si>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</si>
  <si>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</si>
  <si>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</si>
  <si>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</si>
  <si>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</si>
  <si>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</si>
  <si>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</si>
  <si>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</si>
  <si>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</si>
  <si>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</si>
  <si>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</si>
  <si>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</si>
  <si>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</si>
  <si>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</si>
  <si>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</si>
  <si>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</si>
  <si>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</si>
  <si>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</si>
  <si>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</si>
  <si>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</si>
  <si>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</si>
  <si>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</si>
  <si>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</si>
  <si>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</si>
  <si>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</si>
  <si>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</si>
  <si>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</si>
  <si>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</si>
  <si>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</si>
  <si>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</si>
  <si>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</si>
  <si>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</si>
  <si>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</si>
  <si>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</si>
  <si>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</si>
  <si>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</si>
  <si>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</si>
  <si>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</si>
  <si>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</si>
  <si>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</si>
  <si>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</si>
  <si>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</si>
  <si>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</si>
  <si>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</si>
  <si>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</si>
  <si>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</si>
  <si>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</si>
  <si>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</si>
  <si>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</si>
  <si>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</si>
  <si>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</si>
  <si>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</si>
  <si>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</si>
  <si>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</si>
  <si>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</si>
  <si>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</si>
  <si>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</si>
  <si>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</si>
  <si>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</si>
  <si>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</si>
  <si>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</si>
  <si>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</si>
  <si>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</si>
  <si>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</si>
  <si>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</si>
  <si>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</si>
  <si>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</si>
  <si>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</si>
  <si>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</si>
  <si>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</si>
  <si>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</si>
  <si>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</si>
  <si>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</si>
  <si>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</si>
  <si>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</si>
  <si>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</si>
  <si>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</si>
  <si>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</si>
  <si>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</si>
  <si>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</si>
  <si>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</si>
  <si>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</si>
  <si>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</si>
  <si>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</si>
  <si>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</si>
  <si>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</si>
  <si>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</si>
  <si>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</si>
  <si>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</si>
  <si>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</si>
  <si>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</si>
  <si>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</si>
  <si>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</si>
  <si>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</si>
  <si>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</si>
  <si>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</si>
  <si>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</si>
  <si>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</si>
  <si>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</si>
  <si>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</si>
  <si>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</si>
  <si>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</si>
  <si>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</si>
  <si>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</si>
  <si>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</si>
  <si>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</si>
  <si>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</si>
  <si>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</si>
  <si>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</si>
  <si>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</si>
  <si>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</si>
  <si>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</si>
  <si>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</si>
  <si>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</si>
  <si>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</si>
  <si>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</si>
  <si>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</si>
  <si>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</si>
  <si>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</si>
  <si>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</si>
  <si>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</si>
  <si>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</si>
  <si>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</si>
  <si>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</si>
  <si>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</si>
  <si>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</si>
  <si>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</si>
  <si>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</si>
  <si>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</si>
  <si>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14.02.2024</t>
  </si>
  <si>
    <t>P004030</t>
  </si>
  <si>
    <t>Вареные колбасы «Молочная Дугушка» Весовые Вектор ТМ «Дугушка»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</si>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</sst>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0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0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5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17"/>
  <sheetViews>
    <sheetView showGridLines="0" tabSelected="1" topLeftCell="B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94" t="s">
        <v>29</v>
      </c>
      <c r="E1" s="694"/>
      <c r="F1" s="694"/>
      <c r="G1" s="14" t="s">
        <v>66</v>
      </c>
      <c r="H1" s="694" t="s">
        <v>49</v>
      </c>
      <c r="I1" s="694"/>
      <c r="J1" s="694"/>
      <c r="K1" s="694"/>
      <c r="L1" s="694"/>
      <c r="M1" s="694"/>
      <c r="N1" s="694"/>
      <c r="O1" s="694"/>
      <c r="P1" s="695" t="s">
        <v>67</v>
      </c>
      <c r="Q1" s="696"/>
      <c r="R1" s="69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97"/>
      <c r="P2" s="697"/>
      <c r="Q2" s="697"/>
      <c r="R2" s="697"/>
      <c r="S2" s="697"/>
      <c r="T2" s="697"/>
      <c r="U2" s="69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97"/>
      <c r="O3" s="697"/>
      <c r="P3" s="697"/>
      <c r="Q3" s="697"/>
      <c r="R3" s="697"/>
      <c r="S3" s="697"/>
      <c r="T3" s="697"/>
      <c r="U3" s="69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76" t="s">
        <v>8</v>
      </c>
      <c r="B5" s="676"/>
      <c r="C5" s="676"/>
      <c r="D5" s="698"/>
      <c r="E5" s="698"/>
      <c r="F5" s="699" t="s">
        <v>14</v>
      </c>
      <c r="G5" s="699"/>
      <c r="H5" s="698"/>
      <c r="I5" s="698"/>
      <c r="J5" s="698"/>
      <c r="K5" s="698"/>
      <c r="L5" s="698"/>
      <c r="N5" s="27" t="s">
        <v>4</v>
      </c>
      <c r="O5" s="693">
        <v>45333</v>
      </c>
      <c r="P5" s="693"/>
      <c r="R5" s="700" t="s">
        <v>3</v>
      </c>
      <c r="S5" s="701"/>
      <c r="T5" s="702" t="s">
        <v>691</v>
      </c>
      <c r="U5" s="703"/>
      <c r="Z5" s="60"/>
      <c r="AA5" s="60"/>
      <c r="AB5" s="60"/>
    </row>
    <row r="6" spans="1:29" s="17" customFormat="1" ht="24" customHeight="1" x14ac:dyDescent="0.2">
      <c r="A6" s="676" t="s">
        <v>1</v>
      </c>
      <c r="B6" s="676"/>
      <c r="C6" s="676"/>
      <c r="D6" s="677" t="s">
        <v>701</v>
      </c>
      <c r="E6" s="677"/>
      <c r="F6" s="677"/>
      <c r="G6" s="677"/>
      <c r="H6" s="677"/>
      <c r="I6" s="677"/>
      <c r="J6" s="677"/>
      <c r="K6" s="677"/>
      <c r="L6" s="677"/>
      <c r="N6" s="27" t="s">
        <v>30</v>
      </c>
      <c r="O6" s="678" t="str">
        <f>IF(O5=0," ",CHOOSE(WEEKDAY(O5,2),"Понедельник","Вторник","Среда","Четверг","Пятница","Суббота","Воскресенье"))</f>
        <v>Воскресенье</v>
      </c>
      <c r="P6" s="678"/>
      <c r="R6" s="679" t="s">
        <v>5</v>
      </c>
      <c r="S6" s="680"/>
      <c r="T6" s="681" t="s">
        <v>69</v>
      </c>
      <c r="U6" s="68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87" t="str">
        <f>IFERROR(VLOOKUP(DeliveryAddress,Table,3,0),1)</f>
        <v>4</v>
      </c>
      <c r="E7" s="688"/>
      <c r="F7" s="688"/>
      <c r="G7" s="688"/>
      <c r="H7" s="688"/>
      <c r="I7" s="688"/>
      <c r="J7" s="688"/>
      <c r="K7" s="688"/>
      <c r="L7" s="689"/>
      <c r="N7" s="29"/>
      <c r="O7" s="49"/>
      <c r="P7" s="49"/>
      <c r="R7" s="679"/>
      <c r="S7" s="680"/>
      <c r="T7" s="683"/>
      <c r="U7" s="684"/>
      <c r="Z7" s="60"/>
      <c r="AA7" s="60"/>
      <c r="AB7" s="60"/>
    </row>
    <row r="8" spans="1:29" s="17" customFormat="1" ht="25.5" customHeight="1" x14ac:dyDescent="0.2">
      <c r="A8" s="690" t="s">
        <v>60</v>
      </c>
      <c r="B8" s="690"/>
      <c r="C8" s="690"/>
      <c r="D8" s="691"/>
      <c r="E8" s="691"/>
      <c r="F8" s="691"/>
      <c r="G8" s="691"/>
      <c r="H8" s="691"/>
      <c r="I8" s="691"/>
      <c r="J8" s="691"/>
      <c r="K8" s="691"/>
      <c r="L8" s="691"/>
      <c r="N8" s="27" t="s">
        <v>11</v>
      </c>
      <c r="O8" s="671">
        <v>0.33333333333333331</v>
      </c>
      <c r="P8" s="671"/>
      <c r="R8" s="679"/>
      <c r="S8" s="680"/>
      <c r="T8" s="683"/>
      <c r="U8" s="684"/>
      <c r="Z8" s="60"/>
      <c r="AA8" s="60"/>
      <c r="AB8" s="60"/>
    </row>
    <row r="9" spans="1:29" s="17" customFormat="1" ht="39.950000000000003" customHeight="1" x14ac:dyDescent="0.2">
      <c r="A9" s="6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67"/>
      <c r="C9" s="667"/>
      <c r="D9" s="668" t="s">
        <v>48</v>
      </c>
      <c r="E9" s="669"/>
      <c r="F9" s="6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67"/>
      <c r="H9" s="692" t="str">
        <f>IF(AND($A$9="Тип доверенности/получателя при получении в адресе перегруза:",$D$9="Разовая доверенность"),"Введите ФИО","")</f>
        <v/>
      </c>
      <c r="I9" s="692"/>
      <c r="J9" s="6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2"/>
      <c r="L9" s="692"/>
      <c r="N9" s="31" t="s">
        <v>15</v>
      </c>
      <c r="O9" s="693"/>
      <c r="P9" s="693"/>
      <c r="R9" s="679"/>
      <c r="S9" s="680"/>
      <c r="T9" s="685"/>
      <c r="U9" s="68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67"/>
      <c r="C10" s="667"/>
      <c r="D10" s="668"/>
      <c r="E10" s="669"/>
      <c r="F10" s="6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67"/>
      <c r="H10" s="670" t="str">
        <f>IFERROR(VLOOKUP($D$10,Proxy,2,FALSE),"")</f>
        <v/>
      </c>
      <c r="I10" s="670"/>
      <c r="J10" s="670"/>
      <c r="K10" s="670"/>
      <c r="L10" s="670"/>
      <c r="N10" s="31" t="s">
        <v>35</v>
      </c>
      <c r="O10" s="671"/>
      <c r="P10" s="671"/>
      <c r="S10" s="29" t="s">
        <v>12</v>
      </c>
      <c r="T10" s="672" t="s">
        <v>70</v>
      </c>
      <c r="U10" s="67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71"/>
      <c r="P11" s="671"/>
      <c r="S11" s="29" t="s">
        <v>31</v>
      </c>
      <c r="T11" s="659" t="s">
        <v>57</v>
      </c>
      <c r="U11" s="65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58" t="s">
        <v>71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N12" s="27" t="s">
        <v>33</v>
      </c>
      <c r="O12" s="674"/>
      <c r="P12" s="674"/>
      <c r="Q12" s="28"/>
      <c r="R12"/>
      <c r="S12" s="29" t="s">
        <v>48</v>
      </c>
      <c r="T12" s="675"/>
      <c r="U12" s="675"/>
      <c r="V12"/>
      <c r="Z12" s="60"/>
      <c r="AA12" s="60"/>
      <c r="AB12" s="60"/>
    </row>
    <row r="13" spans="1:29" s="17" customFormat="1" ht="23.25" customHeight="1" x14ac:dyDescent="0.2">
      <c r="A13" s="658" t="s">
        <v>72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31"/>
      <c r="N13" s="31" t="s">
        <v>34</v>
      </c>
      <c r="O13" s="659"/>
      <c r="P13" s="65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58" t="s">
        <v>73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60" t="s">
        <v>74</v>
      </c>
      <c r="B15" s="660"/>
      <c r="C15" s="660"/>
      <c r="D15" s="660"/>
      <c r="E15" s="660"/>
      <c r="F15" s="660"/>
      <c r="G15" s="660"/>
      <c r="H15" s="660"/>
      <c r="I15" s="660"/>
      <c r="J15" s="660"/>
      <c r="K15" s="660"/>
      <c r="L15" s="660"/>
      <c r="M15"/>
      <c r="N15" s="661" t="s">
        <v>63</v>
      </c>
      <c r="O15" s="661"/>
      <c r="P15" s="661"/>
      <c r="Q15" s="661"/>
      <c r="R15" s="66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62"/>
      <c r="O16" s="662"/>
      <c r="P16" s="662"/>
      <c r="Q16" s="662"/>
      <c r="R16" s="66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46" t="s">
        <v>61</v>
      </c>
      <c r="B17" s="646" t="s">
        <v>51</v>
      </c>
      <c r="C17" s="664" t="s">
        <v>50</v>
      </c>
      <c r="D17" s="646" t="s">
        <v>52</v>
      </c>
      <c r="E17" s="646"/>
      <c r="F17" s="646" t="s">
        <v>24</v>
      </c>
      <c r="G17" s="646" t="s">
        <v>27</v>
      </c>
      <c r="H17" s="646" t="s">
        <v>25</v>
      </c>
      <c r="I17" s="646" t="s">
        <v>26</v>
      </c>
      <c r="J17" s="665" t="s">
        <v>16</v>
      </c>
      <c r="K17" s="665" t="s">
        <v>65</v>
      </c>
      <c r="L17" s="665" t="s">
        <v>2</v>
      </c>
      <c r="M17" s="646" t="s">
        <v>28</v>
      </c>
      <c r="N17" s="646" t="s">
        <v>17</v>
      </c>
      <c r="O17" s="646"/>
      <c r="P17" s="646"/>
      <c r="Q17" s="646"/>
      <c r="R17" s="646"/>
      <c r="S17" s="663" t="s">
        <v>58</v>
      </c>
      <c r="T17" s="646"/>
      <c r="U17" s="646" t="s">
        <v>6</v>
      </c>
      <c r="V17" s="646" t="s">
        <v>44</v>
      </c>
      <c r="W17" s="647" t="s">
        <v>56</v>
      </c>
      <c r="X17" s="646" t="s">
        <v>18</v>
      </c>
      <c r="Y17" s="649" t="s">
        <v>62</v>
      </c>
      <c r="Z17" s="649" t="s">
        <v>19</v>
      </c>
      <c r="AA17" s="650" t="s">
        <v>59</v>
      </c>
      <c r="AB17" s="651"/>
      <c r="AC17" s="652"/>
      <c r="AD17" s="656"/>
      <c r="BA17" s="657" t="s">
        <v>64</v>
      </c>
    </row>
    <row r="18" spans="1:53" ht="14.25" customHeight="1" x14ac:dyDescent="0.2">
      <c r="A18" s="646"/>
      <c r="B18" s="646"/>
      <c r="C18" s="664"/>
      <c r="D18" s="646"/>
      <c r="E18" s="646"/>
      <c r="F18" s="646" t="s">
        <v>20</v>
      </c>
      <c r="G18" s="646" t="s">
        <v>21</v>
      </c>
      <c r="H18" s="646" t="s">
        <v>22</v>
      </c>
      <c r="I18" s="646" t="s">
        <v>22</v>
      </c>
      <c r="J18" s="666"/>
      <c r="K18" s="666"/>
      <c r="L18" s="666"/>
      <c r="M18" s="646"/>
      <c r="N18" s="646"/>
      <c r="O18" s="646"/>
      <c r="P18" s="646"/>
      <c r="Q18" s="646"/>
      <c r="R18" s="646"/>
      <c r="S18" s="36" t="s">
        <v>47</v>
      </c>
      <c r="T18" s="36" t="s">
        <v>46</v>
      </c>
      <c r="U18" s="646"/>
      <c r="V18" s="646"/>
      <c r="W18" s="648"/>
      <c r="X18" s="646"/>
      <c r="Y18" s="649"/>
      <c r="Z18" s="649"/>
      <c r="AA18" s="653"/>
      <c r="AB18" s="654"/>
      <c r="AC18" s="655"/>
      <c r="AD18" s="656"/>
      <c r="BA18" s="657"/>
    </row>
    <row r="19" spans="1:53" ht="27.75" customHeight="1" x14ac:dyDescent="0.2">
      <c r="A19" s="380" t="s">
        <v>75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380"/>
      <c r="Y19" s="55"/>
      <c r="Z19" s="55"/>
    </row>
    <row r="20" spans="1:53" ht="16.5" customHeight="1" x14ac:dyDescent="0.25">
      <c r="A20" s="381" t="s">
        <v>75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66"/>
      <c r="Z20" s="66"/>
    </row>
    <row r="21" spans="1:53" ht="14.25" customHeight="1" x14ac:dyDescent="0.25">
      <c r="A21" s="372" t="s">
        <v>76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59">
        <v>4607091389258</v>
      </c>
      <c r="E22" s="359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62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56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69"/>
      <c r="N23" s="366" t="s">
        <v>43</v>
      </c>
      <c r="O23" s="367"/>
      <c r="P23" s="367"/>
      <c r="Q23" s="367"/>
      <c r="R23" s="367"/>
      <c r="S23" s="367"/>
      <c r="T23" s="36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69"/>
      <c r="N24" s="366" t="s">
        <v>43</v>
      </c>
      <c r="O24" s="367"/>
      <c r="P24" s="367"/>
      <c r="Q24" s="367"/>
      <c r="R24" s="367"/>
      <c r="S24" s="367"/>
      <c r="T24" s="36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2" t="s">
        <v>81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59">
        <v>4607091383881</v>
      </c>
      <c r="E26" s="359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4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62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59">
        <v>4607091388237</v>
      </c>
      <c r="E27" s="359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62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59">
        <v>4607091383935</v>
      </c>
      <c r="E28" s="359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4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62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59">
        <v>4680115881853</v>
      </c>
      <c r="E29" s="35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4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62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59">
        <v>4607091383911</v>
      </c>
      <c r="E30" s="35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4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62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359">
        <v>4607091383911</v>
      </c>
      <c r="E31" s="359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37" t="s">
        <v>93</v>
      </c>
      <c r="O31" s="361"/>
      <c r="P31" s="361"/>
      <c r="Q31" s="361"/>
      <c r="R31" s="362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4301051174</v>
      </c>
      <c r="D32" s="359">
        <v>4607091388244</v>
      </c>
      <c r="E32" s="359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63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62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94</v>
      </c>
      <c r="B33" s="64" t="s">
        <v>96</v>
      </c>
      <c r="C33" s="37">
        <v>4301051592</v>
      </c>
      <c r="D33" s="359">
        <v>4607091388244</v>
      </c>
      <c r="E33" s="359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63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1"/>
      <c r="P33" s="361"/>
      <c r="Q33" s="361"/>
      <c r="R33" s="362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356"/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69"/>
      <c r="N34" s="366" t="s">
        <v>43</v>
      </c>
      <c r="O34" s="367"/>
      <c r="P34" s="367"/>
      <c r="Q34" s="367"/>
      <c r="R34" s="367"/>
      <c r="S34" s="367"/>
      <c r="T34" s="368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356"/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69"/>
      <c r="N35" s="366" t="s">
        <v>43</v>
      </c>
      <c r="O35" s="367"/>
      <c r="P35" s="367"/>
      <c r="Q35" s="367"/>
      <c r="R35" s="367"/>
      <c r="S35" s="367"/>
      <c r="T35" s="368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372" t="s">
        <v>97</v>
      </c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  <c r="M36" s="372"/>
      <c r="N36" s="372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67"/>
      <c r="Z36" s="67"/>
    </row>
    <row r="37" spans="1:53" ht="27" customHeight="1" x14ac:dyDescent="0.25">
      <c r="A37" s="64" t="s">
        <v>98</v>
      </c>
      <c r="B37" s="64" t="s">
        <v>99</v>
      </c>
      <c r="C37" s="37">
        <v>4301032013</v>
      </c>
      <c r="D37" s="359">
        <v>4607091388503</v>
      </c>
      <c r="E37" s="359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101</v>
      </c>
      <c r="M37" s="38">
        <v>120</v>
      </c>
      <c r="N37" s="6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1"/>
      <c r="P37" s="361"/>
      <c r="Q37" s="361"/>
      <c r="R37" s="362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100</v>
      </c>
    </row>
    <row r="38" spans="1:53" x14ac:dyDescent="0.2">
      <c r="A38" s="356"/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69"/>
      <c r="N38" s="366" t="s">
        <v>43</v>
      </c>
      <c r="O38" s="367"/>
      <c r="P38" s="367"/>
      <c r="Q38" s="367"/>
      <c r="R38" s="367"/>
      <c r="S38" s="367"/>
      <c r="T38" s="368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356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69"/>
      <c r="N39" s="366" t="s">
        <v>43</v>
      </c>
      <c r="O39" s="367"/>
      <c r="P39" s="367"/>
      <c r="Q39" s="367"/>
      <c r="R39" s="367"/>
      <c r="S39" s="367"/>
      <c r="T39" s="368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372" t="s">
        <v>102</v>
      </c>
      <c r="B40" s="372"/>
      <c r="C40" s="372"/>
      <c r="D40" s="372"/>
      <c r="E40" s="372"/>
      <c r="F40" s="372"/>
      <c r="G40" s="372"/>
      <c r="H40" s="372"/>
      <c r="I40" s="372"/>
      <c r="J40" s="372"/>
      <c r="K40" s="372"/>
      <c r="L40" s="372"/>
      <c r="M40" s="372"/>
      <c r="N40" s="372"/>
      <c r="O40" s="372"/>
      <c r="P40" s="372"/>
      <c r="Q40" s="372"/>
      <c r="R40" s="372"/>
      <c r="S40" s="372"/>
      <c r="T40" s="372"/>
      <c r="U40" s="372"/>
      <c r="V40" s="372"/>
      <c r="W40" s="372"/>
      <c r="X40" s="372"/>
      <c r="Y40" s="67"/>
      <c r="Z40" s="67"/>
    </row>
    <row r="41" spans="1:53" ht="80.25" customHeight="1" x14ac:dyDescent="0.25">
      <c r="A41" s="64" t="s">
        <v>103</v>
      </c>
      <c r="B41" s="64" t="s">
        <v>104</v>
      </c>
      <c r="C41" s="37">
        <v>4301160001</v>
      </c>
      <c r="D41" s="359">
        <v>4607091388282</v>
      </c>
      <c r="E41" s="359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101</v>
      </c>
      <c r="M41" s="38">
        <v>30</v>
      </c>
      <c r="N41" s="6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1"/>
      <c r="P41" s="361"/>
      <c r="Q41" s="361"/>
      <c r="R41" s="362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105</v>
      </c>
      <c r="Z41" s="70" t="s">
        <v>48</v>
      </c>
      <c r="AD41" s="71"/>
      <c r="BA41" s="83" t="s">
        <v>66</v>
      </c>
    </row>
    <row r="42" spans="1:53" x14ac:dyDescent="0.2">
      <c r="A42" s="356"/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69"/>
      <c r="N42" s="366" t="s">
        <v>43</v>
      </c>
      <c r="O42" s="367"/>
      <c r="P42" s="367"/>
      <c r="Q42" s="367"/>
      <c r="R42" s="367"/>
      <c r="S42" s="367"/>
      <c r="T42" s="368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356"/>
      <c r="B43" s="356"/>
      <c r="C43" s="356"/>
      <c r="D43" s="356"/>
      <c r="E43" s="356"/>
      <c r="F43" s="356"/>
      <c r="G43" s="356"/>
      <c r="H43" s="356"/>
      <c r="I43" s="356"/>
      <c r="J43" s="356"/>
      <c r="K43" s="356"/>
      <c r="L43" s="356"/>
      <c r="M43" s="369"/>
      <c r="N43" s="366" t="s">
        <v>43</v>
      </c>
      <c r="O43" s="367"/>
      <c r="P43" s="367"/>
      <c r="Q43" s="367"/>
      <c r="R43" s="367"/>
      <c r="S43" s="367"/>
      <c r="T43" s="368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372" t="s">
        <v>106</v>
      </c>
      <c r="B44" s="372"/>
      <c r="C44" s="372"/>
      <c r="D44" s="372"/>
      <c r="E44" s="372"/>
      <c r="F44" s="372"/>
      <c r="G44" s="372"/>
      <c r="H44" s="372"/>
      <c r="I44" s="372"/>
      <c r="J44" s="372"/>
      <c r="K44" s="372"/>
      <c r="L44" s="372"/>
      <c r="M44" s="372"/>
      <c r="N44" s="372"/>
      <c r="O44" s="372"/>
      <c r="P44" s="372"/>
      <c r="Q44" s="372"/>
      <c r="R44" s="372"/>
      <c r="S44" s="372"/>
      <c r="T44" s="372"/>
      <c r="U44" s="372"/>
      <c r="V44" s="372"/>
      <c r="W44" s="372"/>
      <c r="X44" s="372"/>
      <c r="Y44" s="67"/>
      <c r="Z44" s="67"/>
    </row>
    <row r="45" spans="1:53" ht="27" customHeight="1" x14ac:dyDescent="0.25">
      <c r="A45" s="64" t="s">
        <v>107</v>
      </c>
      <c r="B45" s="64" t="s">
        <v>108</v>
      </c>
      <c r="C45" s="37">
        <v>4301170002</v>
      </c>
      <c r="D45" s="359">
        <v>4607091389111</v>
      </c>
      <c r="E45" s="359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101</v>
      </c>
      <c r="M45" s="38">
        <v>120</v>
      </c>
      <c r="N45" s="63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1"/>
      <c r="P45" s="361"/>
      <c r="Q45" s="361"/>
      <c r="R45" s="362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100</v>
      </c>
    </row>
    <row r="46" spans="1:53" x14ac:dyDescent="0.2">
      <c r="A46" s="356"/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69"/>
      <c r="N46" s="366" t="s">
        <v>43</v>
      </c>
      <c r="O46" s="367"/>
      <c r="P46" s="367"/>
      <c r="Q46" s="367"/>
      <c r="R46" s="367"/>
      <c r="S46" s="367"/>
      <c r="T46" s="368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356"/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69"/>
      <c r="N47" s="366" t="s">
        <v>43</v>
      </c>
      <c r="O47" s="367"/>
      <c r="P47" s="367"/>
      <c r="Q47" s="367"/>
      <c r="R47" s="367"/>
      <c r="S47" s="367"/>
      <c r="T47" s="368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380" t="s">
        <v>109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55"/>
      <c r="Z48" s="55"/>
    </row>
    <row r="49" spans="1:53" ht="16.5" customHeight="1" x14ac:dyDescent="0.25">
      <c r="A49" s="381" t="s">
        <v>110</v>
      </c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81"/>
      <c r="P49" s="381"/>
      <c r="Q49" s="381"/>
      <c r="R49" s="381"/>
      <c r="S49" s="381"/>
      <c r="T49" s="381"/>
      <c r="U49" s="381"/>
      <c r="V49" s="381"/>
      <c r="W49" s="381"/>
      <c r="X49" s="381"/>
      <c r="Y49" s="66"/>
      <c r="Z49" s="66"/>
    </row>
    <row r="50" spans="1:53" ht="14.25" customHeight="1" x14ac:dyDescent="0.25">
      <c r="A50" s="372" t="s">
        <v>111</v>
      </c>
      <c r="B50" s="372"/>
      <c r="C50" s="372"/>
      <c r="D50" s="372"/>
      <c r="E50" s="372"/>
      <c r="F50" s="372"/>
      <c r="G50" s="372"/>
      <c r="H50" s="372"/>
      <c r="I50" s="372"/>
      <c r="J50" s="372"/>
      <c r="K50" s="372"/>
      <c r="L50" s="372"/>
      <c r="M50" s="372"/>
      <c r="N50" s="372"/>
      <c r="O50" s="372"/>
      <c r="P50" s="372"/>
      <c r="Q50" s="372"/>
      <c r="R50" s="372"/>
      <c r="S50" s="372"/>
      <c r="T50" s="372"/>
      <c r="U50" s="372"/>
      <c r="V50" s="372"/>
      <c r="W50" s="372"/>
      <c r="X50" s="372"/>
      <c r="Y50" s="67"/>
      <c r="Z50" s="67"/>
    </row>
    <row r="51" spans="1:53" ht="27" customHeight="1" x14ac:dyDescent="0.25">
      <c r="A51" s="64" t="s">
        <v>112</v>
      </c>
      <c r="B51" s="64" t="s">
        <v>113</v>
      </c>
      <c r="C51" s="37">
        <v>4301020234</v>
      </c>
      <c r="D51" s="359">
        <v>4680115881440</v>
      </c>
      <c r="E51" s="359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115</v>
      </c>
      <c r="L51" s="39" t="s">
        <v>114</v>
      </c>
      <c r="M51" s="38">
        <v>50</v>
      </c>
      <c r="N51" s="6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1"/>
      <c r="P51" s="361"/>
      <c r="Q51" s="361"/>
      <c r="R51" s="362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116</v>
      </c>
      <c r="B52" s="64" t="s">
        <v>117</v>
      </c>
      <c r="C52" s="37">
        <v>4301020232</v>
      </c>
      <c r="D52" s="359">
        <v>4680115881433</v>
      </c>
      <c r="E52" s="359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114</v>
      </c>
      <c r="M52" s="38">
        <v>50</v>
      </c>
      <c r="N52" s="63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1"/>
      <c r="P52" s="361"/>
      <c r="Q52" s="361"/>
      <c r="R52" s="362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356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69"/>
      <c r="N53" s="366" t="s">
        <v>43</v>
      </c>
      <c r="O53" s="367"/>
      <c r="P53" s="367"/>
      <c r="Q53" s="367"/>
      <c r="R53" s="367"/>
      <c r="S53" s="367"/>
      <c r="T53" s="368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356"/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69"/>
      <c r="N54" s="366" t="s">
        <v>43</v>
      </c>
      <c r="O54" s="367"/>
      <c r="P54" s="367"/>
      <c r="Q54" s="367"/>
      <c r="R54" s="367"/>
      <c r="S54" s="367"/>
      <c r="T54" s="368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381" t="s">
        <v>118</v>
      </c>
      <c r="B55" s="381"/>
      <c r="C55" s="381"/>
      <c r="D55" s="381"/>
      <c r="E55" s="381"/>
      <c r="F55" s="381"/>
      <c r="G55" s="381"/>
      <c r="H55" s="381"/>
      <c r="I55" s="381"/>
      <c r="J55" s="381"/>
      <c r="K55" s="381"/>
      <c r="L55" s="381"/>
      <c r="M55" s="381"/>
      <c r="N55" s="381"/>
      <c r="O55" s="381"/>
      <c r="P55" s="381"/>
      <c r="Q55" s="381"/>
      <c r="R55" s="381"/>
      <c r="S55" s="381"/>
      <c r="T55" s="381"/>
      <c r="U55" s="381"/>
      <c r="V55" s="381"/>
      <c r="W55" s="381"/>
      <c r="X55" s="381"/>
      <c r="Y55" s="66"/>
      <c r="Z55" s="66"/>
    </row>
    <row r="56" spans="1:53" ht="14.25" customHeight="1" x14ac:dyDescent="0.25">
      <c r="A56" s="372" t="s">
        <v>119</v>
      </c>
      <c r="B56" s="372"/>
      <c r="C56" s="372"/>
      <c r="D56" s="372"/>
      <c r="E56" s="372"/>
      <c r="F56" s="372"/>
      <c r="G56" s="372"/>
      <c r="H56" s="372"/>
      <c r="I56" s="372"/>
      <c r="J56" s="372"/>
      <c r="K56" s="372"/>
      <c r="L56" s="372"/>
      <c r="M56" s="372"/>
      <c r="N56" s="372"/>
      <c r="O56" s="372"/>
      <c r="P56" s="372"/>
      <c r="Q56" s="372"/>
      <c r="R56" s="372"/>
      <c r="S56" s="372"/>
      <c r="T56" s="372"/>
      <c r="U56" s="372"/>
      <c r="V56" s="372"/>
      <c r="W56" s="372"/>
      <c r="X56" s="372"/>
      <c r="Y56" s="67"/>
      <c r="Z56" s="67"/>
    </row>
    <row r="57" spans="1:53" ht="27" customHeight="1" x14ac:dyDescent="0.25">
      <c r="A57" s="64" t="s">
        <v>120</v>
      </c>
      <c r="B57" s="64" t="s">
        <v>121</v>
      </c>
      <c r="C57" s="37">
        <v>4301011452</v>
      </c>
      <c r="D57" s="359">
        <v>4680115881426</v>
      </c>
      <c r="E57" s="359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115</v>
      </c>
      <c r="L57" s="39" t="s">
        <v>114</v>
      </c>
      <c r="M57" s="38">
        <v>50</v>
      </c>
      <c r="N57" s="6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62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120</v>
      </c>
      <c r="B58" s="64" t="s">
        <v>122</v>
      </c>
      <c r="C58" s="37">
        <v>4301011481</v>
      </c>
      <c r="D58" s="359">
        <v>4680115881426</v>
      </c>
      <c r="E58" s="359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115</v>
      </c>
      <c r="L58" s="39" t="s">
        <v>123</v>
      </c>
      <c r="M58" s="38">
        <v>55</v>
      </c>
      <c r="N58" s="6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1"/>
      <c r="P58" s="361"/>
      <c r="Q58" s="361"/>
      <c r="R58" s="362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124</v>
      </c>
      <c r="B59" s="64" t="s">
        <v>125</v>
      </c>
      <c r="C59" s="37">
        <v>4301011437</v>
      </c>
      <c r="D59" s="359">
        <v>4680115881419</v>
      </c>
      <c r="E59" s="359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114</v>
      </c>
      <c r="M59" s="38">
        <v>50</v>
      </c>
      <c r="N59" s="63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1"/>
      <c r="P59" s="361"/>
      <c r="Q59" s="361"/>
      <c r="R59" s="362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126</v>
      </c>
      <c r="B60" s="64" t="s">
        <v>127</v>
      </c>
      <c r="C60" s="37">
        <v>4301011458</v>
      </c>
      <c r="D60" s="359">
        <v>4680115881525</v>
      </c>
      <c r="E60" s="359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114</v>
      </c>
      <c r="M60" s="38">
        <v>50</v>
      </c>
      <c r="N60" s="631" t="s">
        <v>128</v>
      </c>
      <c r="O60" s="361"/>
      <c r="P60" s="361"/>
      <c r="Q60" s="361"/>
      <c r="R60" s="362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356"/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69"/>
      <c r="N61" s="366" t="s">
        <v>43</v>
      </c>
      <c r="O61" s="367"/>
      <c r="P61" s="367"/>
      <c r="Q61" s="367"/>
      <c r="R61" s="367"/>
      <c r="S61" s="367"/>
      <c r="T61" s="368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356"/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69"/>
      <c r="N62" s="366" t="s">
        <v>43</v>
      </c>
      <c r="O62" s="367"/>
      <c r="P62" s="367"/>
      <c r="Q62" s="367"/>
      <c r="R62" s="367"/>
      <c r="S62" s="367"/>
      <c r="T62" s="368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381" t="s">
        <v>109</v>
      </c>
      <c r="B63" s="381"/>
      <c r="C63" s="381"/>
      <c r="D63" s="381"/>
      <c r="E63" s="381"/>
      <c r="F63" s="381"/>
      <c r="G63" s="381"/>
      <c r="H63" s="381"/>
      <c r="I63" s="381"/>
      <c r="J63" s="381"/>
      <c r="K63" s="381"/>
      <c r="L63" s="381"/>
      <c r="M63" s="381"/>
      <c r="N63" s="381"/>
      <c r="O63" s="381"/>
      <c r="P63" s="381"/>
      <c r="Q63" s="381"/>
      <c r="R63" s="381"/>
      <c r="S63" s="381"/>
      <c r="T63" s="381"/>
      <c r="U63" s="381"/>
      <c r="V63" s="381"/>
      <c r="W63" s="381"/>
      <c r="X63" s="381"/>
      <c r="Y63" s="66"/>
      <c r="Z63" s="66"/>
    </row>
    <row r="64" spans="1:53" ht="14.25" customHeight="1" x14ac:dyDescent="0.25">
      <c r="A64" s="372" t="s">
        <v>119</v>
      </c>
      <c r="B64" s="372"/>
      <c r="C64" s="372"/>
      <c r="D64" s="372"/>
      <c r="E64" s="372"/>
      <c r="F64" s="372"/>
      <c r="G64" s="372"/>
      <c r="H64" s="372"/>
      <c r="I64" s="372"/>
      <c r="J64" s="372"/>
      <c r="K64" s="372"/>
      <c r="L64" s="372"/>
      <c r="M64" s="372"/>
      <c r="N64" s="372"/>
      <c r="O64" s="372"/>
      <c r="P64" s="372"/>
      <c r="Q64" s="372"/>
      <c r="R64" s="372"/>
      <c r="S64" s="372"/>
      <c r="T64" s="372"/>
      <c r="U64" s="372"/>
      <c r="V64" s="372"/>
      <c r="W64" s="372"/>
      <c r="X64" s="372"/>
      <c r="Y64" s="67"/>
      <c r="Z64" s="67"/>
    </row>
    <row r="65" spans="1:53" ht="27" customHeight="1" x14ac:dyDescent="0.25">
      <c r="A65" s="64" t="s">
        <v>129</v>
      </c>
      <c r="B65" s="64" t="s">
        <v>130</v>
      </c>
      <c r="C65" s="37">
        <v>4301011623</v>
      </c>
      <c r="D65" s="359">
        <v>4607091382945</v>
      </c>
      <c r="E65" s="359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115</v>
      </c>
      <c r="L65" s="39" t="s">
        <v>114</v>
      </c>
      <c r="M65" s="38">
        <v>50</v>
      </c>
      <c r="N65" s="62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1"/>
      <c r="P65" s="361"/>
      <c r="Q65" s="361"/>
      <c r="R65" s="362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131</v>
      </c>
      <c r="B66" s="64" t="s">
        <v>132</v>
      </c>
      <c r="C66" s="37">
        <v>4301011380</v>
      </c>
      <c r="D66" s="359">
        <v>4607091385670</v>
      </c>
      <c r="E66" s="359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115</v>
      </c>
      <c r="L66" s="39" t="s">
        <v>114</v>
      </c>
      <c r="M66" s="38">
        <v>50</v>
      </c>
      <c r="N66" s="6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1"/>
      <c r="P66" s="361"/>
      <c r="Q66" s="361"/>
      <c r="R66" s="362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131</v>
      </c>
      <c r="B67" s="64" t="s">
        <v>133</v>
      </c>
      <c r="C67" s="37">
        <v>4301011540</v>
      </c>
      <c r="D67" s="359">
        <v>4607091385670</v>
      </c>
      <c r="E67" s="359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115</v>
      </c>
      <c r="L67" s="39" t="s">
        <v>134</v>
      </c>
      <c r="M67" s="38">
        <v>50</v>
      </c>
      <c r="N67" s="62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1"/>
      <c r="P67" s="361"/>
      <c r="Q67" s="361"/>
      <c r="R67" s="362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135</v>
      </c>
      <c r="B68" s="64" t="s">
        <v>136</v>
      </c>
      <c r="C68" s="37">
        <v>4301011625</v>
      </c>
      <c r="D68" s="359">
        <v>4680115883956</v>
      </c>
      <c r="E68" s="359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115</v>
      </c>
      <c r="L68" s="39" t="s">
        <v>114</v>
      </c>
      <c r="M68" s="38">
        <v>50</v>
      </c>
      <c r="N68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1"/>
      <c r="P68" s="361"/>
      <c r="Q68" s="361"/>
      <c r="R68" s="362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137</v>
      </c>
      <c r="B69" s="64" t="s">
        <v>138</v>
      </c>
      <c r="C69" s="37">
        <v>4301011468</v>
      </c>
      <c r="D69" s="359">
        <v>4680115881327</v>
      </c>
      <c r="E69" s="359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115</v>
      </c>
      <c r="L69" s="39" t="s">
        <v>139</v>
      </c>
      <c r="M69" s="38">
        <v>50</v>
      </c>
      <c r="N69" s="62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1"/>
      <c r="P69" s="361"/>
      <c r="Q69" s="361"/>
      <c r="R69" s="362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140</v>
      </c>
      <c r="B70" s="64" t="s">
        <v>141</v>
      </c>
      <c r="C70" s="37">
        <v>4301011514</v>
      </c>
      <c r="D70" s="359">
        <v>4680115882133</v>
      </c>
      <c r="E70" s="359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115</v>
      </c>
      <c r="L70" s="39" t="s">
        <v>114</v>
      </c>
      <c r="M70" s="38">
        <v>50</v>
      </c>
      <c r="N70" s="62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62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140</v>
      </c>
      <c r="B71" s="64" t="s">
        <v>142</v>
      </c>
      <c r="C71" s="37">
        <v>4301011703</v>
      </c>
      <c r="D71" s="359">
        <v>4680115882133</v>
      </c>
      <c r="E71" s="359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115</v>
      </c>
      <c r="L71" s="39" t="s">
        <v>114</v>
      </c>
      <c r="M71" s="38">
        <v>50</v>
      </c>
      <c r="N71" s="62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61"/>
      <c r="P71" s="361"/>
      <c r="Q71" s="361"/>
      <c r="R71" s="362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143</v>
      </c>
      <c r="B72" s="64" t="s">
        <v>144</v>
      </c>
      <c r="C72" s="37">
        <v>4301011192</v>
      </c>
      <c r="D72" s="359">
        <v>4607091382952</v>
      </c>
      <c r="E72" s="359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114</v>
      </c>
      <c r="M72" s="38">
        <v>50</v>
      </c>
      <c r="N72" s="6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1"/>
      <c r="P72" s="361"/>
      <c r="Q72" s="361"/>
      <c r="R72" s="362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145</v>
      </c>
      <c r="B73" s="64" t="s">
        <v>146</v>
      </c>
      <c r="C73" s="37">
        <v>4301011382</v>
      </c>
      <c r="D73" s="359">
        <v>4607091385687</v>
      </c>
      <c r="E73" s="359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134</v>
      </c>
      <c r="M73" s="38">
        <v>50</v>
      </c>
      <c r="N73" s="6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1"/>
      <c r="P73" s="361"/>
      <c r="Q73" s="361"/>
      <c r="R73" s="362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147</v>
      </c>
      <c r="B74" s="64" t="s">
        <v>148</v>
      </c>
      <c r="C74" s="37">
        <v>4301011565</v>
      </c>
      <c r="D74" s="359">
        <v>4680115882539</v>
      </c>
      <c r="E74" s="359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134</v>
      </c>
      <c r="M74" s="38">
        <v>50</v>
      </c>
      <c r="N74" s="6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1"/>
      <c r="P74" s="361"/>
      <c r="Q74" s="361"/>
      <c r="R74" s="362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149</v>
      </c>
      <c r="B75" s="64" t="s">
        <v>150</v>
      </c>
      <c r="C75" s="37">
        <v>4301011344</v>
      </c>
      <c r="D75" s="359">
        <v>4607091384604</v>
      </c>
      <c r="E75" s="359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114</v>
      </c>
      <c r="M75" s="38">
        <v>50</v>
      </c>
      <c r="N75" s="61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1"/>
      <c r="P75" s="361"/>
      <c r="Q75" s="361"/>
      <c r="R75" s="362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151</v>
      </c>
      <c r="B76" s="64" t="s">
        <v>152</v>
      </c>
      <c r="C76" s="37">
        <v>4301011386</v>
      </c>
      <c r="D76" s="359">
        <v>4680115880283</v>
      </c>
      <c r="E76" s="359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114</v>
      </c>
      <c r="M76" s="38">
        <v>45</v>
      </c>
      <c r="N76" s="62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1"/>
      <c r="P76" s="361"/>
      <c r="Q76" s="361"/>
      <c r="R76" s="362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153</v>
      </c>
      <c r="B77" s="64" t="s">
        <v>154</v>
      </c>
      <c r="C77" s="37">
        <v>4301011624</v>
      </c>
      <c r="D77" s="359">
        <v>4680115883949</v>
      </c>
      <c r="E77" s="359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114</v>
      </c>
      <c r="M77" s="38">
        <v>50</v>
      </c>
      <c r="N77" s="61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1"/>
      <c r="P77" s="361"/>
      <c r="Q77" s="361"/>
      <c r="R77" s="362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155</v>
      </c>
      <c r="B78" s="64" t="s">
        <v>156</v>
      </c>
      <c r="C78" s="37">
        <v>4301011476</v>
      </c>
      <c r="D78" s="359">
        <v>4680115881518</v>
      </c>
      <c r="E78" s="359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134</v>
      </c>
      <c r="M78" s="38">
        <v>50</v>
      </c>
      <c r="N78" s="6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61"/>
      <c r="P78" s="361"/>
      <c r="Q78" s="361"/>
      <c r="R78" s="362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157</v>
      </c>
      <c r="B79" s="64" t="s">
        <v>158</v>
      </c>
      <c r="C79" s="37">
        <v>4301011443</v>
      </c>
      <c r="D79" s="359">
        <v>4680115881303</v>
      </c>
      <c r="E79" s="359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139</v>
      </c>
      <c r="M79" s="38">
        <v>50</v>
      </c>
      <c r="N79" s="6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61"/>
      <c r="P79" s="361"/>
      <c r="Q79" s="361"/>
      <c r="R79" s="362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159</v>
      </c>
      <c r="B80" s="64" t="s">
        <v>160</v>
      </c>
      <c r="C80" s="37">
        <v>4301011562</v>
      </c>
      <c r="D80" s="359">
        <v>4680115882577</v>
      </c>
      <c r="E80" s="359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101</v>
      </c>
      <c r="M80" s="38">
        <v>90</v>
      </c>
      <c r="N80" s="61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1"/>
      <c r="P80" s="361"/>
      <c r="Q80" s="361"/>
      <c r="R80" s="362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159</v>
      </c>
      <c r="B81" s="64" t="s">
        <v>161</v>
      </c>
      <c r="C81" s="37">
        <v>4301011564</v>
      </c>
      <c r="D81" s="359">
        <v>4680115882577</v>
      </c>
      <c r="E81" s="359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101</v>
      </c>
      <c r="M81" s="38">
        <v>90</v>
      </c>
      <c r="N81" s="61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61"/>
      <c r="P81" s="361"/>
      <c r="Q81" s="361"/>
      <c r="R81" s="362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162</v>
      </c>
      <c r="B82" s="64" t="s">
        <v>163</v>
      </c>
      <c r="C82" s="37">
        <v>4301011432</v>
      </c>
      <c r="D82" s="359">
        <v>4680115882720</v>
      </c>
      <c r="E82" s="359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114</v>
      </c>
      <c r="M82" s="38">
        <v>90</v>
      </c>
      <c r="N82" s="60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61"/>
      <c r="P82" s="361"/>
      <c r="Q82" s="361"/>
      <c r="R82" s="362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164</v>
      </c>
      <c r="B83" s="64" t="s">
        <v>165</v>
      </c>
      <c r="C83" s="37">
        <v>4301011417</v>
      </c>
      <c r="D83" s="359">
        <v>4680115880269</v>
      </c>
      <c r="E83" s="359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134</v>
      </c>
      <c r="M83" s="38">
        <v>50</v>
      </c>
      <c r="N83" s="6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61"/>
      <c r="P83" s="361"/>
      <c r="Q83" s="361"/>
      <c r="R83" s="362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166</v>
      </c>
      <c r="B84" s="64" t="s">
        <v>167</v>
      </c>
      <c r="C84" s="37">
        <v>4301011415</v>
      </c>
      <c r="D84" s="359">
        <v>4680115880429</v>
      </c>
      <c r="E84" s="359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6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61"/>
      <c r="P84" s="361"/>
      <c r="Q84" s="361"/>
      <c r="R84" s="362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168</v>
      </c>
      <c r="B85" s="64" t="s">
        <v>169</v>
      </c>
      <c r="C85" s="37">
        <v>4301011462</v>
      </c>
      <c r="D85" s="359">
        <v>4680115881457</v>
      </c>
      <c r="E85" s="359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134</v>
      </c>
      <c r="M85" s="38">
        <v>50</v>
      </c>
      <c r="N85" s="6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61"/>
      <c r="P85" s="361"/>
      <c r="Q85" s="361"/>
      <c r="R85" s="362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x14ac:dyDescent="0.2">
      <c r="A86" s="356"/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69"/>
      <c r="N86" s="366" t="s">
        <v>43</v>
      </c>
      <c r="O86" s="367"/>
      <c r="P86" s="367"/>
      <c r="Q86" s="367"/>
      <c r="R86" s="367"/>
      <c r="S86" s="367"/>
      <c r="T86" s="368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x14ac:dyDescent="0.2">
      <c r="A87" s="356"/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69"/>
      <c r="N87" s="366" t="s">
        <v>43</v>
      </c>
      <c r="O87" s="367"/>
      <c r="P87" s="367"/>
      <c r="Q87" s="367"/>
      <c r="R87" s="367"/>
      <c r="S87" s="367"/>
      <c r="T87" s="368"/>
      <c r="U87" s="43" t="s">
        <v>0</v>
      </c>
      <c r="V87" s="44">
        <f>IFERROR(SUM(V65:V85),"0")</f>
        <v>0</v>
      </c>
      <c r="W87" s="44">
        <f>IFERROR(SUM(W65:W85),"0")</f>
        <v>0</v>
      </c>
      <c r="X87" s="43"/>
      <c r="Y87" s="68"/>
      <c r="Z87" s="68"/>
    </row>
    <row r="88" spans="1:53" ht="14.25" customHeight="1" x14ac:dyDescent="0.25">
      <c r="A88" s="372" t="s">
        <v>111</v>
      </c>
      <c r="B88" s="372"/>
      <c r="C88" s="372"/>
      <c r="D88" s="372"/>
      <c r="E88" s="372"/>
      <c r="F88" s="372"/>
      <c r="G88" s="372"/>
      <c r="H88" s="372"/>
      <c r="I88" s="372"/>
      <c r="J88" s="372"/>
      <c r="K88" s="372"/>
      <c r="L88" s="372"/>
      <c r="M88" s="372"/>
      <c r="N88" s="372"/>
      <c r="O88" s="372"/>
      <c r="P88" s="372"/>
      <c r="Q88" s="372"/>
      <c r="R88" s="372"/>
      <c r="S88" s="372"/>
      <c r="T88" s="372"/>
      <c r="U88" s="372"/>
      <c r="V88" s="372"/>
      <c r="W88" s="372"/>
      <c r="X88" s="372"/>
      <c r="Y88" s="67"/>
      <c r="Z88" s="67"/>
    </row>
    <row r="89" spans="1:53" ht="16.5" customHeight="1" x14ac:dyDescent="0.25">
      <c r="A89" s="64" t="s">
        <v>170</v>
      </c>
      <c r="B89" s="64" t="s">
        <v>171</v>
      </c>
      <c r="C89" s="37">
        <v>4301020235</v>
      </c>
      <c r="D89" s="359">
        <v>4680115881488</v>
      </c>
      <c r="E89" s="359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115</v>
      </c>
      <c r="L89" s="39" t="s">
        <v>114</v>
      </c>
      <c r="M89" s="38">
        <v>50</v>
      </c>
      <c r="N89" s="6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61"/>
      <c r="P89" s="361"/>
      <c r="Q89" s="361"/>
      <c r="R89" s="362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172</v>
      </c>
      <c r="B90" s="64" t="s">
        <v>173</v>
      </c>
      <c r="C90" s="37">
        <v>4301020183</v>
      </c>
      <c r="D90" s="359">
        <v>4607091384765</v>
      </c>
      <c r="E90" s="359"/>
      <c r="F90" s="63">
        <v>0.42</v>
      </c>
      <c r="G90" s="38">
        <v>6</v>
      </c>
      <c r="H90" s="63">
        <v>2.52</v>
      </c>
      <c r="I90" s="63">
        <v>2.72</v>
      </c>
      <c r="J90" s="38">
        <v>156</v>
      </c>
      <c r="K90" s="38" t="s">
        <v>80</v>
      </c>
      <c r="L90" s="39" t="s">
        <v>114</v>
      </c>
      <c r="M90" s="38">
        <v>45</v>
      </c>
      <c r="N90" s="604" t="s">
        <v>174</v>
      </c>
      <c r="O90" s="361"/>
      <c r="P90" s="361"/>
      <c r="Q90" s="361"/>
      <c r="R90" s="362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175</v>
      </c>
      <c r="B91" s="64" t="s">
        <v>176</v>
      </c>
      <c r="C91" s="37">
        <v>4301020228</v>
      </c>
      <c r="D91" s="359">
        <v>4680115882751</v>
      </c>
      <c r="E91" s="359"/>
      <c r="F91" s="63">
        <v>0.45</v>
      </c>
      <c r="G91" s="38">
        <v>10</v>
      </c>
      <c r="H91" s="63">
        <v>4.5</v>
      </c>
      <c r="I91" s="63">
        <v>4.74</v>
      </c>
      <c r="J91" s="38">
        <v>120</v>
      </c>
      <c r="K91" s="38" t="s">
        <v>80</v>
      </c>
      <c r="L91" s="39" t="s">
        <v>114</v>
      </c>
      <c r="M91" s="38">
        <v>90</v>
      </c>
      <c r="N91" s="6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61"/>
      <c r="P91" s="361"/>
      <c r="Q91" s="361"/>
      <c r="R91" s="362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IFERROR(IF(W91=0,"",ROUNDUP(W91/H91,0)*0.00937),"")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177</v>
      </c>
      <c r="B92" s="64" t="s">
        <v>178</v>
      </c>
      <c r="C92" s="37">
        <v>4301020258</v>
      </c>
      <c r="D92" s="359">
        <v>4680115882775</v>
      </c>
      <c r="E92" s="359"/>
      <c r="F92" s="63">
        <v>0.3</v>
      </c>
      <c r="G92" s="38">
        <v>8</v>
      </c>
      <c r="H92" s="63">
        <v>2.4</v>
      </c>
      <c r="I92" s="63">
        <v>2.5</v>
      </c>
      <c r="J92" s="38">
        <v>234</v>
      </c>
      <c r="K92" s="38" t="s">
        <v>179</v>
      </c>
      <c r="L92" s="39" t="s">
        <v>134</v>
      </c>
      <c r="M92" s="38">
        <v>50</v>
      </c>
      <c r="N92" s="6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61"/>
      <c r="P92" s="361"/>
      <c r="Q92" s="361"/>
      <c r="R92" s="362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IFERROR(IF(W92=0,"",ROUNDUP(W92/H92,0)*0.00502),"")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t="27" customHeight="1" x14ac:dyDescent="0.25">
      <c r="A93" s="64" t="s">
        <v>180</v>
      </c>
      <c r="B93" s="64" t="s">
        <v>181</v>
      </c>
      <c r="C93" s="37">
        <v>4301020217</v>
      </c>
      <c r="D93" s="359">
        <v>4680115880658</v>
      </c>
      <c r="E93" s="359"/>
      <c r="F93" s="63">
        <v>0.4</v>
      </c>
      <c r="G93" s="38">
        <v>6</v>
      </c>
      <c r="H93" s="63">
        <v>2.4</v>
      </c>
      <c r="I93" s="63">
        <v>2.6</v>
      </c>
      <c r="J93" s="38">
        <v>156</v>
      </c>
      <c r="K93" s="38" t="s">
        <v>80</v>
      </c>
      <c r="L93" s="39" t="s">
        <v>114</v>
      </c>
      <c r="M93" s="38">
        <v>50</v>
      </c>
      <c r="N93" s="6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61"/>
      <c r="P93" s="361"/>
      <c r="Q93" s="361"/>
      <c r="R93" s="362"/>
      <c r="S93" s="40" t="s">
        <v>48</v>
      </c>
      <c r="T93" s="40" t="s">
        <v>48</v>
      </c>
      <c r="U93" s="41" t="s">
        <v>0</v>
      </c>
      <c r="V93" s="59">
        <v>0</v>
      </c>
      <c r="W93" s="56">
        <f>IFERROR(IF(V93="",0,CEILING((V93/$H93),1)*$H93),"")</f>
        <v>0</v>
      </c>
      <c r="X93" s="42" t="str">
        <f>IFERROR(IF(W93=0,"",ROUNDUP(W93/H93,0)*0.00753),"")</f>
        <v/>
      </c>
      <c r="Y93" s="69" t="s">
        <v>48</v>
      </c>
      <c r="Z93" s="70" t="s">
        <v>48</v>
      </c>
      <c r="AD93" s="71"/>
      <c r="BA93" s="116" t="s">
        <v>66</v>
      </c>
    </row>
    <row r="94" spans="1:53" x14ac:dyDescent="0.2">
      <c r="A94" s="356"/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69"/>
      <c r="N94" s="366" t="s">
        <v>43</v>
      </c>
      <c r="O94" s="367"/>
      <c r="P94" s="367"/>
      <c r="Q94" s="367"/>
      <c r="R94" s="367"/>
      <c r="S94" s="367"/>
      <c r="T94" s="368"/>
      <c r="U94" s="43" t="s">
        <v>42</v>
      </c>
      <c r="V94" s="44">
        <f>IFERROR(V89/H89,"0")+IFERROR(V90/H90,"0")+IFERROR(V91/H91,"0")+IFERROR(V92/H92,"0")+IFERROR(V93/H93,"0")</f>
        <v>0</v>
      </c>
      <c r="W94" s="44">
        <f>IFERROR(W89/H89,"0")+IFERROR(W90/H90,"0")+IFERROR(W91/H91,"0")+IFERROR(W92/H92,"0")+IFERROR(W93/H93,"0")</f>
        <v>0</v>
      </c>
      <c r="X94" s="44">
        <f>IFERROR(IF(X89="",0,X89),"0")+IFERROR(IF(X90="",0,X90),"0")+IFERROR(IF(X91="",0,X91),"0")+IFERROR(IF(X92="",0,X92),"0")+IFERROR(IF(X93="",0,X93),"0")</f>
        <v>0</v>
      </c>
      <c r="Y94" s="68"/>
      <c r="Z94" s="68"/>
    </row>
    <row r="95" spans="1:53" x14ac:dyDescent="0.2">
      <c r="A95" s="356"/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69"/>
      <c r="N95" s="366" t="s">
        <v>43</v>
      </c>
      <c r="O95" s="367"/>
      <c r="P95" s="367"/>
      <c r="Q95" s="367"/>
      <c r="R95" s="367"/>
      <c r="S95" s="367"/>
      <c r="T95" s="368"/>
      <c r="U95" s="43" t="s">
        <v>0</v>
      </c>
      <c r="V95" s="44">
        <f>IFERROR(SUM(V89:V93),"0")</f>
        <v>0</v>
      </c>
      <c r="W95" s="44">
        <f>IFERROR(SUM(W89:W93),"0")</f>
        <v>0</v>
      </c>
      <c r="X95" s="43"/>
      <c r="Y95" s="68"/>
      <c r="Z95" s="68"/>
    </row>
    <row r="96" spans="1:53" ht="14.25" customHeight="1" x14ac:dyDescent="0.25">
      <c r="A96" s="372" t="s">
        <v>76</v>
      </c>
      <c r="B96" s="372"/>
      <c r="C96" s="372"/>
      <c r="D96" s="372"/>
      <c r="E96" s="372"/>
      <c r="F96" s="372"/>
      <c r="G96" s="372"/>
      <c r="H96" s="372"/>
      <c r="I96" s="372"/>
      <c r="J96" s="372"/>
      <c r="K96" s="372"/>
      <c r="L96" s="372"/>
      <c r="M96" s="372"/>
      <c r="N96" s="372"/>
      <c r="O96" s="372"/>
      <c r="P96" s="372"/>
      <c r="Q96" s="372"/>
      <c r="R96" s="372"/>
      <c r="S96" s="372"/>
      <c r="T96" s="372"/>
      <c r="U96" s="372"/>
      <c r="V96" s="372"/>
      <c r="W96" s="372"/>
      <c r="X96" s="372"/>
      <c r="Y96" s="67"/>
      <c r="Z96" s="67"/>
    </row>
    <row r="97" spans="1:53" ht="16.5" customHeight="1" x14ac:dyDescent="0.25">
      <c r="A97" s="64" t="s">
        <v>182</v>
      </c>
      <c r="B97" s="64" t="s">
        <v>183</v>
      </c>
      <c r="C97" s="37">
        <v>4301030895</v>
      </c>
      <c r="D97" s="359">
        <v>4607091387667</v>
      </c>
      <c r="E97" s="359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115</v>
      </c>
      <c r="L97" s="39" t="s">
        <v>114</v>
      </c>
      <c r="M97" s="38">
        <v>40</v>
      </c>
      <c r="N97" s="6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61"/>
      <c r="P97" s="361"/>
      <c r="Q97" s="361"/>
      <c r="R97" s="362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ref="W97:W104" si="5">IFERROR(IF(V97="",0,CEILING((V97/$H97),1)*$H97),"")</f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184</v>
      </c>
      <c r="B98" s="64" t="s">
        <v>185</v>
      </c>
      <c r="C98" s="37">
        <v>4301030961</v>
      </c>
      <c r="D98" s="359">
        <v>4607091387636</v>
      </c>
      <c r="E98" s="359"/>
      <c r="F98" s="63">
        <v>0.7</v>
      </c>
      <c r="G98" s="38">
        <v>6</v>
      </c>
      <c r="H98" s="63">
        <v>4.2</v>
      </c>
      <c r="I98" s="63">
        <v>4.5</v>
      </c>
      <c r="J98" s="38">
        <v>120</v>
      </c>
      <c r="K98" s="38" t="s">
        <v>80</v>
      </c>
      <c r="L98" s="39" t="s">
        <v>79</v>
      </c>
      <c r="M98" s="38">
        <v>40</v>
      </c>
      <c r="N98" s="6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61"/>
      <c r="P98" s="361"/>
      <c r="Q98" s="361"/>
      <c r="R98" s="362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IFERROR(IF(W98=0,"",ROUNDUP(W98/H98,0)*0.00937),"")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16.5" customHeight="1" x14ac:dyDescent="0.25">
      <c r="A99" s="64" t="s">
        <v>186</v>
      </c>
      <c r="B99" s="64" t="s">
        <v>187</v>
      </c>
      <c r="C99" s="37">
        <v>4301030963</v>
      </c>
      <c r="D99" s="359">
        <v>4607091382426</v>
      </c>
      <c r="E99" s="359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115</v>
      </c>
      <c r="L99" s="39" t="s">
        <v>79</v>
      </c>
      <c r="M99" s="38">
        <v>40</v>
      </c>
      <c r="N99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61"/>
      <c r="P99" s="361"/>
      <c r="Q99" s="361"/>
      <c r="R99" s="362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IFERROR(IF(W99=0,"",ROUNDUP(W99/H99,0)*0.02175),"")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4301030962</v>
      </c>
      <c r="D100" s="359">
        <v>4607091386547</v>
      </c>
      <c r="E100" s="359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179</v>
      </c>
      <c r="L100" s="39" t="s">
        <v>79</v>
      </c>
      <c r="M100" s="38">
        <v>40</v>
      </c>
      <c r="N100" s="5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61"/>
      <c r="P100" s="361"/>
      <c r="Q100" s="361"/>
      <c r="R100" s="362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4301031079</v>
      </c>
      <c r="D101" s="359">
        <v>4607091384734</v>
      </c>
      <c r="E101" s="359"/>
      <c r="F101" s="63">
        <v>0.35</v>
      </c>
      <c r="G101" s="38">
        <v>6</v>
      </c>
      <c r="H101" s="63">
        <v>2.1</v>
      </c>
      <c r="I101" s="63">
        <v>2.2000000000000002</v>
      </c>
      <c r="J101" s="38">
        <v>234</v>
      </c>
      <c r="K101" s="38" t="s">
        <v>179</v>
      </c>
      <c r="L101" s="39" t="s">
        <v>79</v>
      </c>
      <c r="M101" s="38">
        <v>45</v>
      </c>
      <c r="N101" s="59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61"/>
      <c r="P101" s="361"/>
      <c r="Q101" s="361"/>
      <c r="R101" s="362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192</v>
      </c>
      <c r="B102" s="64" t="s">
        <v>193</v>
      </c>
      <c r="C102" s="37">
        <v>4301030964</v>
      </c>
      <c r="D102" s="359">
        <v>4607091382464</v>
      </c>
      <c r="E102" s="359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179</v>
      </c>
      <c r="L102" s="39" t="s">
        <v>79</v>
      </c>
      <c r="M102" s="38">
        <v>40</v>
      </c>
      <c r="N102" s="5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61"/>
      <c r="P102" s="361"/>
      <c r="Q102" s="361"/>
      <c r="R102" s="362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194</v>
      </c>
      <c r="B103" s="64" t="s">
        <v>195</v>
      </c>
      <c r="C103" s="37">
        <v>4301031235</v>
      </c>
      <c r="D103" s="359">
        <v>4680115883444</v>
      </c>
      <c r="E103" s="359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101</v>
      </c>
      <c r="M103" s="38">
        <v>90</v>
      </c>
      <c r="N103" s="5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1"/>
      <c r="P103" s="361"/>
      <c r="Q103" s="361"/>
      <c r="R103" s="362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194</v>
      </c>
      <c r="B104" s="64" t="s">
        <v>196</v>
      </c>
      <c r="C104" s="37">
        <v>4301031234</v>
      </c>
      <c r="D104" s="359">
        <v>4680115883444</v>
      </c>
      <c r="E104" s="359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101</v>
      </c>
      <c r="M104" s="38">
        <v>90</v>
      </c>
      <c r="N104" s="59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61"/>
      <c r="P104" s="361"/>
      <c r="Q104" s="361"/>
      <c r="R104" s="362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x14ac:dyDescent="0.2">
      <c r="A105" s="356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69"/>
      <c r="N105" s="366" t="s">
        <v>43</v>
      </c>
      <c r="O105" s="367"/>
      <c r="P105" s="367"/>
      <c r="Q105" s="367"/>
      <c r="R105" s="367"/>
      <c r="S105" s="367"/>
      <c r="T105" s="368"/>
      <c r="U105" s="43" t="s">
        <v>42</v>
      </c>
      <c r="V105" s="44">
        <f>IFERROR(V97/H97,"0")+IFERROR(V98/H98,"0")+IFERROR(V99/H99,"0")+IFERROR(V100/H100,"0")+IFERROR(V101/H101,"0")+IFERROR(V102/H102,"0")+IFERROR(V103/H103,"0")+IFERROR(V104/H104,"0")</f>
        <v>0</v>
      </c>
      <c r="W105" s="44">
        <f>IFERROR(W97/H97,"0")+IFERROR(W98/H98,"0")+IFERROR(W99/H99,"0")+IFERROR(W100/H100,"0")+IFERROR(W101/H101,"0")+IFERROR(W102/H102,"0")+IFERROR(W103/H103,"0")+IFERROR(W104/H104,"0")</f>
        <v>0</v>
      </c>
      <c r="X105" s="44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68"/>
      <c r="Z105" s="68"/>
    </row>
    <row r="106" spans="1:53" x14ac:dyDescent="0.2">
      <c r="A106" s="356"/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69"/>
      <c r="N106" s="366" t="s">
        <v>43</v>
      </c>
      <c r="O106" s="367"/>
      <c r="P106" s="367"/>
      <c r="Q106" s="367"/>
      <c r="R106" s="367"/>
      <c r="S106" s="367"/>
      <c r="T106" s="368"/>
      <c r="U106" s="43" t="s">
        <v>0</v>
      </c>
      <c r="V106" s="44">
        <f>IFERROR(SUM(V97:V104),"0")</f>
        <v>0</v>
      </c>
      <c r="W106" s="44">
        <f>IFERROR(SUM(W97:W104),"0")</f>
        <v>0</v>
      </c>
      <c r="X106" s="43"/>
      <c r="Y106" s="68"/>
      <c r="Z106" s="68"/>
    </row>
    <row r="107" spans="1:53" ht="14.25" customHeight="1" x14ac:dyDescent="0.25">
      <c r="A107" s="372" t="s">
        <v>81</v>
      </c>
      <c r="B107" s="372"/>
      <c r="C107" s="372"/>
      <c r="D107" s="372"/>
      <c r="E107" s="372"/>
      <c r="F107" s="372"/>
      <c r="G107" s="372"/>
      <c r="H107" s="372"/>
      <c r="I107" s="372"/>
      <c r="J107" s="372"/>
      <c r="K107" s="372"/>
      <c r="L107" s="372"/>
      <c r="M107" s="372"/>
      <c r="N107" s="372"/>
      <c r="O107" s="372"/>
      <c r="P107" s="372"/>
      <c r="Q107" s="372"/>
      <c r="R107" s="372"/>
      <c r="S107" s="372"/>
      <c r="T107" s="372"/>
      <c r="U107" s="372"/>
      <c r="V107" s="372"/>
      <c r="W107" s="372"/>
      <c r="X107" s="372"/>
      <c r="Y107" s="67"/>
      <c r="Z107" s="67"/>
    </row>
    <row r="108" spans="1:53" ht="27" customHeight="1" x14ac:dyDescent="0.25">
      <c r="A108" s="64" t="s">
        <v>197</v>
      </c>
      <c r="B108" s="64" t="s">
        <v>198</v>
      </c>
      <c r="C108" s="37">
        <v>4301051437</v>
      </c>
      <c r="D108" s="359">
        <v>4607091386967</v>
      </c>
      <c r="E108" s="359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115</v>
      </c>
      <c r="L108" s="39" t="s">
        <v>134</v>
      </c>
      <c r="M108" s="38">
        <v>45</v>
      </c>
      <c r="N108" s="5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1"/>
      <c r="P108" s="361"/>
      <c r="Q108" s="361"/>
      <c r="R108" s="362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ref="W108:W118" si="6">IFERROR(IF(V108="",0,CEILING((V108/$H108),1)*$H108),"")</f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197</v>
      </c>
      <c r="B109" s="64" t="s">
        <v>199</v>
      </c>
      <c r="C109" s="37">
        <v>4301051543</v>
      </c>
      <c r="D109" s="359">
        <v>4607091386967</v>
      </c>
      <c r="E109" s="359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115</v>
      </c>
      <c r="L109" s="39" t="s">
        <v>79</v>
      </c>
      <c r="M109" s="38">
        <v>45</v>
      </c>
      <c r="N109" s="5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61"/>
      <c r="P109" s="361"/>
      <c r="Q109" s="361"/>
      <c r="R109" s="362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200</v>
      </c>
      <c r="B110" s="64" t="s">
        <v>201</v>
      </c>
      <c r="C110" s="37">
        <v>4301051611</v>
      </c>
      <c r="D110" s="359">
        <v>4607091385304</v>
      </c>
      <c r="E110" s="359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115</v>
      </c>
      <c r="L110" s="39" t="s">
        <v>79</v>
      </c>
      <c r="M110" s="38">
        <v>40</v>
      </c>
      <c r="N110" s="58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61"/>
      <c r="P110" s="361"/>
      <c r="Q110" s="361"/>
      <c r="R110" s="362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202</v>
      </c>
      <c r="B111" s="64" t="s">
        <v>203</v>
      </c>
      <c r="C111" s="37">
        <v>4301051306</v>
      </c>
      <c r="D111" s="359">
        <v>4607091386264</v>
      </c>
      <c r="E111" s="359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58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61"/>
      <c r="P111" s="361"/>
      <c r="Q111" s="361"/>
      <c r="R111" s="362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204</v>
      </c>
      <c r="B112" s="64" t="s">
        <v>205</v>
      </c>
      <c r="C112" s="37">
        <v>4301051477</v>
      </c>
      <c r="D112" s="359">
        <v>4680115882584</v>
      </c>
      <c r="E112" s="359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101</v>
      </c>
      <c r="M112" s="38">
        <v>60</v>
      </c>
      <c r="N112" s="5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61"/>
      <c r="P112" s="361"/>
      <c r="Q112" s="361"/>
      <c r="R112" s="362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204</v>
      </c>
      <c r="B113" s="64" t="s">
        <v>206</v>
      </c>
      <c r="C113" s="37">
        <v>4301051476</v>
      </c>
      <c r="D113" s="359">
        <v>4680115882584</v>
      </c>
      <c r="E113" s="359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101</v>
      </c>
      <c r="M113" s="38">
        <v>60</v>
      </c>
      <c r="N113" s="59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61"/>
      <c r="P113" s="361"/>
      <c r="Q113" s="361"/>
      <c r="R113" s="362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207</v>
      </c>
      <c r="B114" s="64" t="s">
        <v>208</v>
      </c>
      <c r="C114" s="37">
        <v>4301051436</v>
      </c>
      <c r="D114" s="359">
        <v>4607091385731</v>
      </c>
      <c r="E114" s="359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134</v>
      </c>
      <c r="M114" s="38">
        <v>45</v>
      </c>
      <c r="N114" s="59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61"/>
      <c r="P114" s="361"/>
      <c r="Q114" s="361"/>
      <c r="R114" s="362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209</v>
      </c>
      <c r="B115" s="64" t="s">
        <v>210</v>
      </c>
      <c r="C115" s="37">
        <v>4301051439</v>
      </c>
      <c r="D115" s="359">
        <v>4680115880214</v>
      </c>
      <c r="E115" s="359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134</v>
      </c>
      <c r="M115" s="38">
        <v>45</v>
      </c>
      <c r="N115" s="5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61"/>
      <c r="P115" s="361"/>
      <c r="Q115" s="361"/>
      <c r="R115" s="362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211</v>
      </c>
      <c r="B116" s="64" t="s">
        <v>212</v>
      </c>
      <c r="C116" s="37">
        <v>4301051438</v>
      </c>
      <c r="D116" s="359">
        <v>4680115880894</v>
      </c>
      <c r="E116" s="359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134</v>
      </c>
      <c r="M116" s="38">
        <v>45</v>
      </c>
      <c r="N116" s="5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61"/>
      <c r="P116" s="361"/>
      <c r="Q116" s="361"/>
      <c r="R116" s="362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213</v>
      </c>
      <c r="B117" s="64" t="s">
        <v>214</v>
      </c>
      <c r="C117" s="37">
        <v>4301051313</v>
      </c>
      <c r="D117" s="359">
        <v>4607091385427</v>
      </c>
      <c r="E117" s="359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5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61"/>
      <c r="P117" s="361"/>
      <c r="Q117" s="361"/>
      <c r="R117" s="362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215</v>
      </c>
      <c r="B118" s="64" t="s">
        <v>216</v>
      </c>
      <c r="C118" s="37">
        <v>4301051480</v>
      </c>
      <c r="D118" s="359">
        <v>4680115882645</v>
      </c>
      <c r="E118" s="359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58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61"/>
      <c r="P118" s="361"/>
      <c r="Q118" s="361"/>
      <c r="R118" s="362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356"/>
      <c r="B119" s="356"/>
      <c r="C119" s="356"/>
      <c r="D119" s="356"/>
      <c r="E119" s="356"/>
      <c r="F119" s="356"/>
      <c r="G119" s="356"/>
      <c r="H119" s="356"/>
      <c r="I119" s="356"/>
      <c r="J119" s="356"/>
      <c r="K119" s="356"/>
      <c r="L119" s="356"/>
      <c r="M119" s="369"/>
      <c r="N119" s="366" t="s">
        <v>43</v>
      </c>
      <c r="O119" s="367"/>
      <c r="P119" s="367"/>
      <c r="Q119" s="367"/>
      <c r="R119" s="367"/>
      <c r="S119" s="367"/>
      <c r="T119" s="368"/>
      <c r="U119" s="43" t="s">
        <v>42</v>
      </c>
      <c r="V119" s="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356"/>
      <c r="B120" s="356"/>
      <c r="C120" s="356"/>
      <c r="D120" s="356"/>
      <c r="E120" s="356"/>
      <c r="F120" s="356"/>
      <c r="G120" s="356"/>
      <c r="H120" s="356"/>
      <c r="I120" s="356"/>
      <c r="J120" s="356"/>
      <c r="K120" s="356"/>
      <c r="L120" s="356"/>
      <c r="M120" s="369"/>
      <c r="N120" s="366" t="s">
        <v>43</v>
      </c>
      <c r="O120" s="367"/>
      <c r="P120" s="367"/>
      <c r="Q120" s="367"/>
      <c r="R120" s="367"/>
      <c r="S120" s="367"/>
      <c r="T120" s="368"/>
      <c r="U120" s="43" t="s">
        <v>0</v>
      </c>
      <c r="V120" s="44">
        <f>IFERROR(SUM(V108:V118),"0")</f>
        <v>0</v>
      </c>
      <c r="W120" s="44">
        <f>IFERROR(SUM(W108:W118),"0")</f>
        <v>0</v>
      </c>
      <c r="X120" s="43"/>
      <c r="Y120" s="68"/>
      <c r="Z120" s="68"/>
    </row>
    <row r="121" spans="1:53" ht="14.25" customHeight="1" x14ac:dyDescent="0.25">
      <c r="A121" s="372" t="s">
        <v>217</v>
      </c>
      <c r="B121" s="372"/>
      <c r="C121" s="372"/>
      <c r="D121" s="372"/>
      <c r="E121" s="372"/>
      <c r="F121" s="372"/>
      <c r="G121" s="372"/>
      <c r="H121" s="372"/>
      <c r="I121" s="372"/>
      <c r="J121" s="372"/>
      <c r="K121" s="372"/>
      <c r="L121" s="372"/>
      <c r="M121" s="372"/>
      <c r="N121" s="372"/>
      <c r="O121" s="372"/>
      <c r="P121" s="372"/>
      <c r="Q121" s="372"/>
      <c r="R121" s="372"/>
      <c r="S121" s="372"/>
      <c r="T121" s="372"/>
      <c r="U121" s="372"/>
      <c r="V121" s="372"/>
      <c r="W121" s="372"/>
      <c r="X121" s="372"/>
      <c r="Y121" s="67"/>
      <c r="Z121" s="67"/>
    </row>
    <row r="122" spans="1:53" ht="27" customHeight="1" x14ac:dyDescent="0.25">
      <c r="A122" s="64" t="s">
        <v>218</v>
      </c>
      <c r="B122" s="64" t="s">
        <v>219</v>
      </c>
      <c r="C122" s="37">
        <v>4301060296</v>
      </c>
      <c r="D122" s="359">
        <v>4607091383065</v>
      </c>
      <c r="E122" s="359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5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61"/>
      <c r="P122" s="361"/>
      <c r="Q122" s="361"/>
      <c r="R122" s="362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220</v>
      </c>
      <c r="B123" s="64" t="s">
        <v>221</v>
      </c>
      <c r="C123" s="37">
        <v>4301060350</v>
      </c>
      <c r="D123" s="359">
        <v>4680115881532</v>
      </c>
      <c r="E123" s="359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115</v>
      </c>
      <c r="L123" s="39" t="s">
        <v>134</v>
      </c>
      <c r="M123" s="38">
        <v>30</v>
      </c>
      <c r="N123" s="58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1"/>
      <c r="P123" s="361"/>
      <c r="Q123" s="361"/>
      <c r="R123" s="362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220</v>
      </c>
      <c r="B124" s="64" t="s">
        <v>222</v>
      </c>
      <c r="C124" s="37">
        <v>4301060366</v>
      </c>
      <c r="D124" s="359">
        <v>4680115881532</v>
      </c>
      <c r="E124" s="359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115</v>
      </c>
      <c r="L124" s="39" t="s">
        <v>79</v>
      </c>
      <c r="M124" s="38">
        <v>30</v>
      </c>
      <c r="N124" s="5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1"/>
      <c r="P124" s="361"/>
      <c r="Q124" s="361"/>
      <c r="R124" s="362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220</v>
      </c>
      <c r="B125" s="64" t="s">
        <v>223</v>
      </c>
      <c r="C125" s="37">
        <v>4301060371</v>
      </c>
      <c r="D125" s="359">
        <v>4680115881532</v>
      </c>
      <c r="E125" s="359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115</v>
      </c>
      <c r="L125" s="39" t="s">
        <v>79</v>
      </c>
      <c r="M125" s="38">
        <v>30</v>
      </c>
      <c r="N125" s="582" t="s">
        <v>224</v>
      </c>
      <c r="O125" s="361"/>
      <c r="P125" s="361"/>
      <c r="Q125" s="361"/>
      <c r="R125" s="362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225</v>
      </c>
      <c r="B126" s="64" t="s">
        <v>226</v>
      </c>
      <c r="C126" s="37">
        <v>4301060356</v>
      </c>
      <c r="D126" s="359">
        <v>4680115882652</v>
      </c>
      <c r="E126" s="359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57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61"/>
      <c r="P126" s="361"/>
      <c r="Q126" s="361"/>
      <c r="R126" s="362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customHeight="1" x14ac:dyDescent="0.25">
      <c r="A127" s="64" t="s">
        <v>227</v>
      </c>
      <c r="B127" s="64" t="s">
        <v>228</v>
      </c>
      <c r="C127" s="37">
        <v>4301060309</v>
      </c>
      <c r="D127" s="359">
        <v>4680115880238</v>
      </c>
      <c r="E127" s="359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57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61"/>
      <c r="P127" s="361"/>
      <c r="Q127" s="361"/>
      <c r="R127" s="362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customHeight="1" x14ac:dyDescent="0.25">
      <c r="A128" s="64" t="s">
        <v>229</v>
      </c>
      <c r="B128" s="64" t="s">
        <v>230</v>
      </c>
      <c r="C128" s="37">
        <v>4301060351</v>
      </c>
      <c r="D128" s="359">
        <v>4680115881464</v>
      </c>
      <c r="E128" s="359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134</v>
      </c>
      <c r="M128" s="38">
        <v>30</v>
      </c>
      <c r="N128" s="57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61"/>
      <c r="P128" s="361"/>
      <c r="Q128" s="361"/>
      <c r="R128" s="362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x14ac:dyDescent="0.2">
      <c r="A129" s="356"/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69"/>
      <c r="N129" s="366" t="s">
        <v>43</v>
      </c>
      <c r="O129" s="367"/>
      <c r="P129" s="367"/>
      <c r="Q129" s="367"/>
      <c r="R129" s="367"/>
      <c r="S129" s="367"/>
      <c r="T129" s="368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x14ac:dyDescent="0.2">
      <c r="A130" s="356"/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69"/>
      <c r="N130" s="366" t="s">
        <v>43</v>
      </c>
      <c r="O130" s="367"/>
      <c r="P130" s="367"/>
      <c r="Q130" s="367"/>
      <c r="R130" s="367"/>
      <c r="S130" s="367"/>
      <c r="T130" s="368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customHeight="1" x14ac:dyDescent="0.25">
      <c r="A131" s="381" t="s">
        <v>231</v>
      </c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81"/>
      <c r="P131" s="381"/>
      <c r="Q131" s="381"/>
      <c r="R131" s="381"/>
      <c r="S131" s="381"/>
      <c r="T131" s="381"/>
      <c r="U131" s="381"/>
      <c r="V131" s="381"/>
      <c r="W131" s="381"/>
      <c r="X131" s="381"/>
      <c r="Y131" s="66"/>
      <c r="Z131" s="66"/>
    </row>
    <row r="132" spans="1:53" ht="14.25" customHeight="1" x14ac:dyDescent="0.25">
      <c r="A132" s="372" t="s">
        <v>81</v>
      </c>
      <c r="B132" s="372"/>
      <c r="C132" s="372"/>
      <c r="D132" s="372"/>
      <c r="E132" s="372"/>
      <c r="F132" s="372"/>
      <c r="G132" s="372"/>
      <c r="H132" s="372"/>
      <c r="I132" s="372"/>
      <c r="J132" s="372"/>
      <c r="K132" s="372"/>
      <c r="L132" s="372"/>
      <c r="M132" s="372"/>
      <c r="N132" s="372"/>
      <c r="O132" s="372"/>
      <c r="P132" s="372"/>
      <c r="Q132" s="372"/>
      <c r="R132" s="372"/>
      <c r="S132" s="372"/>
      <c r="T132" s="372"/>
      <c r="U132" s="372"/>
      <c r="V132" s="372"/>
      <c r="W132" s="372"/>
      <c r="X132" s="372"/>
      <c r="Y132" s="67"/>
      <c r="Z132" s="67"/>
    </row>
    <row r="133" spans="1:53" ht="27" customHeight="1" x14ac:dyDescent="0.25">
      <c r="A133" s="64" t="s">
        <v>232</v>
      </c>
      <c r="B133" s="64" t="s">
        <v>233</v>
      </c>
      <c r="C133" s="37">
        <v>4301051360</v>
      </c>
      <c r="D133" s="359">
        <v>4607091385168</v>
      </c>
      <c r="E133" s="359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115</v>
      </c>
      <c r="L133" s="39" t="s">
        <v>134</v>
      </c>
      <c r="M133" s="38">
        <v>45</v>
      </c>
      <c r="N133" s="57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1"/>
      <c r="P133" s="361"/>
      <c r="Q133" s="361"/>
      <c r="R133" s="362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customHeight="1" x14ac:dyDescent="0.25">
      <c r="A134" s="64" t="s">
        <v>232</v>
      </c>
      <c r="B134" s="64" t="s">
        <v>234</v>
      </c>
      <c r="C134" s="37">
        <v>4301051612</v>
      </c>
      <c r="D134" s="359">
        <v>4607091385168</v>
      </c>
      <c r="E134" s="359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115</v>
      </c>
      <c r="L134" s="39" t="s">
        <v>79</v>
      </c>
      <c r="M134" s="38">
        <v>45</v>
      </c>
      <c r="N134" s="5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61"/>
      <c r="P134" s="361"/>
      <c r="Q134" s="361"/>
      <c r="R134" s="362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235</v>
      </c>
      <c r="B135" s="64" t="s">
        <v>236</v>
      </c>
      <c r="C135" s="37">
        <v>4301051362</v>
      </c>
      <c r="D135" s="359">
        <v>4607091383256</v>
      </c>
      <c r="E135" s="359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134</v>
      </c>
      <c r="M135" s="38">
        <v>45</v>
      </c>
      <c r="N135" s="5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61"/>
      <c r="P135" s="361"/>
      <c r="Q135" s="361"/>
      <c r="R135" s="362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237</v>
      </c>
      <c r="B136" s="64" t="s">
        <v>238</v>
      </c>
      <c r="C136" s="37">
        <v>4301051358</v>
      </c>
      <c r="D136" s="359">
        <v>4607091385748</v>
      </c>
      <c r="E136" s="359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134</v>
      </c>
      <c r="M136" s="38">
        <v>45</v>
      </c>
      <c r="N136" s="5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61"/>
      <c r="P136" s="361"/>
      <c r="Q136" s="361"/>
      <c r="R136" s="362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x14ac:dyDescent="0.2">
      <c r="A137" s="356"/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69"/>
      <c r="N137" s="366" t="s">
        <v>43</v>
      </c>
      <c r="O137" s="367"/>
      <c r="P137" s="367"/>
      <c r="Q137" s="367"/>
      <c r="R137" s="367"/>
      <c r="S137" s="367"/>
      <c r="T137" s="368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x14ac:dyDescent="0.2">
      <c r="A138" s="356"/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69"/>
      <c r="N138" s="366" t="s">
        <v>43</v>
      </c>
      <c r="O138" s="367"/>
      <c r="P138" s="367"/>
      <c r="Q138" s="367"/>
      <c r="R138" s="367"/>
      <c r="S138" s="367"/>
      <c r="T138" s="368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customHeight="1" x14ac:dyDescent="0.2">
      <c r="A139" s="380" t="s">
        <v>239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55"/>
      <c r="Z139" s="55"/>
    </row>
    <row r="140" spans="1:53" ht="16.5" customHeight="1" x14ac:dyDescent="0.25">
      <c r="A140" s="381" t="s">
        <v>240</v>
      </c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81"/>
      <c r="P140" s="381"/>
      <c r="Q140" s="381"/>
      <c r="R140" s="381"/>
      <c r="S140" s="381"/>
      <c r="T140" s="381"/>
      <c r="U140" s="381"/>
      <c r="V140" s="381"/>
      <c r="W140" s="381"/>
      <c r="X140" s="381"/>
      <c r="Y140" s="66"/>
      <c r="Z140" s="66"/>
    </row>
    <row r="141" spans="1:53" ht="14.25" customHeight="1" x14ac:dyDescent="0.25">
      <c r="A141" s="372" t="s">
        <v>119</v>
      </c>
      <c r="B141" s="372"/>
      <c r="C141" s="372"/>
      <c r="D141" s="372"/>
      <c r="E141" s="372"/>
      <c r="F141" s="372"/>
      <c r="G141" s="372"/>
      <c r="H141" s="372"/>
      <c r="I141" s="372"/>
      <c r="J141" s="372"/>
      <c r="K141" s="372"/>
      <c r="L141" s="372"/>
      <c r="M141" s="372"/>
      <c r="N141" s="372"/>
      <c r="O141" s="372"/>
      <c r="P141" s="372"/>
      <c r="Q141" s="372"/>
      <c r="R141" s="372"/>
      <c r="S141" s="372"/>
      <c r="T141" s="372"/>
      <c r="U141" s="372"/>
      <c r="V141" s="372"/>
      <c r="W141" s="372"/>
      <c r="X141" s="372"/>
      <c r="Y141" s="67"/>
      <c r="Z141" s="67"/>
    </row>
    <row r="142" spans="1:53" ht="27" customHeight="1" x14ac:dyDescent="0.25">
      <c r="A142" s="64" t="s">
        <v>241</v>
      </c>
      <c r="B142" s="64" t="s">
        <v>242</v>
      </c>
      <c r="C142" s="37">
        <v>4301011223</v>
      </c>
      <c r="D142" s="359">
        <v>4607091383423</v>
      </c>
      <c r="E142" s="359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115</v>
      </c>
      <c r="L142" s="39" t="s">
        <v>134</v>
      </c>
      <c r="M142" s="38">
        <v>35</v>
      </c>
      <c r="N142" s="57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61"/>
      <c r="P142" s="361"/>
      <c r="Q142" s="361"/>
      <c r="R142" s="362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243</v>
      </c>
      <c r="B143" s="64" t="s">
        <v>244</v>
      </c>
      <c r="C143" s="37">
        <v>4301011338</v>
      </c>
      <c r="D143" s="359">
        <v>4607091381405</v>
      </c>
      <c r="E143" s="359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115</v>
      </c>
      <c r="L143" s="39" t="s">
        <v>79</v>
      </c>
      <c r="M143" s="38">
        <v>35</v>
      </c>
      <c r="N143" s="5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61"/>
      <c r="P143" s="361"/>
      <c r="Q143" s="361"/>
      <c r="R143" s="362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customHeight="1" x14ac:dyDescent="0.25">
      <c r="A144" s="64" t="s">
        <v>245</v>
      </c>
      <c r="B144" s="64" t="s">
        <v>246</v>
      </c>
      <c r="C144" s="37">
        <v>4301011333</v>
      </c>
      <c r="D144" s="359">
        <v>4607091386516</v>
      </c>
      <c r="E144" s="359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115</v>
      </c>
      <c r="L144" s="39" t="s">
        <v>79</v>
      </c>
      <c r="M144" s="38">
        <v>30</v>
      </c>
      <c r="N144" s="5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61"/>
      <c r="P144" s="361"/>
      <c r="Q144" s="361"/>
      <c r="R144" s="362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x14ac:dyDescent="0.2">
      <c r="A145" s="356"/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69"/>
      <c r="N145" s="366" t="s">
        <v>43</v>
      </c>
      <c r="O145" s="367"/>
      <c r="P145" s="367"/>
      <c r="Q145" s="367"/>
      <c r="R145" s="367"/>
      <c r="S145" s="367"/>
      <c r="T145" s="368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x14ac:dyDescent="0.2">
      <c r="A146" s="356"/>
      <c r="B146" s="356"/>
      <c r="C146" s="356"/>
      <c r="D146" s="356"/>
      <c r="E146" s="356"/>
      <c r="F146" s="356"/>
      <c r="G146" s="356"/>
      <c r="H146" s="356"/>
      <c r="I146" s="356"/>
      <c r="J146" s="356"/>
      <c r="K146" s="356"/>
      <c r="L146" s="356"/>
      <c r="M146" s="369"/>
      <c r="N146" s="366" t="s">
        <v>43</v>
      </c>
      <c r="O146" s="367"/>
      <c r="P146" s="367"/>
      <c r="Q146" s="367"/>
      <c r="R146" s="367"/>
      <c r="S146" s="367"/>
      <c r="T146" s="368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customHeight="1" x14ac:dyDescent="0.25">
      <c r="A147" s="381" t="s">
        <v>247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66"/>
      <c r="Z147" s="66"/>
    </row>
    <row r="148" spans="1:53" ht="14.25" customHeight="1" x14ac:dyDescent="0.25">
      <c r="A148" s="372" t="s">
        <v>76</v>
      </c>
      <c r="B148" s="372"/>
      <c r="C148" s="372"/>
      <c r="D148" s="372"/>
      <c r="E148" s="372"/>
      <c r="F148" s="372"/>
      <c r="G148" s="372"/>
      <c r="H148" s="372"/>
      <c r="I148" s="372"/>
      <c r="J148" s="372"/>
      <c r="K148" s="372"/>
      <c r="L148" s="372"/>
      <c r="M148" s="372"/>
      <c r="N148" s="372"/>
      <c r="O148" s="372"/>
      <c r="P148" s="372"/>
      <c r="Q148" s="372"/>
      <c r="R148" s="372"/>
      <c r="S148" s="372"/>
      <c r="T148" s="372"/>
      <c r="U148" s="372"/>
      <c r="V148" s="372"/>
      <c r="W148" s="372"/>
      <c r="X148" s="372"/>
      <c r="Y148" s="67"/>
      <c r="Z148" s="67"/>
    </row>
    <row r="149" spans="1:53" ht="27" customHeight="1" x14ac:dyDescent="0.25">
      <c r="A149" s="64" t="s">
        <v>248</v>
      </c>
      <c r="B149" s="64" t="s">
        <v>249</v>
      </c>
      <c r="C149" s="37">
        <v>4301031191</v>
      </c>
      <c r="D149" s="359">
        <v>4680115880993</v>
      </c>
      <c r="E149" s="359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61"/>
      <c r="P149" s="361"/>
      <c r="Q149" s="361"/>
      <c r="R149" s="362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250</v>
      </c>
      <c r="B150" s="64" t="s">
        <v>251</v>
      </c>
      <c r="C150" s="37">
        <v>4301031204</v>
      </c>
      <c r="D150" s="359">
        <v>4680115881761</v>
      </c>
      <c r="E150" s="359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61"/>
      <c r="P150" s="361"/>
      <c r="Q150" s="361"/>
      <c r="R150" s="362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252</v>
      </c>
      <c r="B151" s="64" t="s">
        <v>253</v>
      </c>
      <c r="C151" s="37">
        <v>4301031201</v>
      </c>
      <c r="D151" s="359">
        <v>4680115881563</v>
      </c>
      <c r="E151" s="359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5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61"/>
      <c r="P151" s="361"/>
      <c r="Q151" s="361"/>
      <c r="R151" s="362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254</v>
      </c>
      <c r="B152" s="64" t="s">
        <v>255</v>
      </c>
      <c r="C152" s="37">
        <v>4301031199</v>
      </c>
      <c r="D152" s="359">
        <v>4680115880986</v>
      </c>
      <c r="E152" s="359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179</v>
      </c>
      <c r="L152" s="39" t="s">
        <v>79</v>
      </c>
      <c r="M152" s="38">
        <v>40</v>
      </c>
      <c r="N152" s="5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61"/>
      <c r="P152" s="361"/>
      <c r="Q152" s="361"/>
      <c r="R152" s="362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256</v>
      </c>
      <c r="B153" s="64" t="s">
        <v>257</v>
      </c>
      <c r="C153" s="37">
        <v>4301031190</v>
      </c>
      <c r="D153" s="359">
        <v>4680115880207</v>
      </c>
      <c r="E153" s="359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61"/>
      <c r="P153" s="361"/>
      <c r="Q153" s="361"/>
      <c r="R153" s="362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258</v>
      </c>
      <c r="B154" s="64" t="s">
        <v>259</v>
      </c>
      <c r="C154" s="37">
        <v>4301031205</v>
      </c>
      <c r="D154" s="359">
        <v>4680115881785</v>
      </c>
      <c r="E154" s="359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179</v>
      </c>
      <c r="L154" s="39" t="s">
        <v>79</v>
      </c>
      <c r="M154" s="38">
        <v>40</v>
      </c>
      <c r="N154" s="5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61"/>
      <c r="P154" s="361"/>
      <c r="Q154" s="361"/>
      <c r="R154" s="362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260</v>
      </c>
      <c r="B155" s="64" t="s">
        <v>261</v>
      </c>
      <c r="C155" s="37">
        <v>4301031202</v>
      </c>
      <c r="D155" s="359">
        <v>4680115881679</v>
      </c>
      <c r="E155" s="359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179</v>
      </c>
      <c r="L155" s="39" t="s">
        <v>79</v>
      </c>
      <c r="M155" s="38">
        <v>40</v>
      </c>
      <c r="N155" s="5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61"/>
      <c r="P155" s="361"/>
      <c r="Q155" s="361"/>
      <c r="R155" s="362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262</v>
      </c>
      <c r="B156" s="64" t="s">
        <v>263</v>
      </c>
      <c r="C156" s="37">
        <v>4301031158</v>
      </c>
      <c r="D156" s="359">
        <v>4680115880191</v>
      </c>
      <c r="E156" s="359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61"/>
      <c r="P156" s="361"/>
      <c r="Q156" s="361"/>
      <c r="R156" s="362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customHeight="1" x14ac:dyDescent="0.25">
      <c r="A157" s="64" t="s">
        <v>264</v>
      </c>
      <c r="B157" s="64" t="s">
        <v>265</v>
      </c>
      <c r="C157" s="37">
        <v>4301031245</v>
      </c>
      <c r="D157" s="359">
        <v>4680115883963</v>
      </c>
      <c r="E157" s="359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179</v>
      </c>
      <c r="L157" s="39" t="s">
        <v>79</v>
      </c>
      <c r="M157" s="38">
        <v>40</v>
      </c>
      <c r="N157" s="5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61"/>
      <c r="P157" s="361"/>
      <c r="Q157" s="361"/>
      <c r="R157" s="362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x14ac:dyDescent="0.2">
      <c r="A158" s="356"/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69"/>
      <c r="N158" s="366" t="s">
        <v>43</v>
      </c>
      <c r="O158" s="367"/>
      <c r="P158" s="367"/>
      <c r="Q158" s="367"/>
      <c r="R158" s="367"/>
      <c r="S158" s="367"/>
      <c r="T158" s="368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356"/>
      <c r="B159" s="356"/>
      <c r="C159" s="356"/>
      <c r="D159" s="356"/>
      <c r="E159" s="356"/>
      <c r="F159" s="356"/>
      <c r="G159" s="356"/>
      <c r="H159" s="356"/>
      <c r="I159" s="356"/>
      <c r="J159" s="356"/>
      <c r="K159" s="356"/>
      <c r="L159" s="356"/>
      <c r="M159" s="369"/>
      <c r="N159" s="366" t="s">
        <v>43</v>
      </c>
      <c r="O159" s="367"/>
      <c r="P159" s="367"/>
      <c r="Q159" s="367"/>
      <c r="R159" s="367"/>
      <c r="S159" s="367"/>
      <c r="T159" s="368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customHeight="1" x14ac:dyDescent="0.25">
      <c r="A160" s="381" t="s">
        <v>266</v>
      </c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81"/>
      <c r="P160" s="381"/>
      <c r="Q160" s="381"/>
      <c r="R160" s="381"/>
      <c r="S160" s="381"/>
      <c r="T160" s="381"/>
      <c r="U160" s="381"/>
      <c r="V160" s="381"/>
      <c r="W160" s="381"/>
      <c r="X160" s="381"/>
      <c r="Y160" s="66"/>
      <c r="Z160" s="66"/>
    </row>
    <row r="161" spans="1:53" ht="14.25" customHeight="1" x14ac:dyDescent="0.25">
      <c r="A161" s="372" t="s">
        <v>119</v>
      </c>
      <c r="B161" s="372"/>
      <c r="C161" s="372"/>
      <c r="D161" s="372"/>
      <c r="E161" s="372"/>
      <c r="F161" s="372"/>
      <c r="G161" s="372"/>
      <c r="H161" s="372"/>
      <c r="I161" s="372"/>
      <c r="J161" s="372"/>
      <c r="K161" s="372"/>
      <c r="L161" s="372"/>
      <c r="M161" s="372"/>
      <c r="N161" s="372"/>
      <c r="O161" s="372"/>
      <c r="P161" s="372"/>
      <c r="Q161" s="372"/>
      <c r="R161" s="372"/>
      <c r="S161" s="372"/>
      <c r="T161" s="372"/>
      <c r="U161" s="372"/>
      <c r="V161" s="372"/>
      <c r="W161" s="372"/>
      <c r="X161" s="372"/>
      <c r="Y161" s="67"/>
      <c r="Z161" s="67"/>
    </row>
    <row r="162" spans="1:53" ht="16.5" customHeight="1" x14ac:dyDescent="0.25">
      <c r="A162" s="64" t="s">
        <v>267</v>
      </c>
      <c r="B162" s="64" t="s">
        <v>268</v>
      </c>
      <c r="C162" s="37">
        <v>4301011450</v>
      </c>
      <c r="D162" s="359">
        <v>4680115881402</v>
      </c>
      <c r="E162" s="359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115</v>
      </c>
      <c r="L162" s="39" t="s">
        <v>114</v>
      </c>
      <c r="M162" s="38">
        <v>55</v>
      </c>
      <c r="N162" s="5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61"/>
      <c r="P162" s="361"/>
      <c r="Q162" s="361"/>
      <c r="R162" s="362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customHeight="1" x14ac:dyDescent="0.25">
      <c r="A163" s="64" t="s">
        <v>269</v>
      </c>
      <c r="B163" s="64" t="s">
        <v>270</v>
      </c>
      <c r="C163" s="37">
        <v>4301011454</v>
      </c>
      <c r="D163" s="359">
        <v>4680115881396</v>
      </c>
      <c r="E163" s="359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61"/>
      <c r="P163" s="361"/>
      <c r="Q163" s="361"/>
      <c r="R163" s="362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x14ac:dyDescent="0.2">
      <c r="A164" s="356"/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69"/>
      <c r="N164" s="366" t="s">
        <v>43</v>
      </c>
      <c r="O164" s="367"/>
      <c r="P164" s="367"/>
      <c r="Q164" s="367"/>
      <c r="R164" s="367"/>
      <c r="S164" s="367"/>
      <c r="T164" s="368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356"/>
      <c r="B165" s="356"/>
      <c r="C165" s="356"/>
      <c r="D165" s="356"/>
      <c r="E165" s="356"/>
      <c r="F165" s="356"/>
      <c r="G165" s="356"/>
      <c r="H165" s="356"/>
      <c r="I165" s="356"/>
      <c r="J165" s="356"/>
      <c r="K165" s="356"/>
      <c r="L165" s="356"/>
      <c r="M165" s="369"/>
      <c r="N165" s="366" t="s">
        <v>43</v>
      </c>
      <c r="O165" s="367"/>
      <c r="P165" s="367"/>
      <c r="Q165" s="367"/>
      <c r="R165" s="367"/>
      <c r="S165" s="367"/>
      <c r="T165" s="368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372" t="s">
        <v>111</v>
      </c>
      <c r="B166" s="372"/>
      <c r="C166" s="372"/>
      <c r="D166" s="372"/>
      <c r="E166" s="372"/>
      <c r="F166" s="372"/>
      <c r="G166" s="372"/>
      <c r="H166" s="372"/>
      <c r="I166" s="372"/>
      <c r="J166" s="372"/>
      <c r="K166" s="372"/>
      <c r="L166" s="372"/>
      <c r="M166" s="372"/>
      <c r="N166" s="372"/>
      <c r="O166" s="372"/>
      <c r="P166" s="372"/>
      <c r="Q166" s="372"/>
      <c r="R166" s="372"/>
      <c r="S166" s="372"/>
      <c r="T166" s="372"/>
      <c r="U166" s="372"/>
      <c r="V166" s="372"/>
      <c r="W166" s="372"/>
      <c r="X166" s="372"/>
      <c r="Y166" s="67"/>
      <c r="Z166" s="67"/>
    </row>
    <row r="167" spans="1:53" ht="16.5" customHeight="1" x14ac:dyDescent="0.25">
      <c r="A167" s="64" t="s">
        <v>271</v>
      </c>
      <c r="B167" s="64" t="s">
        <v>272</v>
      </c>
      <c r="C167" s="37">
        <v>4301020262</v>
      </c>
      <c r="D167" s="359">
        <v>4680115882935</v>
      </c>
      <c r="E167" s="359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115</v>
      </c>
      <c r="L167" s="39" t="s">
        <v>134</v>
      </c>
      <c r="M167" s="38">
        <v>50</v>
      </c>
      <c r="N167" s="5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61"/>
      <c r="P167" s="361"/>
      <c r="Q167" s="361"/>
      <c r="R167" s="362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customHeight="1" x14ac:dyDescent="0.25">
      <c r="A168" s="64" t="s">
        <v>273</v>
      </c>
      <c r="B168" s="64" t="s">
        <v>274</v>
      </c>
      <c r="C168" s="37">
        <v>4301020220</v>
      </c>
      <c r="D168" s="359">
        <v>4680115880764</v>
      </c>
      <c r="E168" s="359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114</v>
      </c>
      <c r="M168" s="38">
        <v>50</v>
      </c>
      <c r="N168" s="5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61"/>
      <c r="P168" s="361"/>
      <c r="Q168" s="361"/>
      <c r="R168" s="362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x14ac:dyDescent="0.2">
      <c r="A169" s="356"/>
      <c r="B169" s="356"/>
      <c r="C169" s="356"/>
      <c r="D169" s="356"/>
      <c r="E169" s="356"/>
      <c r="F169" s="356"/>
      <c r="G169" s="356"/>
      <c r="H169" s="356"/>
      <c r="I169" s="356"/>
      <c r="J169" s="356"/>
      <c r="K169" s="356"/>
      <c r="L169" s="356"/>
      <c r="M169" s="369"/>
      <c r="N169" s="366" t="s">
        <v>43</v>
      </c>
      <c r="O169" s="367"/>
      <c r="P169" s="367"/>
      <c r="Q169" s="367"/>
      <c r="R169" s="367"/>
      <c r="S169" s="367"/>
      <c r="T169" s="368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x14ac:dyDescent="0.2">
      <c r="A170" s="356"/>
      <c r="B170" s="356"/>
      <c r="C170" s="356"/>
      <c r="D170" s="356"/>
      <c r="E170" s="356"/>
      <c r="F170" s="356"/>
      <c r="G170" s="356"/>
      <c r="H170" s="356"/>
      <c r="I170" s="356"/>
      <c r="J170" s="356"/>
      <c r="K170" s="356"/>
      <c r="L170" s="356"/>
      <c r="M170" s="369"/>
      <c r="N170" s="366" t="s">
        <v>43</v>
      </c>
      <c r="O170" s="367"/>
      <c r="P170" s="367"/>
      <c r="Q170" s="367"/>
      <c r="R170" s="367"/>
      <c r="S170" s="367"/>
      <c r="T170" s="368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customHeight="1" x14ac:dyDescent="0.25">
      <c r="A171" s="372" t="s">
        <v>76</v>
      </c>
      <c r="B171" s="372"/>
      <c r="C171" s="372"/>
      <c r="D171" s="372"/>
      <c r="E171" s="372"/>
      <c r="F171" s="372"/>
      <c r="G171" s="372"/>
      <c r="H171" s="372"/>
      <c r="I171" s="372"/>
      <c r="J171" s="372"/>
      <c r="K171" s="372"/>
      <c r="L171" s="372"/>
      <c r="M171" s="372"/>
      <c r="N171" s="372"/>
      <c r="O171" s="372"/>
      <c r="P171" s="372"/>
      <c r="Q171" s="372"/>
      <c r="R171" s="372"/>
      <c r="S171" s="372"/>
      <c r="T171" s="372"/>
      <c r="U171" s="372"/>
      <c r="V171" s="372"/>
      <c r="W171" s="372"/>
      <c r="X171" s="372"/>
      <c r="Y171" s="67"/>
      <c r="Z171" s="67"/>
    </row>
    <row r="172" spans="1:53" ht="27" customHeight="1" x14ac:dyDescent="0.25">
      <c r="A172" s="64" t="s">
        <v>275</v>
      </c>
      <c r="B172" s="64" t="s">
        <v>276</v>
      </c>
      <c r="C172" s="37">
        <v>4301031224</v>
      </c>
      <c r="D172" s="359">
        <v>4680115882683</v>
      </c>
      <c r="E172" s="359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61"/>
      <c r="P172" s="361"/>
      <c r="Q172" s="361"/>
      <c r="R172" s="362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277</v>
      </c>
      <c r="B173" s="64" t="s">
        <v>278</v>
      </c>
      <c r="C173" s="37">
        <v>4301031230</v>
      </c>
      <c r="D173" s="359">
        <v>4680115882690</v>
      </c>
      <c r="E173" s="359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61"/>
      <c r="P173" s="361"/>
      <c r="Q173" s="361"/>
      <c r="R173" s="362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279</v>
      </c>
      <c r="B174" s="64" t="s">
        <v>280</v>
      </c>
      <c r="C174" s="37">
        <v>4301031220</v>
      </c>
      <c r="D174" s="359">
        <v>4680115882669</v>
      </c>
      <c r="E174" s="359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61"/>
      <c r="P174" s="361"/>
      <c r="Q174" s="361"/>
      <c r="R174" s="362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281</v>
      </c>
      <c r="B175" s="64" t="s">
        <v>282</v>
      </c>
      <c r="C175" s="37">
        <v>4301031221</v>
      </c>
      <c r="D175" s="359">
        <v>4680115882676</v>
      </c>
      <c r="E175" s="359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61"/>
      <c r="P175" s="361"/>
      <c r="Q175" s="361"/>
      <c r="R175" s="362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x14ac:dyDescent="0.2">
      <c r="A176" s="356"/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69"/>
      <c r="N176" s="366" t="s">
        <v>43</v>
      </c>
      <c r="O176" s="367"/>
      <c r="P176" s="367"/>
      <c r="Q176" s="367"/>
      <c r="R176" s="367"/>
      <c r="S176" s="367"/>
      <c r="T176" s="368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x14ac:dyDescent="0.2">
      <c r="A177" s="356"/>
      <c r="B177" s="356"/>
      <c r="C177" s="356"/>
      <c r="D177" s="356"/>
      <c r="E177" s="356"/>
      <c r="F177" s="356"/>
      <c r="G177" s="356"/>
      <c r="H177" s="356"/>
      <c r="I177" s="356"/>
      <c r="J177" s="356"/>
      <c r="K177" s="356"/>
      <c r="L177" s="356"/>
      <c r="M177" s="369"/>
      <c r="N177" s="366" t="s">
        <v>43</v>
      </c>
      <c r="O177" s="367"/>
      <c r="P177" s="367"/>
      <c r="Q177" s="367"/>
      <c r="R177" s="367"/>
      <c r="S177" s="367"/>
      <c r="T177" s="368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customHeight="1" x14ac:dyDescent="0.25">
      <c r="A178" s="372" t="s">
        <v>81</v>
      </c>
      <c r="B178" s="372"/>
      <c r="C178" s="372"/>
      <c r="D178" s="372"/>
      <c r="E178" s="372"/>
      <c r="F178" s="372"/>
      <c r="G178" s="372"/>
      <c r="H178" s="372"/>
      <c r="I178" s="372"/>
      <c r="J178" s="372"/>
      <c r="K178" s="372"/>
      <c r="L178" s="372"/>
      <c r="M178" s="372"/>
      <c r="N178" s="372"/>
      <c r="O178" s="372"/>
      <c r="P178" s="372"/>
      <c r="Q178" s="372"/>
      <c r="R178" s="372"/>
      <c r="S178" s="372"/>
      <c r="T178" s="372"/>
      <c r="U178" s="372"/>
      <c r="V178" s="372"/>
      <c r="W178" s="372"/>
      <c r="X178" s="372"/>
      <c r="Y178" s="67"/>
      <c r="Z178" s="67"/>
    </row>
    <row r="179" spans="1:53" ht="27" customHeight="1" x14ac:dyDescent="0.25">
      <c r="A179" s="64" t="s">
        <v>283</v>
      </c>
      <c r="B179" s="64" t="s">
        <v>284</v>
      </c>
      <c r="C179" s="37">
        <v>4301051409</v>
      </c>
      <c r="D179" s="359">
        <v>4680115881556</v>
      </c>
      <c r="E179" s="359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115</v>
      </c>
      <c r="L179" s="39" t="s">
        <v>134</v>
      </c>
      <c r="M179" s="38">
        <v>45</v>
      </c>
      <c r="N179" s="54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61"/>
      <c r="P179" s="361"/>
      <c r="Q179" s="361"/>
      <c r="R179" s="362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285</v>
      </c>
      <c r="B180" s="64" t="s">
        <v>286</v>
      </c>
      <c r="C180" s="37">
        <v>4301051538</v>
      </c>
      <c r="D180" s="359">
        <v>4680115880573</v>
      </c>
      <c r="E180" s="359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115</v>
      </c>
      <c r="L180" s="39" t="s">
        <v>79</v>
      </c>
      <c r="M180" s="38">
        <v>45</v>
      </c>
      <c r="N180" s="54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61"/>
      <c r="P180" s="361"/>
      <c r="Q180" s="361"/>
      <c r="R180" s="362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287</v>
      </c>
      <c r="B181" s="64" t="s">
        <v>288</v>
      </c>
      <c r="C181" s="37">
        <v>4301051408</v>
      </c>
      <c r="D181" s="359">
        <v>4680115881594</v>
      </c>
      <c r="E181" s="359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115</v>
      </c>
      <c r="L181" s="39" t="s">
        <v>134</v>
      </c>
      <c r="M181" s="38">
        <v>40</v>
      </c>
      <c r="N181" s="5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61"/>
      <c r="P181" s="361"/>
      <c r="Q181" s="361"/>
      <c r="R181" s="362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289</v>
      </c>
      <c r="B182" s="64" t="s">
        <v>290</v>
      </c>
      <c r="C182" s="37">
        <v>4301051505</v>
      </c>
      <c r="D182" s="359">
        <v>4680115881587</v>
      </c>
      <c r="E182" s="359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115</v>
      </c>
      <c r="L182" s="39" t="s">
        <v>79</v>
      </c>
      <c r="M182" s="38">
        <v>40</v>
      </c>
      <c r="N182" s="55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61"/>
      <c r="P182" s="361"/>
      <c r="Q182" s="361"/>
      <c r="R182" s="362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291</v>
      </c>
      <c r="B183" s="64" t="s">
        <v>292</v>
      </c>
      <c r="C183" s="37">
        <v>4301051380</v>
      </c>
      <c r="D183" s="359">
        <v>4680115880962</v>
      </c>
      <c r="E183" s="359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115</v>
      </c>
      <c r="L183" s="39" t="s">
        <v>79</v>
      </c>
      <c r="M183" s="38">
        <v>40</v>
      </c>
      <c r="N183" s="54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61"/>
      <c r="P183" s="361"/>
      <c r="Q183" s="361"/>
      <c r="R183" s="362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293</v>
      </c>
      <c r="B184" s="64" t="s">
        <v>294</v>
      </c>
      <c r="C184" s="37">
        <v>4301051411</v>
      </c>
      <c r="D184" s="359">
        <v>4680115881617</v>
      </c>
      <c r="E184" s="359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115</v>
      </c>
      <c r="L184" s="39" t="s">
        <v>134</v>
      </c>
      <c r="M184" s="38">
        <v>40</v>
      </c>
      <c r="N184" s="5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61"/>
      <c r="P184" s="361"/>
      <c r="Q184" s="361"/>
      <c r="R184" s="362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295</v>
      </c>
      <c r="B185" s="64" t="s">
        <v>296</v>
      </c>
      <c r="C185" s="37">
        <v>4301051487</v>
      </c>
      <c r="D185" s="359">
        <v>4680115881228</v>
      </c>
      <c r="E185" s="359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4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61"/>
      <c r="P185" s="361"/>
      <c r="Q185" s="361"/>
      <c r="R185" s="362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297</v>
      </c>
      <c r="B186" s="64" t="s">
        <v>298</v>
      </c>
      <c r="C186" s="37">
        <v>4301051506</v>
      </c>
      <c r="D186" s="359">
        <v>4680115881037</v>
      </c>
      <c r="E186" s="359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4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61"/>
      <c r="P186" s="361"/>
      <c r="Q186" s="361"/>
      <c r="R186" s="362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299</v>
      </c>
      <c r="B187" s="64" t="s">
        <v>300</v>
      </c>
      <c r="C187" s="37">
        <v>4301051384</v>
      </c>
      <c r="D187" s="359">
        <v>4680115881211</v>
      </c>
      <c r="E187" s="359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4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61"/>
      <c r="P187" s="361"/>
      <c r="Q187" s="361"/>
      <c r="R187" s="362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301</v>
      </c>
      <c r="B188" s="64" t="s">
        <v>302</v>
      </c>
      <c r="C188" s="37">
        <v>4301051378</v>
      </c>
      <c r="D188" s="359">
        <v>4680115881020</v>
      </c>
      <c r="E188" s="359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61"/>
      <c r="P188" s="361"/>
      <c r="Q188" s="361"/>
      <c r="R188" s="362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303</v>
      </c>
      <c r="B189" s="64" t="s">
        <v>304</v>
      </c>
      <c r="C189" s="37">
        <v>4301051407</v>
      </c>
      <c r="D189" s="359">
        <v>4680115882195</v>
      </c>
      <c r="E189" s="359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134</v>
      </c>
      <c r="M189" s="38">
        <v>40</v>
      </c>
      <c r="N189" s="5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61"/>
      <c r="P189" s="361"/>
      <c r="Q189" s="361"/>
      <c r="R189" s="362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305</v>
      </c>
      <c r="B190" s="64" t="s">
        <v>306</v>
      </c>
      <c r="C190" s="37">
        <v>4301051479</v>
      </c>
      <c r="D190" s="359">
        <v>4680115882607</v>
      </c>
      <c r="E190" s="359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134</v>
      </c>
      <c r="M190" s="38">
        <v>45</v>
      </c>
      <c r="N190" s="54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61"/>
      <c r="P190" s="361"/>
      <c r="Q190" s="361"/>
      <c r="R190" s="362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307</v>
      </c>
      <c r="B191" s="64" t="s">
        <v>308</v>
      </c>
      <c r="C191" s="37">
        <v>4301051468</v>
      </c>
      <c r="D191" s="359">
        <v>4680115880092</v>
      </c>
      <c r="E191" s="359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61"/>
      <c r="P191" s="361"/>
      <c r="Q191" s="361"/>
      <c r="R191" s="362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309</v>
      </c>
      <c r="B192" s="64" t="s">
        <v>310</v>
      </c>
      <c r="C192" s="37">
        <v>4301051469</v>
      </c>
      <c r="D192" s="359">
        <v>4680115880221</v>
      </c>
      <c r="E192" s="359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134</v>
      </c>
      <c r="M192" s="38">
        <v>45</v>
      </c>
      <c r="N192" s="54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61"/>
      <c r="P192" s="361"/>
      <c r="Q192" s="361"/>
      <c r="R192" s="362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311</v>
      </c>
      <c r="B193" s="64" t="s">
        <v>312</v>
      </c>
      <c r="C193" s="37">
        <v>4301051523</v>
      </c>
      <c r="D193" s="359">
        <v>4680115882942</v>
      </c>
      <c r="E193" s="359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3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61"/>
      <c r="P193" s="361"/>
      <c r="Q193" s="361"/>
      <c r="R193" s="362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313</v>
      </c>
      <c r="B194" s="64" t="s">
        <v>314</v>
      </c>
      <c r="C194" s="37">
        <v>4301051326</v>
      </c>
      <c r="D194" s="359">
        <v>4680115880504</v>
      </c>
      <c r="E194" s="359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61"/>
      <c r="P194" s="361"/>
      <c r="Q194" s="361"/>
      <c r="R194" s="362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customHeight="1" x14ac:dyDescent="0.25">
      <c r="A195" s="64" t="s">
        <v>315</v>
      </c>
      <c r="B195" s="64" t="s">
        <v>316</v>
      </c>
      <c r="C195" s="37">
        <v>4301051410</v>
      </c>
      <c r="D195" s="359">
        <v>4680115882164</v>
      </c>
      <c r="E195" s="359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134</v>
      </c>
      <c r="M195" s="38">
        <v>40</v>
      </c>
      <c r="N195" s="5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61"/>
      <c r="P195" s="361"/>
      <c r="Q195" s="361"/>
      <c r="R195" s="362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x14ac:dyDescent="0.2">
      <c r="A196" s="356"/>
      <c r="B196" s="356"/>
      <c r="C196" s="356"/>
      <c r="D196" s="356"/>
      <c r="E196" s="356"/>
      <c r="F196" s="356"/>
      <c r="G196" s="356"/>
      <c r="H196" s="356"/>
      <c r="I196" s="356"/>
      <c r="J196" s="356"/>
      <c r="K196" s="356"/>
      <c r="L196" s="356"/>
      <c r="M196" s="369"/>
      <c r="N196" s="366" t="s">
        <v>43</v>
      </c>
      <c r="O196" s="367"/>
      <c r="P196" s="367"/>
      <c r="Q196" s="367"/>
      <c r="R196" s="367"/>
      <c r="S196" s="367"/>
      <c r="T196" s="368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x14ac:dyDescent="0.2">
      <c r="A197" s="356"/>
      <c r="B197" s="356"/>
      <c r="C197" s="356"/>
      <c r="D197" s="356"/>
      <c r="E197" s="356"/>
      <c r="F197" s="356"/>
      <c r="G197" s="356"/>
      <c r="H197" s="356"/>
      <c r="I197" s="356"/>
      <c r="J197" s="356"/>
      <c r="K197" s="356"/>
      <c r="L197" s="356"/>
      <c r="M197" s="369"/>
      <c r="N197" s="366" t="s">
        <v>43</v>
      </c>
      <c r="O197" s="367"/>
      <c r="P197" s="367"/>
      <c r="Q197" s="367"/>
      <c r="R197" s="367"/>
      <c r="S197" s="367"/>
      <c r="T197" s="368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customHeight="1" x14ac:dyDescent="0.25">
      <c r="A198" s="372" t="s">
        <v>217</v>
      </c>
      <c r="B198" s="372"/>
      <c r="C198" s="372"/>
      <c r="D198" s="372"/>
      <c r="E198" s="372"/>
      <c r="F198" s="372"/>
      <c r="G198" s="372"/>
      <c r="H198" s="372"/>
      <c r="I198" s="372"/>
      <c r="J198" s="372"/>
      <c r="K198" s="372"/>
      <c r="L198" s="372"/>
      <c r="M198" s="372"/>
      <c r="N198" s="372"/>
      <c r="O198" s="372"/>
      <c r="P198" s="372"/>
      <c r="Q198" s="372"/>
      <c r="R198" s="372"/>
      <c r="S198" s="372"/>
      <c r="T198" s="372"/>
      <c r="U198" s="372"/>
      <c r="V198" s="372"/>
      <c r="W198" s="372"/>
      <c r="X198" s="372"/>
      <c r="Y198" s="67"/>
      <c r="Z198" s="67"/>
    </row>
    <row r="199" spans="1:53" ht="16.5" customHeight="1" x14ac:dyDescent="0.25">
      <c r="A199" s="64" t="s">
        <v>317</v>
      </c>
      <c r="B199" s="64" t="s">
        <v>318</v>
      </c>
      <c r="C199" s="37">
        <v>4301060360</v>
      </c>
      <c r="D199" s="359">
        <v>4680115882874</v>
      </c>
      <c r="E199" s="359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61"/>
      <c r="P199" s="361"/>
      <c r="Q199" s="361"/>
      <c r="R199" s="362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319</v>
      </c>
      <c r="B200" s="64" t="s">
        <v>320</v>
      </c>
      <c r="C200" s="37">
        <v>4301060359</v>
      </c>
      <c r="D200" s="359">
        <v>4680115884434</v>
      </c>
      <c r="E200" s="359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61"/>
      <c r="P200" s="361"/>
      <c r="Q200" s="361"/>
      <c r="R200" s="362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321</v>
      </c>
      <c r="B201" s="64" t="s">
        <v>322</v>
      </c>
      <c r="C201" s="37">
        <v>4301060338</v>
      </c>
      <c r="D201" s="359">
        <v>4680115880801</v>
      </c>
      <c r="E201" s="359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61"/>
      <c r="P201" s="361"/>
      <c r="Q201" s="361"/>
      <c r="R201" s="362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customHeight="1" x14ac:dyDescent="0.25">
      <c r="A202" s="64" t="s">
        <v>323</v>
      </c>
      <c r="B202" s="64" t="s">
        <v>324</v>
      </c>
      <c r="C202" s="37">
        <v>4301060339</v>
      </c>
      <c r="D202" s="359">
        <v>4680115880818</v>
      </c>
      <c r="E202" s="359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3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61"/>
      <c r="P202" s="361"/>
      <c r="Q202" s="361"/>
      <c r="R202" s="362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x14ac:dyDescent="0.2">
      <c r="A203" s="356"/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69"/>
      <c r="N203" s="366" t="s">
        <v>43</v>
      </c>
      <c r="O203" s="367"/>
      <c r="P203" s="367"/>
      <c r="Q203" s="367"/>
      <c r="R203" s="367"/>
      <c r="S203" s="367"/>
      <c r="T203" s="368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x14ac:dyDescent="0.2">
      <c r="A204" s="356"/>
      <c r="B204" s="356"/>
      <c r="C204" s="356"/>
      <c r="D204" s="356"/>
      <c r="E204" s="356"/>
      <c r="F204" s="356"/>
      <c r="G204" s="356"/>
      <c r="H204" s="356"/>
      <c r="I204" s="356"/>
      <c r="J204" s="356"/>
      <c r="K204" s="356"/>
      <c r="L204" s="356"/>
      <c r="M204" s="369"/>
      <c r="N204" s="366" t="s">
        <v>43</v>
      </c>
      <c r="O204" s="367"/>
      <c r="P204" s="367"/>
      <c r="Q204" s="367"/>
      <c r="R204" s="367"/>
      <c r="S204" s="367"/>
      <c r="T204" s="368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customHeight="1" x14ac:dyDescent="0.25">
      <c r="A205" s="381" t="s">
        <v>325</v>
      </c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81"/>
      <c r="P205" s="381"/>
      <c r="Q205" s="381"/>
      <c r="R205" s="381"/>
      <c r="S205" s="381"/>
      <c r="T205" s="381"/>
      <c r="U205" s="381"/>
      <c r="V205" s="381"/>
      <c r="W205" s="381"/>
      <c r="X205" s="381"/>
      <c r="Y205" s="66"/>
      <c r="Z205" s="66"/>
    </row>
    <row r="206" spans="1:53" ht="14.25" customHeight="1" x14ac:dyDescent="0.25">
      <c r="A206" s="372" t="s">
        <v>76</v>
      </c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2"/>
      <c r="P206" s="372"/>
      <c r="Q206" s="372"/>
      <c r="R206" s="372"/>
      <c r="S206" s="372"/>
      <c r="T206" s="372"/>
      <c r="U206" s="372"/>
      <c r="V206" s="372"/>
      <c r="W206" s="372"/>
      <c r="X206" s="372"/>
      <c r="Y206" s="67"/>
      <c r="Z206" s="67"/>
    </row>
    <row r="207" spans="1:53" ht="27" customHeight="1" x14ac:dyDescent="0.25">
      <c r="A207" s="64" t="s">
        <v>326</v>
      </c>
      <c r="B207" s="64" t="s">
        <v>327</v>
      </c>
      <c r="C207" s="37">
        <v>4301031151</v>
      </c>
      <c r="D207" s="359">
        <v>4607091389845</v>
      </c>
      <c r="E207" s="359"/>
      <c r="F207" s="63">
        <v>0.35</v>
      </c>
      <c r="G207" s="38">
        <v>6</v>
      </c>
      <c r="H207" s="63">
        <v>2.1</v>
      </c>
      <c r="I207" s="63">
        <v>2.2000000000000002</v>
      </c>
      <c r="J207" s="38">
        <v>234</v>
      </c>
      <c r="K207" s="38" t="s">
        <v>179</v>
      </c>
      <c r="L207" s="39" t="s">
        <v>79</v>
      </c>
      <c r="M207" s="38">
        <v>40</v>
      </c>
      <c r="N207" s="5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61"/>
      <c r="P207" s="361"/>
      <c r="Q207" s="361"/>
      <c r="R207" s="362"/>
      <c r="S207" s="40" t="s">
        <v>48</v>
      </c>
      <c r="T207" s="40" t="s">
        <v>48</v>
      </c>
      <c r="U207" s="41" t="s">
        <v>0</v>
      </c>
      <c r="V207" s="59">
        <v>0</v>
      </c>
      <c r="W207" s="56">
        <f>IFERROR(IF(V207="",0,CEILING((V207/$H207),1)*$H207),"")</f>
        <v>0</v>
      </c>
      <c r="X207" s="42" t="str">
        <f>IFERROR(IF(W207=0,"",ROUNDUP(W207/H207,0)*0.00502),"")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x14ac:dyDescent="0.2">
      <c r="A208" s="356"/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69"/>
      <c r="N208" s="366" t="s">
        <v>43</v>
      </c>
      <c r="O208" s="367"/>
      <c r="P208" s="367"/>
      <c r="Q208" s="367"/>
      <c r="R208" s="367"/>
      <c r="S208" s="367"/>
      <c r="T208" s="368"/>
      <c r="U208" s="43" t="s">
        <v>42</v>
      </c>
      <c r="V208" s="44">
        <f>IFERROR(V207/H207,"0")</f>
        <v>0</v>
      </c>
      <c r="W208" s="44">
        <f>IFERROR(W207/H207,"0")</f>
        <v>0</v>
      </c>
      <c r="X208" s="44">
        <f>IFERROR(IF(X207="",0,X207),"0")</f>
        <v>0</v>
      </c>
      <c r="Y208" s="68"/>
      <c r="Z208" s="68"/>
    </row>
    <row r="209" spans="1:53" x14ac:dyDescent="0.2">
      <c r="A209" s="356"/>
      <c r="B209" s="356"/>
      <c r="C209" s="356"/>
      <c r="D209" s="356"/>
      <c r="E209" s="356"/>
      <c r="F209" s="356"/>
      <c r="G209" s="356"/>
      <c r="H209" s="356"/>
      <c r="I209" s="356"/>
      <c r="J209" s="356"/>
      <c r="K209" s="356"/>
      <c r="L209" s="356"/>
      <c r="M209" s="369"/>
      <c r="N209" s="366" t="s">
        <v>43</v>
      </c>
      <c r="O209" s="367"/>
      <c r="P209" s="367"/>
      <c r="Q209" s="367"/>
      <c r="R209" s="367"/>
      <c r="S209" s="367"/>
      <c r="T209" s="368"/>
      <c r="U209" s="43" t="s">
        <v>0</v>
      </c>
      <c r="V209" s="44">
        <f>IFERROR(SUM(V207:V207),"0")</f>
        <v>0</v>
      </c>
      <c r="W209" s="44">
        <f>IFERROR(SUM(W207:W207),"0")</f>
        <v>0</v>
      </c>
      <c r="X209" s="43"/>
      <c r="Y209" s="68"/>
      <c r="Z209" s="68"/>
    </row>
    <row r="210" spans="1:53" ht="16.5" customHeight="1" x14ac:dyDescent="0.25">
      <c r="A210" s="381" t="s">
        <v>328</v>
      </c>
      <c r="B210" s="381"/>
      <c r="C210" s="381"/>
      <c r="D210" s="381"/>
      <c r="E210" s="381"/>
      <c r="F210" s="381"/>
      <c r="G210" s="381"/>
      <c r="H210" s="381"/>
      <c r="I210" s="381"/>
      <c r="J210" s="381"/>
      <c r="K210" s="381"/>
      <c r="L210" s="381"/>
      <c r="M210" s="381"/>
      <c r="N210" s="381"/>
      <c r="O210" s="381"/>
      <c r="P210" s="381"/>
      <c r="Q210" s="381"/>
      <c r="R210" s="381"/>
      <c r="S210" s="381"/>
      <c r="T210" s="381"/>
      <c r="U210" s="381"/>
      <c r="V210" s="381"/>
      <c r="W210" s="381"/>
      <c r="X210" s="381"/>
      <c r="Y210" s="66"/>
      <c r="Z210" s="66"/>
    </row>
    <row r="211" spans="1:53" ht="14.25" customHeight="1" x14ac:dyDescent="0.25">
      <c r="A211" s="372" t="s">
        <v>119</v>
      </c>
      <c r="B211" s="372"/>
      <c r="C211" s="372"/>
      <c r="D211" s="372"/>
      <c r="E211" s="372"/>
      <c r="F211" s="372"/>
      <c r="G211" s="372"/>
      <c r="H211" s="372"/>
      <c r="I211" s="372"/>
      <c r="J211" s="372"/>
      <c r="K211" s="372"/>
      <c r="L211" s="372"/>
      <c r="M211" s="372"/>
      <c r="N211" s="372"/>
      <c r="O211" s="372"/>
      <c r="P211" s="372"/>
      <c r="Q211" s="372"/>
      <c r="R211" s="372"/>
      <c r="S211" s="372"/>
      <c r="T211" s="372"/>
      <c r="U211" s="372"/>
      <c r="V211" s="372"/>
      <c r="W211" s="372"/>
      <c r="X211" s="372"/>
      <c r="Y211" s="67"/>
      <c r="Z211" s="67"/>
    </row>
    <row r="212" spans="1:53" ht="27" customHeight="1" x14ac:dyDescent="0.25">
      <c r="A212" s="64" t="s">
        <v>329</v>
      </c>
      <c r="B212" s="64" t="s">
        <v>330</v>
      </c>
      <c r="C212" s="37">
        <v>4301011826</v>
      </c>
      <c r="D212" s="359">
        <v>4680115884137</v>
      </c>
      <c r="E212" s="359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115</v>
      </c>
      <c r="L212" s="39" t="s">
        <v>114</v>
      </c>
      <c r="M212" s="38">
        <v>55</v>
      </c>
      <c r="N212" s="526" t="s">
        <v>331</v>
      </c>
      <c r="O212" s="361"/>
      <c r="P212" s="361"/>
      <c r="Q212" s="361"/>
      <c r="R212" s="362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ref="W212:W217" si="11">IFERROR(IF(V212="",0,CEILING((V212/$H212),1)*$H212),"")</f>
        <v>0</v>
      </c>
      <c r="X212" s="42" t="str">
        <f>IFERROR(IF(W212=0,"",ROUNDUP(W212/H212,0)*0.02175),"")</f>
        <v/>
      </c>
      <c r="Y212" s="69" t="s">
        <v>48</v>
      </c>
      <c r="Z212" s="70" t="s">
        <v>332</v>
      </c>
      <c r="AD212" s="71"/>
      <c r="BA212" s="189" t="s">
        <v>66</v>
      </c>
    </row>
    <row r="213" spans="1:53" ht="27" customHeight="1" x14ac:dyDescent="0.25">
      <c r="A213" s="64" t="s">
        <v>333</v>
      </c>
      <c r="B213" s="64" t="s">
        <v>334</v>
      </c>
      <c r="C213" s="37">
        <v>4301011824</v>
      </c>
      <c r="D213" s="359">
        <v>4680115884144</v>
      </c>
      <c r="E213" s="359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114</v>
      </c>
      <c r="M213" s="38">
        <v>55</v>
      </c>
      <c r="N213" s="527" t="s">
        <v>335</v>
      </c>
      <c r="O213" s="361"/>
      <c r="P213" s="361"/>
      <c r="Q213" s="361"/>
      <c r="R213" s="362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IFERROR(IF(W213=0,"",ROUNDUP(W213/H213,0)*0.00937),"")</f>
        <v/>
      </c>
      <c r="Y213" s="69" t="s">
        <v>48</v>
      </c>
      <c r="Z213" s="70" t="s">
        <v>332</v>
      </c>
      <c r="AD213" s="71"/>
      <c r="BA213" s="190" t="s">
        <v>66</v>
      </c>
    </row>
    <row r="214" spans="1:53" ht="27" customHeight="1" x14ac:dyDescent="0.25">
      <c r="A214" s="64" t="s">
        <v>336</v>
      </c>
      <c r="B214" s="64" t="s">
        <v>337</v>
      </c>
      <c r="C214" s="37">
        <v>4301011724</v>
      </c>
      <c r="D214" s="359">
        <v>4680115884236</v>
      </c>
      <c r="E214" s="359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115</v>
      </c>
      <c r="L214" s="39" t="s">
        <v>114</v>
      </c>
      <c r="M214" s="38">
        <v>55</v>
      </c>
      <c r="N214" s="528" t="s">
        <v>338</v>
      </c>
      <c r="O214" s="361"/>
      <c r="P214" s="361"/>
      <c r="Q214" s="361"/>
      <c r="R214" s="362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332</v>
      </c>
      <c r="AD214" s="71"/>
      <c r="BA214" s="191" t="s">
        <v>66</v>
      </c>
    </row>
    <row r="215" spans="1:53" ht="27" customHeight="1" x14ac:dyDescent="0.25">
      <c r="A215" s="64" t="s">
        <v>339</v>
      </c>
      <c r="B215" s="64" t="s">
        <v>340</v>
      </c>
      <c r="C215" s="37">
        <v>4301011721</v>
      </c>
      <c r="D215" s="359">
        <v>4680115884175</v>
      </c>
      <c r="E215" s="359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115</v>
      </c>
      <c r="L215" s="39" t="s">
        <v>114</v>
      </c>
      <c r="M215" s="38">
        <v>55</v>
      </c>
      <c r="N215" s="529" t="s">
        <v>341</v>
      </c>
      <c r="O215" s="361"/>
      <c r="P215" s="361"/>
      <c r="Q215" s="361"/>
      <c r="R215" s="362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332</v>
      </c>
      <c r="AD215" s="71"/>
      <c r="BA215" s="192" t="s">
        <v>66</v>
      </c>
    </row>
    <row r="216" spans="1:53" ht="27" customHeight="1" x14ac:dyDescent="0.25">
      <c r="A216" s="64" t="s">
        <v>342</v>
      </c>
      <c r="B216" s="64" t="s">
        <v>343</v>
      </c>
      <c r="C216" s="37">
        <v>4301011726</v>
      </c>
      <c r="D216" s="359">
        <v>4680115884182</v>
      </c>
      <c r="E216" s="359"/>
      <c r="F216" s="63">
        <v>0.37</v>
      </c>
      <c r="G216" s="38">
        <v>10</v>
      </c>
      <c r="H216" s="63">
        <v>3.7</v>
      </c>
      <c r="I216" s="63">
        <v>3.94</v>
      </c>
      <c r="J216" s="38">
        <v>120</v>
      </c>
      <c r="K216" s="38" t="s">
        <v>80</v>
      </c>
      <c r="L216" s="39" t="s">
        <v>114</v>
      </c>
      <c r="M216" s="38">
        <v>55</v>
      </c>
      <c r="N216" s="524" t="s">
        <v>344</v>
      </c>
      <c r="O216" s="361"/>
      <c r="P216" s="361"/>
      <c r="Q216" s="361"/>
      <c r="R216" s="362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345</v>
      </c>
      <c r="B217" s="64" t="s">
        <v>346</v>
      </c>
      <c r="C217" s="37">
        <v>4301011722</v>
      </c>
      <c r="D217" s="359">
        <v>4680115884205</v>
      </c>
      <c r="E217" s="359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114</v>
      </c>
      <c r="M217" s="38">
        <v>55</v>
      </c>
      <c r="N217" s="525" t="s">
        <v>347</v>
      </c>
      <c r="O217" s="361"/>
      <c r="P217" s="361"/>
      <c r="Q217" s="361"/>
      <c r="R217" s="362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x14ac:dyDescent="0.2">
      <c r="A218" s="356"/>
      <c r="B218" s="356"/>
      <c r="C218" s="356"/>
      <c r="D218" s="356"/>
      <c r="E218" s="356"/>
      <c r="F218" s="356"/>
      <c r="G218" s="356"/>
      <c r="H218" s="356"/>
      <c r="I218" s="356"/>
      <c r="J218" s="356"/>
      <c r="K218" s="356"/>
      <c r="L218" s="356"/>
      <c r="M218" s="369"/>
      <c r="N218" s="366" t="s">
        <v>43</v>
      </c>
      <c r="O218" s="367"/>
      <c r="P218" s="367"/>
      <c r="Q218" s="367"/>
      <c r="R218" s="367"/>
      <c r="S218" s="367"/>
      <c r="T218" s="368"/>
      <c r="U218" s="43" t="s">
        <v>42</v>
      </c>
      <c r="V218" s="44">
        <f>IFERROR(V212/H212,"0")+IFERROR(V213/H213,"0")+IFERROR(V214/H214,"0")+IFERROR(V215/H215,"0")+IFERROR(V216/H216,"0")+IFERROR(V217/H217,"0")</f>
        <v>0</v>
      </c>
      <c r="W218" s="44">
        <f>IFERROR(W212/H212,"0")+IFERROR(W213/H213,"0")+IFERROR(W214/H214,"0")+IFERROR(W215/H215,"0")+IFERROR(W216/H216,"0")+IFERROR(W217/H217,"0")</f>
        <v>0</v>
      </c>
      <c r="X218" s="44">
        <f>IFERROR(IF(X212="",0,X212),"0")+IFERROR(IF(X213="",0,X213),"0")+IFERROR(IF(X214="",0,X214),"0")+IFERROR(IF(X215="",0,X215),"0")+IFERROR(IF(X216="",0,X216),"0")+IFERROR(IF(X217="",0,X217),"0")</f>
        <v>0</v>
      </c>
      <c r="Y218" s="68"/>
      <c r="Z218" s="68"/>
    </row>
    <row r="219" spans="1:53" x14ac:dyDescent="0.2">
      <c r="A219" s="356"/>
      <c r="B219" s="356"/>
      <c r="C219" s="356"/>
      <c r="D219" s="356"/>
      <c r="E219" s="356"/>
      <c r="F219" s="356"/>
      <c r="G219" s="356"/>
      <c r="H219" s="356"/>
      <c r="I219" s="356"/>
      <c r="J219" s="356"/>
      <c r="K219" s="356"/>
      <c r="L219" s="356"/>
      <c r="M219" s="369"/>
      <c r="N219" s="366" t="s">
        <v>43</v>
      </c>
      <c r="O219" s="367"/>
      <c r="P219" s="367"/>
      <c r="Q219" s="367"/>
      <c r="R219" s="367"/>
      <c r="S219" s="367"/>
      <c r="T219" s="368"/>
      <c r="U219" s="43" t="s">
        <v>0</v>
      </c>
      <c r="V219" s="44">
        <f>IFERROR(SUM(V212:V217),"0")</f>
        <v>0</v>
      </c>
      <c r="W219" s="44">
        <f>IFERROR(SUM(W212:W217),"0")</f>
        <v>0</v>
      </c>
      <c r="X219" s="43"/>
      <c r="Y219" s="68"/>
      <c r="Z219" s="68"/>
    </row>
    <row r="220" spans="1:53" ht="16.5" customHeight="1" x14ac:dyDescent="0.25">
      <c r="A220" s="381" t="s">
        <v>348</v>
      </c>
      <c r="B220" s="381"/>
      <c r="C220" s="381"/>
      <c r="D220" s="381"/>
      <c r="E220" s="381"/>
      <c r="F220" s="381"/>
      <c r="G220" s="381"/>
      <c r="H220" s="381"/>
      <c r="I220" s="381"/>
      <c r="J220" s="381"/>
      <c r="K220" s="381"/>
      <c r="L220" s="381"/>
      <c r="M220" s="381"/>
      <c r="N220" s="381"/>
      <c r="O220" s="381"/>
      <c r="P220" s="381"/>
      <c r="Q220" s="381"/>
      <c r="R220" s="381"/>
      <c r="S220" s="381"/>
      <c r="T220" s="381"/>
      <c r="U220" s="381"/>
      <c r="V220" s="381"/>
      <c r="W220" s="381"/>
      <c r="X220" s="381"/>
      <c r="Y220" s="66"/>
      <c r="Z220" s="66"/>
    </row>
    <row r="221" spans="1:53" ht="14.25" customHeight="1" x14ac:dyDescent="0.25">
      <c r="A221" s="372" t="s">
        <v>119</v>
      </c>
      <c r="B221" s="372"/>
      <c r="C221" s="372"/>
      <c r="D221" s="372"/>
      <c r="E221" s="372"/>
      <c r="F221" s="372"/>
      <c r="G221" s="372"/>
      <c r="H221" s="372"/>
      <c r="I221" s="372"/>
      <c r="J221" s="372"/>
      <c r="K221" s="372"/>
      <c r="L221" s="372"/>
      <c r="M221" s="372"/>
      <c r="N221" s="372"/>
      <c r="O221" s="372"/>
      <c r="P221" s="372"/>
      <c r="Q221" s="372"/>
      <c r="R221" s="372"/>
      <c r="S221" s="372"/>
      <c r="T221" s="372"/>
      <c r="U221" s="372"/>
      <c r="V221" s="372"/>
      <c r="W221" s="372"/>
      <c r="X221" s="372"/>
      <c r="Y221" s="67"/>
      <c r="Z221" s="67"/>
    </row>
    <row r="222" spans="1:53" ht="27" customHeight="1" x14ac:dyDescent="0.25">
      <c r="A222" s="64" t="s">
        <v>349</v>
      </c>
      <c r="B222" s="64" t="s">
        <v>350</v>
      </c>
      <c r="C222" s="37">
        <v>4301011346</v>
      </c>
      <c r="D222" s="359">
        <v>4607091387445</v>
      </c>
      <c r="E222" s="359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115</v>
      </c>
      <c r="L222" s="39" t="s">
        <v>114</v>
      </c>
      <c r="M222" s="38">
        <v>31</v>
      </c>
      <c r="N222" s="5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61"/>
      <c r="P222" s="361"/>
      <c r="Q222" s="361"/>
      <c r="R222" s="362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ref="W222:W236" si="12">IFERROR(IF(V222="",0,CEILING((V222/$H222),1)*$H222),"")</f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351</v>
      </c>
      <c r="B223" s="64" t="s">
        <v>352</v>
      </c>
      <c r="C223" s="37">
        <v>4301011362</v>
      </c>
      <c r="D223" s="359">
        <v>4607091386004</v>
      </c>
      <c r="E223" s="359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115</v>
      </c>
      <c r="L223" s="39" t="s">
        <v>123</v>
      </c>
      <c r="M223" s="38">
        <v>55</v>
      </c>
      <c r="N223" s="52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61"/>
      <c r="P223" s="361"/>
      <c r="Q223" s="361"/>
      <c r="R223" s="362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351</v>
      </c>
      <c r="B224" s="64" t="s">
        <v>353</v>
      </c>
      <c r="C224" s="37">
        <v>4301011308</v>
      </c>
      <c r="D224" s="359">
        <v>4607091386004</v>
      </c>
      <c r="E224" s="359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115</v>
      </c>
      <c r="L224" s="39" t="s">
        <v>114</v>
      </c>
      <c r="M224" s="38">
        <v>55</v>
      </c>
      <c r="N224" s="5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61"/>
      <c r="P224" s="361"/>
      <c r="Q224" s="361"/>
      <c r="R224" s="362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354</v>
      </c>
      <c r="B225" s="64" t="s">
        <v>355</v>
      </c>
      <c r="C225" s="37">
        <v>4301011347</v>
      </c>
      <c r="D225" s="359">
        <v>4607091386073</v>
      </c>
      <c r="E225" s="359"/>
      <c r="F225" s="63">
        <v>0.9</v>
      </c>
      <c r="G225" s="38">
        <v>10</v>
      </c>
      <c r="H225" s="63">
        <v>9</v>
      </c>
      <c r="I225" s="63">
        <v>9.6300000000000008</v>
      </c>
      <c r="J225" s="38">
        <v>56</v>
      </c>
      <c r="K225" s="38" t="s">
        <v>115</v>
      </c>
      <c r="L225" s="39" t="s">
        <v>114</v>
      </c>
      <c r="M225" s="38">
        <v>31</v>
      </c>
      <c r="N225" s="52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61"/>
      <c r="P225" s="361"/>
      <c r="Q225" s="361"/>
      <c r="R225" s="362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356</v>
      </c>
      <c r="B226" s="64" t="s">
        <v>357</v>
      </c>
      <c r="C226" s="37">
        <v>4301011395</v>
      </c>
      <c r="D226" s="359">
        <v>4607091387322</v>
      </c>
      <c r="E226" s="359"/>
      <c r="F226" s="63">
        <v>1.35</v>
      </c>
      <c r="G226" s="38">
        <v>8</v>
      </c>
      <c r="H226" s="63">
        <v>10.8</v>
      </c>
      <c r="I226" s="63">
        <v>11.28</v>
      </c>
      <c r="J226" s="38">
        <v>48</v>
      </c>
      <c r="K226" s="38" t="s">
        <v>115</v>
      </c>
      <c r="L226" s="39" t="s">
        <v>123</v>
      </c>
      <c r="M226" s="38">
        <v>55</v>
      </c>
      <c r="N226" s="52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61"/>
      <c r="P226" s="361"/>
      <c r="Q226" s="361"/>
      <c r="R226" s="362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IFERROR(IF(W226=0,"",ROUNDUP(W226/H226,0)*0.02039),"")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356</v>
      </c>
      <c r="B227" s="64" t="s">
        <v>358</v>
      </c>
      <c r="C227" s="37">
        <v>4301010928</v>
      </c>
      <c r="D227" s="359">
        <v>4607091387322</v>
      </c>
      <c r="E227" s="359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8" t="s">
        <v>115</v>
      </c>
      <c r="L227" s="39" t="s">
        <v>114</v>
      </c>
      <c r="M227" s="38">
        <v>55</v>
      </c>
      <c r="N227" s="51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61"/>
      <c r="P227" s="361"/>
      <c r="Q227" s="361"/>
      <c r="R227" s="362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359</v>
      </c>
      <c r="B228" s="64" t="s">
        <v>360</v>
      </c>
      <c r="C228" s="37">
        <v>4301011311</v>
      </c>
      <c r="D228" s="359">
        <v>4607091387377</v>
      </c>
      <c r="E228" s="359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8" t="s">
        <v>115</v>
      </c>
      <c r="L228" s="39" t="s">
        <v>114</v>
      </c>
      <c r="M228" s="38">
        <v>55</v>
      </c>
      <c r="N228" s="5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61"/>
      <c r="P228" s="361"/>
      <c r="Q228" s="361"/>
      <c r="R228" s="362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361</v>
      </c>
      <c r="B229" s="64" t="s">
        <v>362</v>
      </c>
      <c r="C229" s="37">
        <v>4301010945</v>
      </c>
      <c r="D229" s="359">
        <v>4607091387353</v>
      </c>
      <c r="E229" s="359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115</v>
      </c>
      <c r="L229" s="39" t="s">
        <v>114</v>
      </c>
      <c r="M229" s="38">
        <v>55</v>
      </c>
      <c r="N229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61"/>
      <c r="P229" s="361"/>
      <c r="Q229" s="361"/>
      <c r="R229" s="362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363</v>
      </c>
      <c r="B230" s="64" t="s">
        <v>364</v>
      </c>
      <c r="C230" s="37">
        <v>4301011328</v>
      </c>
      <c r="D230" s="359">
        <v>4607091386011</v>
      </c>
      <c r="E230" s="359"/>
      <c r="F230" s="63">
        <v>0.5</v>
      </c>
      <c r="G230" s="38">
        <v>10</v>
      </c>
      <c r="H230" s="63">
        <v>5</v>
      </c>
      <c r="I230" s="63">
        <v>5.21</v>
      </c>
      <c r="J230" s="38">
        <v>120</v>
      </c>
      <c r="K230" s="38" t="s">
        <v>80</v>
      </c>
      <c r="L230" s="39" t="s">
        <v>79</v>
      </c>
      <c r="M230" s="38">
        <v>55</v>
      </c>
      <c r="N230" s="5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61"/>
      <c r="P230" s="361"/>
      <c r="Q230" s="361"/>
      <c r="R230" s="362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 t="shared" ref="X230:X236" si="13">IFERROR(IF(W230=0,"",ROUNDUP(W230/H230,0)*0.00937),"")</f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365</v>
      </c>
      <c r="B231" s="64" t="s">
        <v>366</v>
      </c>
      <c r="C231" s="37">
        <v>4301011329</v>
      </c>
      <c r="D231" s="359">
        <v>4607091387308</v>
      </c>
      <c r="E231" s="359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8" t="s">
        <v>80</v>
      </c>
      <c r="L231" s="39" t="s">
        <v>79</v>
      </c>
      <c r="M231" s="38">
        <v>55</v>
      </c>
      <c r="N231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61"/>
      <c r="P231" s="361"/>
      <c r="Q231" s="361"/>
      <c r="R231" s="362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si="13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367</v>
      </c>
      <c r="B232" s="64" t="s">
        <v>368</v>
      </c>
      <c r="C232" s="37">
        <v>4301011049</v>
      </c>
      <c r="D232" s="359">
        <v>4607091387339</v>
      </c>
      <c r="E232" s="359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8" t="s">
        <v>80</v>
      </c>
      <c r="L232" s="39" t="s">
        <v>114</v>
      </c>
      <c r="M232" s="38">
        <v>55</v>
      </c>
      <c r="N232" s="5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61"/>
      <c r="P232" s="361"/>
      <c r="Q232" s="361"/>
      <c r="R232" s="362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369</v>
      </c>
      <c r="B233" s="64" t="s">
        <v>370</v>
      </c>
      <c r="C233" s="37">
        <v>4301011433</v>
      </c>
      <c r="D233" s="359">
        <v>4680115882638</v>
      </c>
      <c r="E233" s="359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114</v>
      </c>
      <c r="M233" s="38">
        <v>90</v>
      </c>
      <c r="N233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61"/>
      <c r="P233" s="361"/>
      <c r="Q233" s="361"/>
      <c r="R233" s="362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t="27" customHeight="1" x14ac:dyDescent="0.25">
      <c r="A234" s="64" t="s">
        <v>371</v>
      </c>
      <c r="B234" s="64" t="s">
        <v>372</v>
      </c>
      <c r="C234" s="37">
        <v>4301011573</v>
      </c>
      <c r="D234" s="359">
        <v>4680115881938</v>
      </c>
      <c r="E234" s="359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114</v>
      </c>
      <c r="M234" s="38">
        <v>90</v>
      </c>
      <c r="N234" s="51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61"/>
      <c r="P234" s="361"/>
      <c r="Q234" s="361"/>
      <c r="R234" s="362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 t="shared" si="13"/>
        <v/>
      </c>
      <c r="Y234" s="69" t="s">
        <v>48</v>
      </c>
      <c r="Z234" s="70" t="s">
        <v>48</v>
      </c>
      <c r="AD234" s="71"/>
      <c r="BA234" s="207" t="s">
        <v>66</v>
      </c>
    </row>
    <row r="235" spans="1:53" ht="27" customHeight="1" x14ac:dyDescent="0.25">
      <c r="A235" s="64" t="s">
        <v>373</v>
      </c>
      <c r="B235" s="64" t="s">
        <v>374</v>
      </c>
      <c r="C235" s="37">
        <v>4301010944</v>
      </c>
      <c r="D235" s="359">
        <v>4607091387346</v>
      </c>
      <c r="E235" s="359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80</v>
      </c>
      <c r="L235" s="39" t="s">
        <v>114</v>
      </c>
      <c r="M235" s="38">
        <v>55</v>
      </c>
      <c r="N235" s="5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61"/>
      <c r="P235" s="361"/>
      <c r="Q235" s="361"/>
      <c r="R235" s="362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 t="shared" si="13"/>
        <v/>
      </c>
      <c r="Y235" s="69" t="s">
        <v>48</v>
      </c>
      <c r="Z235" s="70" t="s">
        <v>48</v>
      </c>
      <c r="AD235" s="71"/>
      <c r="BA235" s="208" t="s">
        <v>66</v>
      </c>
    </row>
    <row r="236" spans="1:53" ht="27" customHeight="1" x14ac:dyDescent="0.25">
      <c r="A236" s="64" t="s">
        <v>375</v>
      </c>
      <c r="B236" s="64" t="s">
        <v>376</v>
      </c>
      <c r="C236" s="37">
        <v>4301011353</v>
      </c>
      <c r="D236" s="359">
        <v>4607091389807</v>
      </c>
      <c r="E236" s="359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80</v>
      </c>
      <c r="L236" s="39" t="s">
        <v>114</v>
      </c>
      <c r="M236" s="38">
        <v>55</v>
      </c>
      <c r="N236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61"/>
      <c r="P236" s="361"/>
      <c r="Q236" s="361"/>
      <c r="R236" s="362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 t="shared" si="13"/>
        <v/>
      </c>
      <c r="Y236" s="69" t="s">
        <v>48</v>
      </c>
      <c r="Z236" s="70" t="s">
        <v>48</v>
      </c>
      <c r="AD236" s="71"/>
      <c r="BA236" s="209" t="s">
        <v>66</v>
      </c>
    </row>
    <row r="237" spans="1:53" x14ac:dyDescent="0.2">
      <c r="A237" s="356"/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69"/>
      <c r="N237" s="366" t="s">
        <v>43</v>
      </c>
      <c r="O237" s="367"/>
      <c r="P237" s="367"/>
      <c r="Q237" s="367"/>
      <c r="R237" s="367"/>
      <c r="S237" s="367"/>
      <c r="T237" s="368"/>
      <c r="U237" s="43" t="s">
        <v>42</v>
      </c>
      <c r="V237" s="44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0</v>
      </c>
      <c r="W237" s="44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0</v>
      </c>
      <c r="X237" s="44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</v>
      </c>
      <c r="Y237" s="68"/>
      <c r="Z237" s="68"/>
    </row>
    <row r="238" spans="1:53" x14ac:dyDescent="0.2">
      <c r="A238" s="356"/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69"/>
      <c r="N238" s="366" t="s">
        <v>43</v>
      </c>
      <c r="O238" s="367"/>
      <c r="P238" s="367"/>
      <c r="Q238" s="367"/>
      <c r="R238" s="367"/>
      <c r="S238" s="367"/>
      <c r="T238" s="368"/>
      <c r="U238" s="43" t="s">
        <v>0</v>
      </c>
      <c r="V238" s="44">
        <f>IFERROR(SUM(V222:V236),"0")</f>
        <v>0</v>
      </c>
      <c r="W238" s="44">
        <f>IFERROR(SUM(W222:W236),"0")</f>
        <v>0</v>
      </c>
      <c r="X238" s="43"/>
      <c r="Y238" s="68"/>
      <c r="Z238" s="68"/>
    </row>
    <row r="239" spans="1:53" ht="14.25" customHeight="1" x14ac:dyDescent="0.25">
      <c r="A239" s="372" t="s">
        <v>111</v>
      </c>
      <c r="B239" s="372"/>
      <c r="C239" s="372"/>
      <c r="D239" s="372"/>
      <c r="E239" s="372"/>
      <c r="F239" s="372"/>
      <c r="G239" s="372"/>
      <c r="H239" s="372"/>
      <c r="I239" s="372"/>
      <c r="J239" s="372"/>
      <c r="K239" s="372"/>
      <c r="L239" s="372"/>
      <c r="M239" s="372"/>
      <c r="N239" s="372"/>
      <c r="O239" s="372"/>
      <c r="P239" s="372"/>
      <c r="Q239" s="372"/>
      <c r="R239" s="372"/>
      <c r="S239" s="372"/>
      <c r="T239" s="372"/>
      <c r="U239" s="372"/>
      <c r="V239" s="372"/>
      <c r="W239" s="372"/>
      <c r="X239" s="372"/>
      <c r="Y239" s="67"/>
      <c r="Z239" s="67"/>
    </row>
    <row r="240" spans="1:53" ht="27" customHeight="1" x14ac:dyDescent="0.25">
      <c r="A240" s="64" t="s">
        <v>377</v>
      </c>
      <c r="B240" s="64" t="s">
        <v>378</v>
      </c>
      <c r="C240" s="37">
        <v>4301020254</v>
      </c>
      <c r="D240" s="359">
        <v>4680115881914</v>
      </c>
      <c r="E240" s="359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80</v>
      </c>
      <c r="L240" s="39" t="s">
        <v>114</v>
      </c>
      <c r="M240" s="38">
        <v>90</v>
      </c>
      <c r="N240" s="50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61"/>
      <c r="P240" s="361"/>
      <c r="Q240" s="361"/>
      <c r="R240" s="362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IFERROR(IF(W240=0,"",ROUNDUP(W240/H240,0)*0.00937),"")</f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x14ac:dyDescent="0.2">
      <c r="A241" s="356"/>
      <c r="B241" s="356"/>
      <c r="C241" s="356"/>
      <c r="D241" s="356"/>
      <c r="E241" s="356"/>
      <c r="F241" s="356"/>
      <c r="G241" s="356"/>
      <c r="H241" s="356"/>
      <c r="I241" s="356"/>
      <c r="J241" s="356"/>
      <c r="K241" s="356"/>
      <c r="L241" s="356"/>
      <c r="M241" s="369"/>
      <c r="N241" s="366" t="s">
        <v>43</v>
      </c>
      <c r="O241" s="367"/>
      <c r="P241" s="367"/>
      <c r="Q241" s="367"/>
      <c r="R241" s="367"/>
      <c r="S241" s="367"/>
      <c r="T241" s="368"/>
      <c r="U241" s="43" t="s">
        <v>42</v>
      </c>
      <c r="V241" s="44">
        <f>IFERROR(V240/H240,"0")</f>
        <v>0</v>
      </c>
      <c r="W241" s="44">
        <f>IFERROR(W240/H240,"0")</f>
        <v>0</v>
      </c>
      <c r="X241" s="44">
        <f>IFERROR(IF(X240="",0,X240),"0")</f>
        <v>0</v>
      </c>
      <c r="Y241" s="68"/>
      <c r="Z241" s="68"/>
    </row>
    <row r="242" spans="1:53" x14ac:dyDescent="0.2">
      <c r="A242" s="356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69"/>
      <c r="N242" s="366" t="s">
        <v>43</v>
      </c>
      <c r="O242" s="367"/>
      <c r="P242" s="367"/>
      <c r="Q242" s="367"/>
      <c r="R242" s="367"/>
      <c r="S242" s="367"/>
      <c r="T242" s="368"/>
      <c r="U242" s="43" t="s">
        <v>0</v>
      </c>
      <c r="V242" s="44">
        <f>IFERROR(SUM(V240:V240),"0")</f>
        <v>0</v>
      </c>
      <c r="W242" s="44">
        <f>IFERROR(SUM(W240:W240),"0")</f>
        <v>0</v>
      </c>
      <c r="X242" s="43"/>
      <c r="Y242" s="68"/>
      <c r="Z242" s="68"/>
    </row>
    <row r="243" spans="1:53" ht="14.25" customHeight="1" x14ac:dyDescent="0.25">
      <c r="A243" s="372" t="s">
        <v>76</v>
      </c>
      <c r="B243" s="372"/>
      <c r="C243" s="372"/>
      <c r="D243" s="372"/>
      <c r="E243" s="372"/>
      <c r="F243" s="372"/>
      <c r="G243" s="372"/>
      <c r="H243" s="372"/>
      <c r="I243" s="372"/>
      <c r="J243" s="372"/>
      <c r="K243" s="372"/>
      <c r="L243" s="372"/>
      <c r="M243" s="372"/>
      <c r="N243" s="372"/>
      <c r="O243" s="372"/>
      <c r="P243" s="372"/>
      <c r="Q243" s="372"/>
      <c r="R243" s="372"/>
      <c r="S243" s="372"/>
      <c r="T243" s="372"/>
      <c r="U243" s="372"/>
      <c r="V243" s="372"/>
      <c r="W243" s="372"/>
      <c r="X243" s="372"/>
      <c r="Y243" s="67"/>
      <c r="Z243" s="67"/>
    </row>
    <row r="244" spans="1:53" ht="27" customHeight="1" x14ac:dyDescent="0.25">
      <c r="A244" s="64" t="s">
        <v>379</v>
      </c>
      <c r="B244" s="64" t="s">
        <v>380</v>
      </c>
      <c r="C244" s="37">
        <v>4301030878</v>
      </c>
      <c r="D244" s="359">
        <v>4607091387193</v>
      </c>
      <c r="E244" s="359"/>
      <c r="F244" s="63">
        <v>0.7</v>
      </c>
      <c r="G244" s="38">
        <v>6</v>
      </c>
      <c r="H244" s="63">
        <v>4.2</v>
      </c>
      <c r="I244" s="63">
        <v>4.46</v>
      </c>
      <c r="J244" s="38">
        <v>156</v>
      </c>
      <c r="K244" s="38" t="s">
        <v>80</v>
      </c>
      <c r="L244" s="39" t="s">
        <v>79</v>
      </c>
      <c r="M244" s="38">
        <v>35</v>
      </c>
      <c r="N244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61"/>
      <c r="P244" s="361"/>
      <c r="Q244" s="361"/>
      <c r="R244" s="362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ht="27" customHeight="1" x14ac:dyDescent="0.25">
      <c r="A245" s="64" t="s">
        <v>381</v>
      </c>
      <c r="B245" s="64" t="s">
        <v>382</v>
      </c>
      <c r="C245" s="37">
        <v>4301031153</v>
      </c>
      <c r="D245" s="359">
        <v>4607091387230</v>
      </c>
      <c r="E245" s="359"/>
      <c r="F245" s="63">
        <v>0.7</v>
      </c>
      <c r="G245" s="38">
        <v>6</v>
      </c>
      <c r="H245" s="63">
        <v>4.2</v>
      </c>
      <c r="I245" s="63">
        <v>4.46</v>
      </c>
      <c r="J245" s="38">
        <v>156</v>
      </c>
      <c r="K245" s="38" t="s">
        <v>80</v>
      </c>
      <c r="L245" s="39" t="s">
        <v>79</v>
      </c>
      <c r="M245" s="38">
        <v>40</v>
      </c>
      <c r="N245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61"/>
      <c r="P245" s="361"/>
      <c r="Q245" s="361"/>
      <c r="R245" s="362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2" t="s">
        <v>66</v>
      </c>
    </row>
    <row r="246" spans="1:53" ht="27" customHeight="1" x14ac:dyDescent="0.25">
      <c r="A246" s="64" t="s">
        <v>383</v>
      </c>
      <c r="B246" s="64" t="s">
        <v>384</v>
      </c>
      <c r="C246" s="37">
        <v>4301031152</v>
      </c>
      <c r="D246" s="359">
        <v>4607091387285</v>
      </c>
      <c r="E246" s="359"/>
      <c r="F246" s="63">
        <v>0.35</v>
      </c>
      <c r="G246" s="38">
        <v>6</v>
      </c>
      <c r="H246" s="63">
        <v>2.1</v>
      </c>
      <c r="I246" s="63">
        <v>2.23</v>
      </c>
      <c r="J246" s="38">
        <v>234</v>
      </c>
      <c r="K246" s="38" t="s">
        <v>179</v>
      </c>
      <c r="L246" s="39" t="s">
        <v>79</v>
      </c>
      <c r="M246" s="38">
        <v>40</v>
      </c>
      <c r="N246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61"/>
      <c r="P246" s="361"/>
      <c r="Q246" s="361"/>
      <c r="R246" s="362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IFERROR(IF(W246=0,"",ROUNDUP(W246/H246,0)*0.00502),"")</f>
        <v/>
      </c>
      <c r="Y246" s="69" t="s">
        <v>48</v>
      </c>
      <c r="Z246" s="70" t="s">
        <v>48</v>
      </c>
      <c r="AD246" s="71"/>
      <c r="BA246" s="213" t="s">
        <v>66</v>
      </c>
    </row>
    <row r="247" spans="1:53" ht="27" customHeight="1" x14ac:dyDescent="0.25">
      <c r="A247" s="64" t="s">
        <v>385</v>
      </c>
      <c r="B247" s="64" t="s">
        <v>386</v>
      </c>
      <c r="C247" s="37">
        <v>4301031164</v>
      </c>
      <c r="D247" s="359">
        <v>4680115880481</v>
      </c>
      <c r="E247" s="359"/>
      <c r="F247" s="63">
        <v>0.28000000000000003</v>
      </c>
      <c r="G247" s="38">
        <v>6</v>
      </c>
      <c r="H247" s="63">
        <v>1.68</v>
      </c>
      <c r="I247" s="63">
        <v>1.78</v>
      </c>
      <c r="J247" s="38">
        <v>234</v>
      </c>
      <c r="K247" s="38" t="s">
        <v>179</v>
      </c>
      <c r="L247" s="39" t="s">
        <v>79</v>
      </c>
      <c r="M247" s="38">
        <v>40</v>
      </c>
      <c r="N247" s="50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61"/>
      <c r="P247" s="361"/>
      <c r="Q247" s="361"/>
      <c r="R247" s="362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IFERROR(IF(W247=0,"",ROUNDUP(W247/H247,0)*0.00502),"")</f>
        <v/>
      </c>
      <c r="Y247" s="69" t="s">
        <v>48</v>
      </c>
      <c r="Z247" s="70" t="s">
        <v>48</v>
      </c>
      <c r="AD247" s="71"/>
      <c r="BA247" s="214" t="s">
        <v>66</v>
      </c>
    </row>
    <row r="248" spans="1:53" x14ac:dyDescent="0.2">
      <c r="A248" s="356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69"/>
      <c r="N248" s="366" t="s">
        <v>43</v>
      </c>
      <c r="O248" s="367"/>
      <c r="P248" s="367"/>
      <c r="Q248" s="367"/>
      <c r="R248" s="367"/>
      <c r="S248" s="367"/>
      <c r="T248" s="368"/>
      <c r="U248" s="43" t="s">
        <v>42</v>
      </c>
      <c r="V248" s="44">
        <f>IFERROR(V244/H244,"0")+IFERROR(V245/H245,"0")+IFERROR(V246/H246,"0")+IFERROR(V247/H247,"0")</f>
        <v>0</v>
      </c>
      <c r="W248" s="44">
        <f>IFERROR(W244/H244,"0")+IFERROR(W245/H245,"0")+IFERROR(W246/H246,"0")+IFERROR(W247/H247,"0")</f>
        <v>0</v>
      </c>
      <c r="X248" s="44">
        <f>IFERROR(IF(X244="",0,X244),"0")+IFERROR(IF(X245="",0,X245),"0")+IFERROR(IF(X246="",0,X246),"0")+IFERROR(IF(X247="",0,X247),"0")</f>
        <v>0</v>
      </c>
      <c r="Y248" s="68"/>
      <c r="Z248" s="68"/>
    </row>
    <row r="249" spans="1:53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69"/>
      <c r="N249" s="366" t="s">
        <v>43</v>
      </c>
      <c r="O249" s="367"/>
      <c r="P249" s="367"/>
      <c r="Q249" s="367"/>
      <c r="R249" s="367"/>
      <c r="S249" s="367"/>
      <c r="T249" s="368"/>
      <c r="U249" s="43" t="s">
        <v>0</v>
      </c>
      <c r="V249" s="44">
        <f>IFERROR(SUM(V244:V247),"0")</f>
        <v>0</v>
      </c>
      <c r="W249" s="44">
        <f>IFERROR(SUM(W244:W247),"0")</f>
        <v>0</v>
      </c>
      <c r="X249" s="43"/>
      <c r="Y249" s="68"/>
      <c r="Z249" s="68"/>
    </row>
    <row r="250" spans="1:53" ht="14.25" customHeight="1" x14ac:dyDescent="0.25">
      <c r="A250" s="372" t="s">
        <v>81</v>
      </c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2"/>
      <c r="P250" s="372"/>
      <c r="Q250" s="372"/>
      <c r="R250" s="372"/>
      <c r="S250" s="372"/>
      <c r="T250" s="372"/>
      <c r="U250" s="372"/>
      <c r="V250" s="372"/>
      <c r="W250" s="372"/>
      <c r="X250" s="372"/>
      <c r="Y250" s="67"/>
      <c r="Z250" s="67"/>
    </row>
    <row r="251" spans="1:53" ht="16.5" customHeight="1" x14ac:dyDescent="0.25">
      <c r="A251" s="64" t="s">
        <v>387</v>
      </c>
      <c r="B251" s="64" t="s">
        <v>388</v>
      </c>
      <c r="C251" s="37">
        <v>4301051100</v>
      </c>
      <c r="D251" s="359">
        <v>4607091387766</v>
      </c>
      <c r="E251" s="359"/>
      <c r="F251" s="63">
        <v>1.3</v>
      </c>
      <c r="G251" s="38">
        <v>6</v>
      </c>
      <c r="H251" s="63">
        <v>7.8</v>
      </c>
      <c r="I251" s="63">
        <v>8.3580000000000005</v>
      </c>
      <c r="J251" s="38">
        <v>56</v>
      </c>
      <c r="K251" s="38" t="s">
        <v>115</v>
      </c>
      <c r="L251" s="39" t="s">
        <v>134</v>
      </c>
      <c r="M251" s="38">
        <v>40</v>
      </c>
      <c r="N251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61"/>
      <c r="P251" s="361"/>
      <c r="Q251" s="361"/>
      <c r="R251" s="362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ref="W251:W260" si="14">IFERROR(IF(V251="",0,CEILING((V251/$H251),1)*$H251),"")</f>
        <v>0</v>
      </c>
      <c r="X251" s="42" t="str">
        <f>IFERROR(IF(W251=0,"",ROUNDUP(W251/H251,0)*0.02175),"")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389</v>
      </c>
      <c r="B252" s="64" t="s">
        <v>390</v>
      </c>
      <c r="C252" s="37">
        <v>4301051116</v>
      </c>
      <c r="D252" s="359">
        <v>4607091387957</v>
      </c>
      <c r="E252" s="359"/>
      <c r="F252" s="63">
        <v>1.3</v>
      </c>
      <c r="G252" s="38">
        <v>6</v>
      </c>
      <c r="H252" s="63">
        <v>7.8</v>
      </c>
      <c r="I252" s="63">
        <v>8.3640000000000008</v>
      </c>
      <c r="J252" s="38">
        <v>56</v>
      </c>
      <c r="K252" s="38" t="s">
        <v>115</v>
      </c>
      <c r="L252" s="39" t="s">
        <v>79</v>
      </c>
      <c r="M252" s="38">
        <v>40</v>
      </c>
      <c r="N252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61"/>
      <c r="P252" s="361"/>
      <c r="Q252" s="361"/>
      <c r="R252" s="362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4"/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391</v>
      </c>
      <c r="B253" s="64" t="s">
        <v>392</v>
      </c>
      <c r="C253" s="37">
        <v>4301051115</v>
      </c>
      <c r="D253" s="359">
        <v>4607091387964</v>
      </c>
      <c r="E253" s="359"/>
      <c r="F253" s="63">
        <v>1.35</v>
      </c>
      <c r="G253" s="38">
        <v>6</v>
      </c>
      <c r="H253" s="63">
        <v>8.1</v>
      </c>
      <c r="I253" s="63">
        <v>8.6460000000000008</v>
      </c>
      <c r="J253" s="38">
        <v>56</v>
      </c>
      <c r="K253" s="38" t="s">
        <v>115</v>
      </c>
      <c r="L253" s="39" t="s">
        <v>79</v>
      </c>
      <c r="M253" s="38">
        <v>40</v>
      </c>
      <c r="N253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61"/>
      <c r="P253" s="361"/>
      <c r="Q253" s="361"/>
      <c r="R253" s="362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393</v>
      </c>
      <c r="B254" s="64" t="s">
        <v>394</v>
      </c>
      <c r="C254" s="37">
        <v>4301051461</v>
      </c>
      <c r="D254" s="359">
        <v>4680115883604</v>
      </c>
      <c r="E254" s="359"/>
      <c r="F254" s="63">
        <v>0.35</v>
      </c>
      <c r="G254" s="38">
        <v>6</v>
      </c>
      <c r="H254" s="63">
        <v>2.1</v>
      </c>
      <c r="I254" s="63">
        <v>2.3719999999999999</v>
      </c>
      <c r="J254" s="38">
        <v>156</v>
      </c>
      <c r="K254" s="38" t="s">
        <v>80</v>
      </c>
      <c r="L254" s="39" t="s">
        <v>134</v>
      </c>
      <c r="M254" s="38">
        <v>45</v>
      </c>
      <c r="N254" s="4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61"/>
      <c r="P254" s="361"/>
      <c r="Q254" s="361"/>
      <c r="R254" s="362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395</v>
      </c>
      <c r="B255" s="64" t="s">
        <v>396</v>
      </c>
      <c r="C255" s="37">
        <v>4301051485</v>
      </c>
      <c r="D255" s="359">
        <v>4680115883567</v>
      </c>
      <c r="E255" s="359"/>
      <c r="F255" s="63">
        <v>0.35</v>
      </c>
      <c r="G255" s="38">
        <v>6</v>
      </c>
      <c r="H255" s="63">
        <v>2.1</v>
      </c>
      <c r="I255" s="63">
        <v>2.36</v>
      </c>
      <c r="J255" s="38">
        <v>156</v>
      </c>
      <c r="K255" s="38" t="s">
        <v>80</v>
      </c>
      <c r="L255" s="39" t="s">
        <v>79</v>
      </c>
      <c r="M255" s="38">
        <v>40</v>
      </c>
      <c r="N255" s="49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61"/>
      <c r="P255" s="361"/>
      <c r="Q255" s="361"/>
      <c r="R255" s="362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397</v>
      </c>
      <c r="B256" s="64" t="s">
        <v>398</v>
      </c>
      <c r="C256" s="37">
        <v>4301051134</v>
      </c>
      <c r="D256" s="359">
        <v>4607091381672</v>
      </c>
      <c r="E256" s="359"/>
      <c r="F256" s="63">
        <v>0.6</v>
      </c>
      <c r="G256" s="38">
        <v>6</v>
      </c>
      <c r="H256" s="63">
        <v>3.6</v>
      </c>
      <c r="I256" s="63">
        <v>3.8759999999999999</v>
      </c>
      <c r="J256" s="38">
        <v>120</v>
      </c>
      <c r="K256" s="38" t="s">
        <v>80</v>
      </c>
      <c r="L256" s="39" t="s">
        <v>79</v>
      </c>
      <c r="M256" s="38">
        <v>40</v>
      </c>
      <c r="N256" s="4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61"/>
      <c r="P256" s="361"/>
      <c r="Q256" s="361"/>
      <c r="R256" s="362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4"/>
        <v>0</v>
      </c>
      <c r="X256" s="42" t="str">
        <f>IFERROR(IF(W256=0,"",ROUNDUP(W256/H256,0)*0.00937),"")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399</v>
      </c>
      <c r="B257" s="64" t="s">
        <v>400</v>
      </c>
      <c r="C257" s="37">
        <v>4301051130</v>
      </c>
      <c r="D257" s="359">
        <v>4607091387537</v>
      </c>
      <c r="E257" s="359"/>
      <c r="F257" s="63">
        <v>0.45</v>
      </c>
      <c r="G257" s="38">
        <v>6</v>
      </c>
      <c r="H257" s="63">
        <v>2.7</v>
      </c>
      <c r="I257" s="63">
        <v>2.99</v>
      </c>
      <c r="J257" s="38">
        <v>156</v>
      </c>
      <c r="K257" s="38" t="s">
        <v>80</v>
      </c>
      <c r="L257" s="39" t="s">
        <v>79</v>
      </c>
      <c r="M257" s="38">
        <v>40</v>
      </c>
      <c r="N257" s="4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61"/>
      <c r="P257" s="361"/>
      <c r="Q257" s="361"/>
      <c r="R257" s="362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t="27" customHeight="1" x14ac:dyDescent="0.25">
      <c r="A258" s="64" t="s">
        <v>401</v>
      </c>
      <c r="B258" s="64" t="s">
        <v>402</v>
      </c>
      <c r="C258" s="37">
        <v>4301051132</v>
      </c>
      <c r="D258" s="359">
        <v>4607091387513</v>
      </c>
      <c r="E258" s="359"/>
      <c r="F258" s="63">
        <v>0.45</v>
      </c>
      <c r="G258" s="38">
        <v>6</v>
      </c>
      <c r="H258" s="63">
        <v>2.7</v>
      </c>
      <c r="I258" s="63">
        <v>2.9780000000000002</v>
      </c>
      <c r="J258" s="38">
        <v>156</v>
      </c>
      <c r="K258" s="38" t="s">
        <v>80</v>
      </c>
      <c r="L258" s="39" t="s">
        <v>79</v>
      </c>
      <c r="M258" s="38">
        <v>40</v>
      </c>
      <c r="N258" s="5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61"/>
      <c r="P258" s="361"/>
      <c r="Q258" s="361"/>
      <c r="R258" s="362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4"/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2" t="s">
        <v>66</v>
      </c>
    </row>
    <row r="259" spans="1:53" ht="27" customHeight="1" x14ac:dyDescent="0.25">
      <c r="A259" s="64" t="s">
        <v>403</v>
      </c>
      <c r="B259" s="64" t="s">
        <v>404</v>
      </c>
      <c r="C259" s="37">
        <v>4301051277</v>
      </c>
      <c r="D259" s="359">
        <v>4680115880511</v>
      </c>
      <c r="E259" s="359"/>
      <c r="F259" s="63">
        <v>0.33</v>
      </c>
      <c r="G259" s="38">
        <v>6</v>
      </c>
      <c r="H259" s="63">
        <v>1.98</v>
      </c>
      <c r="I259" s="63">
        <v>2.1800000000000002</v>
      </c>
      <c r="J259" s="38">
        <v>156</v>
      </c>
      <c r="K259" s="38" t="s">
        <v>80</v>
      </c>
      <c r="L259" s="39" t="s">
        <v>134</v>
      </c>
      <c r="M259" s="38">
        <v>40</v>
      </c>
      <c r="N259" s="4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61"/>
      <c r="P259" s="361"/>
      <c r="Q259" s="361"/>
      <c r="R259" s="362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4"/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3" t="s">
        <v>66</v>
      </c>
    </row>
    <row r="260" spans="1:53" ht="27" customHeight="1" x14ac:dyDescent="0.25">
      <c r="A260" s="64" t="s">
        <v>405</v>
      </c>
      <c r="B260" s="64" t="s">
        <v>406</v>
      </c>
      <c r="C260" s="37">
        <v>4301051344</v>
      </c>
      <c r="D260" s="359">
        <v>4680115880412</v>
      </c>
      <c r="E260" s="359"/>
      <c r="F260" s="63">
        <v>0.33</v>
      </c>
      <c r="G260" s="38">
        <v>6</v>
      </c>
      <c r="H260" s="63">
        <v>1.98</v>
      </c>
      <c r="I260" s="63">
        <v>2.246</v>
      </c>
      <c r="J260" s="38">
        <v>156</v>
      </c>
      <c r="K260" s="38" t="s">
        <v>80</v>
      </c>
      <c r="L260" s="39" t="s">
        <v>134</v>
      </c>
      <c r="M260" s="38">
        <v>45</v>
      </c>
      <c r="N260" s="49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61"/>
      <c r="P260" s="361"/>
      <c r="Q260" s="361"/>
      <c r="R260" s="362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4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4" t="s">
        <v>66</v>
      </c>
    </row>
    <row r="261" spans="1:53" x14ac:dyDescent="0.2">
      <c r="A261" s="356"/>
      <c r="B261" s="356"/>
      <c r="C261" s="356"/>
      <c r="D261" s="356"/>
      <c r="E261" s="356"/>
      <c r="F261" s="356"/>
      <c r="G261" s="356"/>
      <c r="H261" s="356"/>
      <c r="I261" s="356"/>
      <c r="J261" s="356"/>
      <c r="K261" s="356"/>
      <c r="L261" s="356"/>
      <c r="M261" s="369"/>
      <c r="N261" s="366" t="s">
        <v>43</v>
      </c>
      <c r="O261" s="367"/>
      <c r="P261" s="367"/>
      <c r="Q261" s="367"/>
      <c r="R261" s="367"/>
      <c r="S261" s="367"/>
      <c r="T261" s="368"/>
      <c r="U261" s="43" t="s">
        <v>42</v>
      </c>
      <c r="V261" s="44">
        <f>IFERROR(V251/H251,"0")+IFERROR(V252/H252,"0")+IFERROR(V253/H253,"0")+IFERROR(V254/H254,"0")+IFERROR(V255/H255,"0")+IFERROR(V256/H256,"0")+IFERROR(V257/H257,"0")+IFERROR(V258/H258,"0")+IFERROR(V259/H259,"0")+IFERROR(V260/H260,"0")</f>
        <v>0</v>
      </c>
      <c r="W261" s="44">
        <f>IFERROR(W251/H251,"0")+IFERROR(W252/H252,"0")+IFERROR(W253/H253,"0")+IFERROR(W254/H254,"0")+IFERROR(W255/H255,"0")+IFERROR(W256/H256,"0")+IFERROR(W257/H257,"0")+IFERROR(W258/H258,"0")+IFERROR(W259/H259,"0")+IFERROR(W260/H260,"0")</f>
        <v>0</v>
      </c>
      <c r="X261" s="44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0</v>
      </c>
      <c r="Y261" s="68"/>
      <c r="Z261" s="68"/>
    </row>
    <row r="262" spans="1:53" x14ac:dyDescent="0.2">
      <c r="A262" s="356"/>
      <c r="B262" s="356"/>
      <c r="C262" s="356"/>
      <c r="D262" s="356"/>
      <c r="E262" s="356"/>
      <c r="F262" s="356"/>
      <c r="G262" s="356"/>
      <c r="H262" s="356"/>
      <c r="I262" s="356"/>
      <c r="J262" s="356"/>
      <c r="K262" s="356"/>
      <c r="L262" s="356"/>
      <c r="M262" s="369"/>
      <c r="N262" s="366" t="s">
        <v>43</v>
      </c>
      <c r="O262" s="367"/>
      <c r="P262" s="367"/>
      <c r="Q262" s="367"/>
      <c r="R262" s="367"/>
      <c r="S262" s="367"/>
      <c r="T262" s="368"/>
      <c r="U262" s="43" t="s">
        <v>0</v>
      </c>
      <c r="V262" s="44">
        <f>IFERROR(SUM(V251:V260),"0")</f>
        <v>0</v>
      </c>
      <c r="W262" s="44">
        <f>IFERROR(SUM(W251:W260),"0")</f>
        <v>0</v>
      </c>
      <c r="X262" s="43"/>
      <c r="Y262" s="68"/>
      <c r="Z262" s="68"/>
    </row>
    <row r="263" spans="1:53" ht="14.25" customHeight="1" x14ac:dyDescent="0.25">
      <c r="A263" s="372" t="s">
        <v>217</v>
      </c>
      <c r="B263" s="372"/>
      <c r="C263" s="372"/>
      <c r="D263" s="372"/>
      <c r="E263" s="372"/>
      <c r="F263" s="372"/>
      <c r="G263" s="372"/>
      <c r="H263" s="372"/>
      <c r="I263" s="372"/>
      <c r="J263" s="372"/>
      <c r="K263" s="372"/>
      <c r="L263" s="372"/>
      <c r="M263" s="372"/>
      <c r="N263" s="372"/>
      <c r="O263" s="372"/>
      <c r="P263" s="372"/>
      <c r="Q263" s="372"/>
      <c r="R263" s="372"/>
      <c r="S263" s="372"/>
      <c r="T263" s="372"/>
      <c r="U263" s="372"/>
      <c r="V263" s="372"/>
      <c r="W263" s="372"/>
      <c r="X263" s="372"/>
      <c r="Y263" s="67"/>
      <c r="Z263" s="67"/>
    </row>
    <row r="264" spans="1:53" ht="16.5" customHeight="1" x14ac:dyDescent="0.25">
      <c r="A264" s="64" t="s">
        <v>407</v>
      </c>
      <c r="B264" s="64" t="s">
        <v>408</v>
      </c>
      <c r="C264" s="37">
        <v>4301060326</v>
      </c>
      <c r="D264" s="359">
        <v>4607091380880</v>
      </c>
      <c r="E264" s="359"/>
      <c r="F264" s="63">
        <v>1.4</v>
      </c>
      <c r="G264" s="38">
        <v>6</v>
      </c>
      <c r="H264" s="63">
        <v>8.4</v>
      </c>
      <c r="I264" s="63">
        <v>8.9640000000000004</v>
      </c>
      <c r="J264" s="38">
        <v>56</v>
      </c>
      <c r="K264" s="38" t="s">
        <v>115</v>
      </c>
      <c r="L264" s="39" t="s">
        <v>79</v>
      </c>
      <c r="M264" s="38">
        <v>30</v>
      </c>
      <c r="N264" s="4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61"/>
      <c r="P264" s="361"/>
      <c r="Q264" s="361"/>
      <c r="R264" s="362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409</v>
      </c>
      <c r="B265" s="64" t="s">
        <v>410</v>
      </c>
      <c r="C265" s="37">
        <v>4301060308</v>
      </c>
      <c r="D265" s="359">
        <v>4607091384482</v>
      </c>
      <c r="E265" s="359"/>
      <c r="F265" s="63">
        <v>1.3</v>
      </c>
      <c r="G265" s="38">
        <v>6</v>
      </c>
      <c r="H265" s="63">
        <v>7.8</v>
      </c>
      <c r="I265" s="63">
        <v>8.3640000000000008</v>
      </c>
      <c r="J265" s="38">
        <v>56</v>
      </c>
      <c r="K265" s="38" t="s">
        <v>115</v>
      </c>
      <c r="L265" s="39" t="s">
        <v>79</v>
      </c>
      <c r="M265" s="38">
        <v>30</v>
      </c>
      <c r="N265" s="4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61"/>
      <c r="P265" s="361"/>
      <c r="Q265" s="361"/>
      <c r="R265" s="362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16.5" customHeight="1" x14ac:dyDescent="0.25">
      <c r="A266" s="64" t="s">
        <v>411</v>
      </c>
      <c r="B266" s="64" t="s">
        <v>412</v>
      </c>
      <c r="C266" s="37">
        <v>4301060325</v>
      </c>
      <c r="D266" s="359">
        <v>4607091380897</v>
      </c>
      <c r="E266" s="359"/>
      <c r="F266" s="63">
        <v>1.4</v>
      </c>
      <c r="G266" s="38">
        <v>6</v>
      </c>
      <c r="H266" s="63">
        <v>8.4</v>
      </c>
      <c r="I266" s="63">
        <v>8.9640000000000004</v>
      </c>
      <c r="J266" s="38">
        <v>56</v>
      </c>
      <c r="K266" s="38" t="s">
        <v>115</v>
      </c>
      <c r="L266" s="39" t="s">
        <v>79</v>
      </c>
      <c r="M266" s="38">
        <v>30</v>
      </c>
      <c r="N266" s="49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61"/>
      <c r="P266" s="361"/>
      <c r="Q266" s="361"/>
      <c r="R266" s="362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IFERROR(IF(W266=0,"",ROUNDUP(W266/H266,0)*0.02175),"")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x14ac:dyDescent="0.2">
      <c r="A267" s="356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69"/>
      <c r="N267" s="366" t="s">
        <v>43</v>
      </c>
      <c r="O267" s="367"/>
      <c r="P267" s="367"/>
      <c r="Q267" s="367"/>
      <c r="R267" s="367"/>
      <c r="S267" s="367"/>
      <c r="T267" s="368"/>
      <c r="U267" s="43" t="s">
        <v>42</v>
      </c>
      <c r="V267" s="44">
        <f>IFERROR(V264/H264,"0")+IFERROR(V265/H265,"0")+IFERROR(V266/H266,"0")</f>
        <v>0</v>
      </c>
      <c r="W267" s="44">
        <f>IFERROR(W264/H264,"0")+IFERROR(W265/H265,"0")+IFERROR(W266/H266,"0")</f>
        <v>0</v>
      </c>
      <c r="X267" s="44">
        <f>IFERROR(IF(X264="",0,X264),"0")+IFERROR(IF(X265="",0,X265),"0")+IFERROR(IF(X266="",0,X266),"0")</f>
        <v>0</v>
      </c>
      <c r="Y267" s="68"/>
      <c r="Z267" s="68"/>
    </row>
    <row r="268" spans="1:53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69"/>
      <c r="N268" s="366" t="s">
        <v>43</v>
      </c>
      <c r="O268" s="367"/>
      <c r="P268" s="367"/>
      <c r="Q268" s="367"/>
      <c r="R268" s="367"/>
      <c r="S268" s="367"/>
      <c r="T268" s="368"/>
      <c r="U268" s="43" t="s">
        <v>0</v>
      </c>
      <c r="V268" s="44">
        <f>IFERROR(SUM(V264:V266),"0")</f>
        <v>0</v>
      </c>
      <c r="W268" s="44">
        <f>IFERROR(SUM(W264:W266),"0")</f>
        <v>0</v>
      </c>
      <c r="X268" s="43"/>
      <c r="Y268" s="68"/>
      <c r="Z268" s="68"/>
    </row>
    <row r="269" spans="1:53" ht="14.25" customHeight="1" x14ac:dyDescent="0.25">
      <c r="A269" s="372" t="s">
        <v>97</v>
      </c>
      <c r="B269" s="372"/>
      <c r="C269" s="372"/>
      <c r="D269" s="372"/>
      <c r="E269" s="372"/>
      <c r="F269" s="372"/>
      <c r="G269" s="372"/>
      <c r="H269" s="372"/>
      <c r="I269" s="372"/>
      <c r="J269" s="372"/>
      <c r="K269" s="372"/>
      <c r="L269" s="372"/>
      <c r="M269" s="372"/>
      <c r="N269" s="372"/>
      <c r="O269" s="372"/>
      <c r="P269" s="372"/>
      <c r="Q269" s="372"/>
      <c r="R269" s="372"/>
      <c r="S269" s="372"/>
      <c r="T269" s="372"/>
      <c r="U269" s="372"/>
      <c r="V269" s="372"/>
      <c r="W269" s="372"/>
      <c r="X269" s="372"/>
      <c r="Y269" s="67"/>
      <c r="Z269" s="67"/>
    </row>
    <row r="270" spans="1:53" ht="16.5" customHeight="1" x14ac:dyDescent="0.25">
      <c r="A270" s="64" t="s">
        <v>413</v>
      </c>
      <c r="B270" s="64" t="s">
        <v>414</v>
      </c>
      <c r="C270" s="37">
        <v>4301030232</v>
      </c>
      <c r="D270" s="359">
        <v>4607091388374</v>
      </c>
      <c r="E270" s="359"/>
      <c r="F270" s="63">
        <v>0.38</v>
      </c>
      <c r="G270" s="38">
        <v>8</v>
      </c>
      <c r="H270" s="63">
        <v>3.04</v>
      </c>
      <c r="I270" s="63">
        <v>3.28</v>
      </c>
      <c r="J270" s="38">
        <v>156</v>
      </c>
      <c r="K270" s="38" t="s">
        <v>80</v>
      </c>
      <c r="L270" s="39" t="s">
        <v>101</v>
      </c>
      <c r="M270" s="38">
        <v>180</v>
      </c>
      <c r="N270" s="492" t="s">
        <v>415</v>
      </c>
      <c r="O270" s="361"/>
      <c r="P270" s="361"/>
      <c r="Q270" s="361"/>
      <c r="R270" s="362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27" customHeight="1" x14ac:dyDescent="0.25">
      <c r="A271" s="64" t="s">
        <v>416</v>
      </c>
      <c r="B271" s="64" t="s">
        <v>417</v>
      </c>
      <c r="C271" s="37">
        <v>4301030235</v>
      </c>
      <c r="D271" s="359">
        <v>4607091388381</v>
      </c>
      <c r="E271" s="359"/>
      <c r="F271" s="63">
        <v>0.38</v>
      </c>
      <c r="G271" s="38">
        <v>8</v>
      </c>
      <c r="H271" s="63">
        <v>3.04</v>
      </c>
      <c r="I271" s="63">
        <v>3.32</v>
      </c>
      <c r="J271" s="38">
        <v>156</v>
      </c>
      <c r="K271" s="38" t="s">
        <v>80</v>
      </c>
      <c r="L271" s="39" t="s">
        <v>101</v>
      </c>
      <c r="M271" s="38">
        <v>180</v>
      </c>
      <c r="N271" s="487" t="s">
        <v>418</v>
      </c>
      <c r="O271" s="361"/>
      <c r="P271" s="361"/>
      <c r="Q271" s="361"/>
      <c r="R271" s="362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419</v>
      </c>
      <c r="B272" s="64" t="s">
        <v>420</v>
      </c>
      <c r="C272" s="37">
        <v>4301030233</v>
      </c>
      <c r="D272" s="359">
        <v>4607091388404</v>
      </c>
      <c r="E272" s="359"/>
      <c r="F272" s="63">
        <v>0.17</v>
      </c>
      <c r="G272" s="38">
        <v>15</v>
      </c>
      <c r="H272" s="63">
        <v>2.5499999999999998</v>
      </c>
      <c r="I272" s="63">
        <v>2.9</v>
      </c>
      <c r="J272" s="38">
        <v>156</v>
      </c>
      <c r="K272" s="38" t="s">
        <v>80</v>
      </c>
      <c r="L272" s="39" t="s">
        <v>101</v>
      </c>
      <c r="M272" s="38">
        <v>180</v>
      </c>
      <c r="N272" s="4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61"/>
      <c r="P272" s="361"/>
      <c r="Q272" s="361"/>
      <c r="R272" s="362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x14ac:dyDescent="0.2">
      <c r="A273" s="356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69"/>
      <c r="N273" s="366" t="s">
        <v>43</v>
      </c>
      <c r="O273" s="367"/>
      <c r="P273" s="367"/>
      <c r="Q273" s="367"/>
      <c r="R273" s="367"/>
      <c r="S273" s="367"/>
      <c r="T273" s="368"/>
      <c r="U273" s="43" t="s">
        <v>42</v>
      </c>
      <c r="V273" s="44">
        <f>IFERROR(V270/H270,"0")+IFERROR(V271/H271,"0")+IFERROR(V272/H272,"0")</f>
        <v>0</v>
      </c>
      <c r="W273" s="44">
        <f>IFERROR(W270/H270,"0")+IFERROR(W271/H271,"0")+IFERROR(W272/H272,"0")</f>
        <v>0</v>
      </c>
      <c r="X273" s="44">
        <f>IFERROR(IF(X270="",0,X270),"0")+IFERROR(IF(X271="",0,X271),"0")+IFERROR(IF(X272="",0,X272),"0")</f>
        <v>0</v>
      </c>
      <c r="Y273" s="68"/>
      <c r="Z273" s="68"/>
    </row>
    <row r="274" spans="1:53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69"/>
      <c r="N274" s="366" t="s">
        <v>43</v>
      </c>
      <c r="O274" s="367"/>
      <c r="P274" s="367"/>
      <c r="Q274" s="367"/>
      <c r="R274" s="367"/>
      <c r="S274" s="367"/>
      <c r="T274" s="368"/>
      <c r="U274" s="43" t="s">
        <v>0</v>
      </c>
      <c r="V274" s="44">
        <f>IFERROR(SUM(V270:V272),"0")</f>
        <v>0</v>
      </c>
      <c r="W274" s="44">
        <f>IFERROR(SUM(W270:W272),"0")</f>
        <v>0</v>
      </c>
      <c r="X274" s="43"/>
      <c r="Y274" s="68"/>
      <c r="Z274" s="68"/>
    </row>
    <row r="275" spans="1:53" ht="14.25" customHeight="1" x14ac:dyDescent="0.25">
      <c r="A275" s="372" t="s">
        <v>421</v>
      </c>
      <c r="B275" s="372"/>
      <c r="C275" s="372"/>
      <c r="D275" s="372"/>
      <c r="E275" s="372"/>
      <c r="F275" s="372"/>
      <c r="G275" s="372"/>
      <c r="H275" s="372"/>
      <c r="I275" s="372"/>
      <c r="J275" s="372"/>
      <c r="K275" s="372"/>
      <c r="L275" s="372"/>
      <c r="M275" s="372"/>
      <c r="N275" s="372"/>
      <c r="O275" s="372"/>
      <c r="P275" s="372"/>
      <c r="Q275" s="372"/>
      <c r="R275" s="372"/>
      <c r="S275" s="372"/>
      <c r="T275" s="372"/>
      <c r="U275" s="372"/>
      <c r="V275" s="372"/>
      <c r="W275" s="372"/>
      <c r="X275" s="372"/>
      <c r="Y275" s="67"/>
      <c r="Z275" s="67"/>
    </row>
    <row r="276" spans="1:53" ht="16.5" customHeight="1" x14ac:dyDescent="0.25">
      <c r="A276" s="64" t="s">
        <v>422</v>
      </c>
      <c r="B276" s="64" t="s">
        <v>423</v>
      </c>
      <c r="C276" s="37">
        <v>4301180007</v>
      </c>
      <c r="D276" s="359">
        <v>4680115881808</v>
      </c>
      <c r="E276" s="359"/>
      <c r="F276" s="63">
        <v>0.1</v>
      </c>
      <c r="G276" s="38">
        <v>20</v>
      </c>
      <c r="H276" s="63">
        <v>2</v>
      </c>
      <c r="I276" s="63">
        <v>2.2400000000000002</v>
      </c>
      <c r="J276" s="38">
        <v>238</v>
      </c>
      <c r="K276" s="38" t="s">
        <v>425</v>
      </c>
      <c r="L276" s="39" t="s">
        <v>424</v>
      </c>
      <c r="M276" s="38">
        <v>730</v>
      </c>
      <c r="N276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61"/>
      <c r="P276" s="361"/>
      <c r="Q276" s="361"/>
      <c r="R276" s="362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IFERROR(IF(W276=0,"",ROUNDUP(W276/H276,0)*0.00474),"")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426</v>
      </c>
      <c r="B277" s="64" t="s">
        <v>427</v>
      </c>
      <c r="C277" s="37">
        <v>4301180006</v>
      </c>
      <c r="D277" s="359">
        <v>4680115881822</v>
      </c>
      <c r="E277" s="359"/>
      <c r="F277" s="63">
        <v>0.1</v>
      </c>
      <c r="G277" s="38">
        <v>20</v>
      </c>
      <c r="H277" s="63">
        <v>2</v>
      </c>
      <c r="I277" s="63">
        <v>2.2400000000000002</v>
      </c>
      <c r="J277" s="38">
        <v>238</v>
      </c>
      <c r="K277" s="38" t="s">
        <v>425</v>
      </c>
      <c r="L277" s="39" t="s">
        <v>424</v>
      </c>
      <c r="M277" s="38">
        <v>730</v>
      </c>
      <c r="N277" s="4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61"/>
      <c r="P277" s="361"/>
      <c r="Q277" s="361"/>
      <c r="R277" s="362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IFERROR(IF(W277=0,"",ROUNDUP(W277/H277,0)*0.00474),"")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428</v>
      </c>
      <c r="B278" s="64" t="s">
        <v>429</v>
      </c>
      <c r="C278" s="37">
        <v>4301180001</v>
      </c>
      <c r="D278" s="359">
        <v>4680115880016</v>
      </c>
      <c r="E278" s="359"/>
      <c r="F278" s="63">
        <v>0.1</v>
      </c>
      <c r="G278" s="38">
        <v>20</v>
      </c>
      <c r="H278" s="63">
        <v>2</v>
      </c>
      <c r="I278" s="63">
        <v>2.2400000000000002</v>
      </c>
      <c r="J278" s="38">
        <v>238</v>
      </c>
      <c r="K278" s="38" t="s">
        <v>425</v>
      </c>
      <c r="L278" s="39" t="s">
        <v>424</v>
      </c>
      <c r="M278" s="38">
        <v>730</v>
      </c>
      <c r="N278" s="4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61"/>
      <c r="P278" s="361"/>
      <c r="Q278" s="361"/>
      <c r="R278" s="362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IFERROR(IF(W278=0,"",ROUNDUP(W278/H278,0)*0.00474),"")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x14ac:dyDescent="0.2">
      <c r="A279" s="356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69"/>
      <c r="N279" s="366" t="s">
        <v>43</v>
      </c>
      <c r="O279" s="367"/>
      <c r="P279" s="367"/>
      <c r="Q279" s="367"/>
      <c r="R279" s="367"/>
      <c r="S279" s="367"/>
      <c r="T279" s="368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69"/>
      <c r="N280" s="366" t="s">
        <v>43</v>
      </c>
      <c r="O280" s="367"/>
      <c r="P280" s="367"/>
      <c r="Q280" s="367"/>
      <c r="R280" s="367"/>
      <c r="S280" s="367"/>
      <c r="T280" s="368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6.5" customHeight="1" x14ac:dyDescent="0.25">
      <c r="A281" s="381" t="s">
        <v>430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381"/>
      <c r="Y281" s="66"/>
      <c r="Z281" s="66"/>
    </row>
    <row r="282" spans="1:53" ht="14.25" customHeight="1" x14ac:dyDescent="0.25">
      <c r="A282" s="372" t="s">
        <v>119</v>
      </c>
      <c r="B282" s="372"/>
      <c r="C282" s="372"/>
      <c r="D282" s="372"/>
      <c r="E282" s="372"/>
      <c r="F282" s="372"/>
      <c r="G282" s="372"/>
      <c r="H282" s="372"/>
      <c r="I282" s="372"/>
      <c r="J282" s="372"/>
      <c r="K282" s="372"/>
      <c r="L282" s="372"/>
      <c r="M282" s="372"/>
      <c r="N282" s="372"/>
      <c r="O282" s="372"/>
      <c r="P282" s="372"/>
      <c r="Q282" s="372"/>
      <c r="R282" s="372"/>
      <c r="S282" s="372"/>
      <c r="T282" s="372"/>
      <c r="U282" s="372"/>
      <c r="V282" s="372"/>
      <c r="W282" s="372"/>
      <c r="X282" s="372"/>
      <c r="Y282" s="67"/>
      <c r="Z282" s="67"/>
    </row>
    <row r="283" spans="1:53" ht="27" customHeight="1" x14ac:dyDescent="0.25">
      <c r="A283" s="64" t="s">
        <v>431</v>
      </c>
      <c r="B283" s="64" t="s">
        <v>432</v>
      </c>
      <c r="C283" s="37">
        <v>4301011315</v>
      </c>
      <c r="D283" s="359">
        <v>4607091387421</v>
      </c>
      <c r="E283" s="359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115</v>
      </c>
      <c r="L283" s="39" t="s">
        <v>114</v>
      </c>
      <c r="M283" s="38">
        <v>55</v>
      </c>
      <c r="N283" s="48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61"/>
      <c r="P283" s="361"/>
      <c r="Q283" s="361"/>
      <c r="R283" s="362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ref="W283:W290" si="15">IFERROR(IF(V283="",0,CEILING((V283/$H283),1)*$H283),"")</f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431</v>
      </c>
      <c r="B284" s="64" t="s">
        <v>433</v>
      </c>
      <c r="C284" s="37">
        <v>4301011121</v>
      </c>
      <c r="D284" s="359">
        <v>4607091387421</v>
      </c>
      <c r="E284" s="359"/>
      <c r="F284" s="63">
        <v>1.35</v>
      </c>
      <c r="G284" s="38">
        <v>8</v>
      </c>
      <c r="H284" s="63">
        <v>10.8</v>
      </c>
      <c r="I284" s="63">
        <v>11.28</v>
      </c>
      <c r="J284" s="38">
        <v>48</v>
      </c>
      <c r="K284" s="38" t="s">
        <v>115</v>
      </c>
      <c r="L284" s="39" t="s">
        <v>123</v>
      </c>
      <c r="M284" s="38">
        <v>55</v>
      </c>
      <c r="N284" s="4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61"/>
      <c r="P284" s="361"/>
      <c r="Q284" s="361"/>
      <c r="R284" s="362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5"/>
        <v>0</v>
      </c>
      <c r="X284" s="42" t="str">
        <f>IFERROR(IF(W284=0,"",ROUNDUP(W284/H284,0)*0.02039),"")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434</v>
      </c>
      <c r="B285" s="64" t="s">
        <v>435</v>
      </c>
      <c r="C285" s="37">
        <v>4301011396</v>
      </c>
      <c r="D285" s="359">
        <v>4607091387452</v>
      </c>
      <c r="E285" s="359"/>
      <c r="F285" s="63">
        <v>1.35</v>
      </c>
      <c r="G285" s="38">
        <v>8</v>
      </c>
      <c r="H285" s="63">
        <v>10.8</v>
      </c>
      <c r="I285" s="63">
        <v>11.28</v>
      </c>
      <c r="J285" s="38">
        <v>48</v>
      </c>
      <c r="K285" s="38" t="s">
        <v>115</v>
      </c>
      <c r="L285" s="39" t="s">
        <v>123</v>
      </c>
      <c r="M285" s="38">
        <v>55</v>
      </c>
      <c r="N285" s="48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61"/>
      <c r="P285" s="361"/>
      <c r="Q285" s="361"/>
      <c r="R285" s="362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IFERROR(IF(W285=0,"",ROUNDUP(W285/H285,0)*0.02039),"")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434</v>
      </c>
      <c r="B286" s="64" t="s">
        <v>436</v>
      </c>
      <c r="C286" s="37">
        <v>4301011322</v>
      </c>
      <c r="D286" s="359">
        <v>4607091387452</v>
      </c>
      <c r="E286" s="359"/>
      <c r="F286" s="63">
        <v>1.35</v>
      </c>
      <c r="G286" s="38">
        <v>8</v>
      </c>
      <c r="H286" s="63">
        <v>10.8</v>
      </c>
      <c r="I286" s="63">
        <v>11.28</v>
      </c>
      <c r="J286" s="38">
        <v>56</v>
      </c>
      <c r="K286" s="38" t="s">
        <v>115</v>
      </c>
      <c r="L286" s="39" t="s">
        <v>134</v>
      </c>
      <c r="M286" s="38">
        <v>55</v>
      </c>
      <c r="N286" s="48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61"/>
      <c r="P286" s="361"/>
      <c r="Q286" s="361"/>
      <c r="R286" s="362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5"/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434</v>
      </c>
      <c r="B287" s="64" t="s">
        <v>437</v>
      </c>
      <c r="C287" s="37">
        <v>4301011619</v>
      </c>
      <c r="D287" s="359">
        <v>4607091387452</v>
      </c>
      <c r="E287" s="359"/>
      <c r="F287" s="63">
        <v>1.45</v>
      </c>
      <c r="G287" s="38">
        <v>8</v>
      </c>
      <c r="H287" s="63">
        <v>11.6</v>
      </c>
      <c r="I287" s="63">
        <v>12.08</v>
      </c>
      <c r="J287" s="38">
        <v>56</v>
      </c>
      <c r="K287" s="38" t="s">
        <v>115</v>
      </c>
      <c r="L287" s="39" t="s">
        <v>114</v>
      </c>
      <c r="M287" s="38">
        <v>55</v>
      </c>
      <c r="N287" s="48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61"/>
      <c r="P287" s="361"/>
      <c r="Q287" s="361"/>
      <c r="R287" s="362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t="27" customHeight="1" x14ac:dyDescent="0.25">
      <c r="A288" s="64" t="s">
        <v>438</v>
      </c>
      <c r="B288" s="64" t="s">
        <v>439</v>
      </c>
      <c r="C288" s="37">
        <v>4301011313</v>
      </c>
      <c r="D288" s="359">
        <v>4607091385984</v>
      </c>
      <c r="E288" s="359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115</v>
      </c>
      <c r="L288" s="39" t="s">
        <v>114</v>
      </c>
      <c r="M288" s="38">
        <v>55</v>
      </c>
      <c r="N288" s="47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61"/>
      <c r="P288" s="361"/>
      <c r="Q288" s="361"/>
      <c r="R288" s="362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5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9" t="s">
        <v>66</v>
      </c>
    </row>
    <row r="289" spans="1:53" ht="27" customHeight="1" x14ac:dyDescent="0.25">
      <c r="A289" s="64" t="s">
        <v>440</v>
      </c>
      <c r="B289" s="64" t="s">
        <v>441</v>
      </c>
      <c r="C289" s="37">
        <v>4301011316</v>
      </c>
      <c r="D289" s="359">
        <v>4607091387438</v>
      </c>
      <c r="E289" s="359"/>
      <c r="F289" s="63">
        <v>0.5</v>
      </c>
      <c r="G289" s="38">
        <v>10</v>
      </c>
      <c r="H289" s="63">
        <v>5</v>
      </c>
      <c r="I289" s="63">
        <v>5.24</v>
      </c>
      <c r="J289" s="38">
        <v>120</v>
      </c>
      <c r="K289" s="38" t="s">
        <v>80</v>
      </c>
      <c r="L289" s="39" t="s">
        <v>114</v>
      </c>
      <c r="M289" s="38">
        <v>55</v>
      </c>
      <c r="N289" s="4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61"/>
      <c r="P289" s="361"/>
      <c r="Q289" s="361"/>
      <c r="R289" s="362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5"/>
        <v>0</v>
      </c>
      <c r="X289" s="42" t="str">
        <f>IFERROR(IF(W289=0,"",ROUNDUP(W289/H289,0)*0.00937),"")</f>
        <v/>
      </c>
      <c r="Y289" s="69" t="s">
        <v>48</v>
      </c>
      <c r="Z289" s="70" t="s">
        <v>48</v>
      </c>
      <c r="AD289" s="71"/>
      <c r="BA289" s="240" t="s">
        <v>66</v>
      </c>
    </row>
    <row r="290" spans="1:53" ht="27" customHeight="1" x14ac:dyDescent="0.25">
      <c r="A290" s="64" t="s">
        <v>442</v>
      </c>
      <c r="B290" s="64" t="s">
        <v>443</v>
      </c>
      <c r="C290" s="37">
        <v>4301011318</v>
      </c>
      <c r="D290" s="359">
        <v>4607091387469</v>
      </c>
      <c r="E290" s="359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8" t="s">
        <v>80</v>
      </c>
      <c r="L290" s="39" t="s">
        <v>79</v>
      </c>
      <c r="M290" s="38">
        <v>55</v>
      </c>
      <c r="N290" s="4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61"/>
      <c r="P290" s="361"/>
      <c r="Q290" s="361"/>
      <c r="R290" s="362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5"/>
        <v>0</v>
      </c>
      <c r="X290" s="42" t="str">
        <f>IFERROR(IF(W290=0,"",ROUNDUP(W290/H290,0)*0.00937),"")</f>
        <v/>
      </c>
      <c r="Y290" s="69" t="s">
        <v>48</v>
      </c>
      <c r="Z290" s="70" t="s">
        <v>48</v>
      </c>
      <c r="AD290" s="71"/>
      <c r="BA290" s="241" t="s">
        <v>66</v>
      </c>
    </row>
    <row r="291" spans="1:53" x14ac:dyDescent="0.2">
      <c r="A291" s="356"/>
      <c r="B291" s="356"/>
      <c r="C291" s="356"/>
      <c r="D291" s="356"/>
      <c r="E291" s="356"/>
      <c r="F291" s="356"/>
      <c r="G291" s="356"/>
      <c r="H291" s="356"/>
      <c r="I291" s="356"/>
      <c r="J291" s="356"/>
      <c r="K291" s="356"/>
      <c r="L291" s="356"/>
      <c r="M291" s="369"/>
      <c r="N291" s="366" t="s">
        <v>43</v>
      </c>
      <c r="O291" s="367"/>
      <c r="P291" s="367"/>
      <c r="Q291" s="367"/>
      <c r="R291" s="367"/>
      <c r="S291" s="367"/>
      <c r="T291" s="368"/>
      <c r="U291" s="43" t="s">
        <v>42</v>
      </c>
      <c r="V291" s="44">
        <f>IFERROR(V283/H283,"0")+IFERROR(V284/H284,"0")+IFERROR(V285/H285,"0")+IFERROR(V286/H286,"0")+IFERROR(V287/H287,"0")+IFERROR(V288/H288,"0")+IFERROR(V289/H289,"0")+IFERROR(V290/H290,"0")</f>
        <v>0</v>
      </c>
      <c r="W291" s="44">
        <f>IFERROR(W283/H283,"0")+IFERROR(W284/H284,"0")+IFERROR(W285/H285,"0")+IFERROR(W286/H286,"0")+IFERROR(W287/H287,"0")+IFERROR(W288/H288,"0")+IFERROR(W289/H289,"0")+IFERROR(W290/H290,"0")</f>
        <v>0</v>
      </c>
      <c r="X291" s="44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</v>
      </c>
      <c r="Y291" s="68"/>
      <c r="Z291" s="68"/>
    </row>
    <row r="292" spans="1:53" x14ac:dyDescent="0.2">
      <c r="A292" s="356"/>
      <c r="B292" s="356"/>
      <c r="C292" s="356"/>
      <c r="D292" s="356"/>
      <c r="E292" s="356"/>
      <c r="F292" s="356"/>
      <c r="G292" s="356"/>
      <c r="H292" s="356"/>
      <c r="I292" s="356"/>
      <c r="J292" s="356"/>
      <c r="K292" s="356"/>
      <c r="L292" s="356"/>
      <c r="M292" s="369"/>
      <c r="N292" s="366" t="s">
        <v>43</v>
      </c>
      <c r="O292" s="367"/>
      <c r="P292" s="367"/>
      <c r="Q292" s="367"/>
      <c r="R292" s="367"/>
      <c r="S292" s="367"/>
      <c r="T292" s="368"/>
      <c r="U292" s="43" t="s">
        <v>0</v>
      </c>
      <c r="V292" s="44">
        <f>IFERROR(SUM(V283:V290),"0")</f>
        <v>0</v>
      </c>
      <c r="W292" s="44">
        <f>IFERROR(SUM(W283:W290),"0")</f>
        <v>0</v>
      </c>
      <c r="X292" s="43"/>
      <c r="Y292" s="68"/>
      <c r="Z292" s="68"/>
    </row>
    <row r="293" spans="1:53" ht="14.25" customHeight="1" x14ac:dyDescent="0.25">
      <c r="A293" s="372" t="s">
        <v>76</v>
      </c>
      <c r="B293" s="372"/>
      <c r="C293" s="372"/>
      <c r="D293" s="372"/>
      <c r="E293" s="372"/>
      <c r="F293" s="372"/>
      <c r="G293" s="372"/>
      <c r="H293" s="372"/>
      <c r="I293" s="372"/>
      <c r="J293" s="372"/>
      <c r="K293" s="372"/>
      <c r="L293" s="372"/>
      <c r="M293" s="372"/>
      <c r="N293" s="372"/>
      <c r="O293" s="372"/>
      <c r="P293" s="372"/>
      <c r="Q293" s="372"/>
      <c r="R293" s="372"/>
      <c r="S293" s="372"/>
      <c r="T293" s="372"/>
      <c r="U293" s="372"/>
      <c r="V293" s="372"/>
      <c r="W293" s="372"/>
      <c r="X293" s="372"/>
      <c r="Y293" s="67"/>
      <c r="Z293" s="67"/>
    </row>
    <row r="294" spans="1:53" ht="27" customHeight="1" x14ac:dyDescent="0.25">
      <c r="A294" s="64" t="s">
        <v>444</v>
      </c>
      <c r="B294" s="64" t="s">
        <v>445</v>
      </c>
      <c r="C294" s="37">
        <v>4301031154</v>
      </c>
      <c r="D294" s="359">
        <v>4607091387292</v>
      </c>
      <c r="E294" s="359"/>
      <c r="F294" s="63">
        <v>0.73</v>
      </c>
      <c r="G294" s="38">
        <v>6</v>
      </c>
      <c r="H294" s="63">
        <v>4.38</v>
      </c>
      <c r="I294" s="63">
        <v>4.6399999999999997</v>
      </c>
      <c r="J294" s="38">
        <v>156</v>
      </c>
      <c r="K294" s="38" t="s">
        <v>80</v>
      </c>
      <c r="L294" s="39" t="s">
        <v>79</v>
      </c>
      <c r="M294" s="38">
        <v>45</v>
      </c>
      <c r="N294" s="47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61"/>
      <c r="P294" s="361"/>
      <c r="Q294" s="361"/>
      <c r="R294" s="362"/>
      <c r="S294" s="40" t="s">
        <v>48</v>
      </c>
      <c r="T294" s="40" t="s">
        <v>48</v>
      </c>
      <c r="U294" s="41" t="s">
        <v>0</v>
      </c>
      <c r="V294" s="59">
        <v>0</v>
      </c>
      <c r="W294" s="56">
        <f>IFERROR(IF(V294="",0,CEILING((V294/$H294),1)*$H294),"")</f>
        <v>0</v>
      </c>
      <c r="X294" s="42" t="str">
        <f>IFERROR(IF(W294=0,"",ROUNDUP(W294/H294,0)*0.00753),"")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446</v>
      </c>
      <c r="B295" s="64" t="s">
        <v>447</v>
      </c>
      <c r="C295" s="37">
        <v>4301031155</v>
      </c>
      <c r="D295" s="359">
        <v>4607091387315</v>
      </c>
      <c r="E295" s="359"/>
      <c r="F295" s="63">
        <v>0.7</v>
      </c>
      <c r="G295" s="38">
        <v>4</v>
      </c>
      <c r="H295" s="63">
        <v>2.8</v>
      </c>
      <c r="I295" s="63">
        <v>3.048</v>
      </c>
      <c r="J295" s="38">
        <v>156</v>
      </c>
      <c r="K295" s="38" t="s">
        <v>80</v>
      </c>
      <c r="L295" s="39" t="s">
        <v>79</v>
      </c>
      <c r="M295" s="38">
        <v>45</v>
      </c>
      <c r="N295" s="47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61"/>
      <c r="P295" s="361"/>
      <c r="Q295" s="361"/>
      <c r="R295" s="362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x14ac:dyDescent="0.2">
      <c r="A296" s="356"/>
      <c r="B296" s="356"/>
      <c r="C296" s="356"/>
      <c r="D296" s="356"/>
      <c r="E296" s="356"/>
      <c r="F296" s="356"/>
      <c r="G296" s="356"/>
      <c r="H296" s="356"/>
      <c r="I296" s="356"/>
      <c r="J296" s="356"/>
      <c r="K296" s="356"/>
      <c r="L296" s="356"/>
      <c r="M296" s="369"/>
      <c r="N296" s="366" t="s">
        <v>43</v>
      </c>
      <c r="O296" s="367"/>
      <c r="P296" s="367"/>
      <c r="Q296" s="367"/>
      <c r="R296" s="367"/>
      <c r="S296" s="367"/>
      <c r="T296" s="368"/>
      <c r="U296" s="43" t="s">
        <v>42</v>
      </c>
      <c r="V296" s="44">
        <f>IFERROR(V294/H294,"0")+IFERROR(V295/H295,"0")</f>
        <v>0</v>
      </c>
      <c r="W296" s="44">
        <f>IFERROR(W294/H294,"0")+IFERROR(W295/H295,"0")</f>
        <v>0</v>
      </c>
      <c r="X296" s="44">
        <f>IFERROR(IF(X294="",0,X294),"0")+IFERROR(IF(X295="",0,X295),"0")</f>
        <v>0</v>
      </c>
      <c r="Y296" s="68"/>
      <c r="Z296" s="68"/>
    </row>
    <row r="297" spans="1:53" x14ac:dyDescent="0.2">
      <c r="A297" s="356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69"/>
      <c r="N297" s="366" t="s">
        <v>43</v>
      </c>
      <c r="O297" s="367"/>
      <c r="P297" s="367"/>
      <c r="Q297" s="367"/>
      <c r="R297" s="367"/>
      <c r="S297" s="367"/>
      <c r="T297" s="368"/>
      <c r="U297" s="43" t="s">
        <v>0</v>
      </c>
      <c r="V297" s="44">
        <f>IFERROR(SUM(V294:V295),"0")</f>
        <v>0</v>
      </c>
      <c r="W297" s="44">
        <f>IFERROR(SUM(W294:W295),"0")</f>
        <v>0</v>
      </c>
      <c r="X297" s="43"/>
      <c r="Y297" s="68"/>
      <c r="Z297" s="68"/>
    </row>
    <row r="298" spans="1:53" ht="16.5" customHeight="1" x14ac:dyDescent="0.25">
      <c r="A298" s="381" t="s">
        <v>448</v>
      </c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81"/>
      <c r="P298" s="381"/>
      <c r="Q298" s="381"/>
      <c r="R298" s="381"/>
      <c r="S298" s="381"/>
      <c r="T298" s="381"/>
      <c r="U298" s="381"/>
      <c r="V298" s="381"/>
      <c r="W298" s="381"/>
      <c r="X298" s="381"/>
      <c r="Y298" s="66"/>
      <c r="Z298" s="66"/>
    </row>
    <row r="299" spans="1:53" ht="14.25" customHeight="1" x14ac:dyDescent="0.25">
      <c r="A299" s="372" t="s">
        <v>76</v>
      </c>
      <c r="B299" s="372"/>
      <c r="C299" s="372"/>
      <c r="D299" s="372"/>
      <c r="E299" s="372"/>
      <c r="F299" s="372"/>
      <c r="G299" s="372"/>
      <c r="H299" s="372"/>
      <c r="I299" s="372"/>
      <c r="J299" s="372"/>
      <c r="K299" s="372"/>
      <c r="L299" s="372"/>
      <c r="M299" s="372"/>
      <c r="N299" s="372"/>
      <c r="O299" s="372"/>
      <c r="P299" s="372"/>
      <c r="Q299" s="372"/>
      <c r="R299" s="372"/>
      <c r="S299" s="372"/>
      <c r="T299" s="372"/>
      <c r="U299" s="372"/>
      <c r="V299" s="372"/>
      <c r="W299" s="372"/>
      <c r="X299" s="372"/>
      <c r="Y299" s="67"/>
      <c r="Z299" s="67"/>
    </row>
    <row r="300" spans="1:53" ht="27" customHeight="1" x14ac:dyDescent="0.25">
      <c r="A300" s="64" t="s">
        <v>449</v>
      </c>
      <c r="B300" s="64" t="s">
        <v>450</v>
      </c>
      <c r="C300" s="37">
        <v>4301031066</v>
      </c>
      <c r="D300" s="359">
        <v>4607091383836</v>
      </c>
      <c r="E300" s="359"/>
      <c r="F300" s="63">
        <v>0.3</v>
      </c>
      <c r="G300" s="38">
        <v>6</v>
      </c>
      <c r="H300" s="63">
        <v>1.8</v>
      </c>
      <c r="I300" s="63">
        <v>2.048</v>
      </c>
      <c r="J300" s="38">
        <v>156</v>
      </c>
      <c r="K300" s="38" t="s">
        <v>80</v>
      </c>
      <c r="L300" s="39" t="s">
        <v>79</v>
      </c>
      <c r="M300" s="38">
        <v>40</v>
      </c>
      <c r="N300" s="4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61"/>
      <c r="P300" s="361"/>
      <c r="Q300" s="361"/>
      <c r="R300" s="362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4" t="s">
        <v>66</v>
      </c>
    </row>
    <row r="301" spans="1:53" x14ac:dyDescent="0.2">
      <c r="A301" s="356"/>
      <c r="B301" s="356"/>
      <c r="C301" s="356"/>
      <c r="D301" s="356"/>
      <c r="E301" s="356"/>
      <c r="F301" s="356"/>
      <c r="G301" s="356"/>
      <c r="H301" s="356"/>
      <c r="I301" s="356"/>
      <c r="J301" s="356"/>
      <c r="K301" s="356"/>
      <c r="L301" s="356"/>
      <c r="M301" s="369"/>
      <c r="N301" s="366" t="s">
        <v>43</v>
      </c>
      <c r="O301" s="367"/>
      <c r="P301" s="367"/>
      <c r="Q301" s="367"/>
      <c r="R301" s="367"/>
      <c r="S301" s="367"/>
      <c r="T301" s="368"/>
      <c r="U301" s="43" t="s">
        <v>42</v>
      </c>
      <c r="V301" s="44">
        <f>IFERROR(V300/H300,"0")</f>
        <v>0</v>
      </c>
      <c r="W301" s="44">
        <f>IFERROR(W300/H300,"0")</f>
        <v>0</v>
      </c>
      <c r="X301" s="44">
        <f>IFERROR(IF(X300="",0,X300),"0")</f>
        <v>0</v>
      </c>
      <c r="Y301" s="68"/>
      <c r="Z301" s="68"/>
    </row>
    <row r="302" spans="1:53" x14ac:dyDescent="0.2">
      <c r="A302" s="356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69"/>
      <c r="N302" s="366" t="s">
        <v>43</v>
      </c>
      <c r="O302" s="367"/>
      <c r="P302" s="367"/>
      <c r="Q302" s="367"/>
      <c r="R302" s="367"/>
      <c r="S302" s="367"/>
      <c r="T302" s="368"/>
      <c r="U302" s="43" t="s">
        <v>0</v>
      </c>
      <c r="V302" s="44">
        <f>IFERROR(SUM(V300:V300),"0")</f>
        <v>0</v>
      </c>
      <c r="W302" s="44">
        <f>IFERROR(SUM(W300:W300),"0")</f>
        <v>0</v>
      </c>
      <c r="X302" s="43"/>
      <c r="Y302" s="68"/>
      <c r="Z302" s="68"/>
    </row>
    <row r="303" spans="1:53" ht="14.25" customHeight="1" x14ac:dyDescent="0.25">
      <c r="A303" s="372" t="s">
        <v>81</v>
      </c>
      <c r="B303" s="372"/>
      <c r="C303" s="372"/>
      <c r="D303" s="372"/>
      <c r="E303" s="372"/>
      <c r="F303" s="372"/>
      <c r="G303" s="372"/>
      <c r="H303" s="372"/>
      <c r="I303" s="372"/>
      <c r="J303" s="372"/>
      <c r="K303" s="372"/>
      <c r="L303" s="372"/>
      <c r="M303" s="372"/>
      <c r="N303" s="372"/>
      <c r="O303" s="372"/>
      <c r="P303" s="372"/>
      <c r="Q303" s="372"/>
      <c r="R303" s="372"/>
      <c r="S303" s="372"/>
      <c r="T303" s="372"/>
      <c r="U303" s="372"/>
      <c r="V303" s="372"/>
      <c r="W303" s="372"/>
      <c r="X303" s="372"/>
      <c r="Y303" s="67"/>
      <c r="Z303" s="67"/>
    </row>
    <row r="304" spans="1:53" ht="27" customHeight="1" x14ac:dyDescent="0.25">
      <c r="A304" s="64" t="s">
        <v>451</v>
      </c>
      <c r="B304" s="64" t="s">
        <v>452</v>
      </c>
      <c r="C304" s="37">
        <v>4301051142</v>
      </c>
      <c r="D304" s="359">
        <v>4607091387919</v>
      </c>
      <c r="E304" s="359"/>
      <c r="F304" s="63">
        <v>1.35</v>
      </c>
      <c r="G304" s="38">
        <v>6</v>
      </c>
      <c r="H304" s="63">
        <v>8.1</v>
      </c>
      <c r="I304" s="63">
        <v>8.6639999999999997</v>
      </c>
      <c r="J304" s="38">
        <v>56</v>
      </c>
      <c r="K304" s="38" t="s">
        <v>115</v>
      </c>
      <c r="L304" s="39" t="s">
        <v>79</v>
      </c>
      <c r="M304" s="38">
        <v>45</v>
      </c>
      <c r="N304" s="4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61"/>
      <c r="P304" s="361"/>
      <c r="Q304" s="361"/>
      <c r="R304" s="362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45" t="s">
        <v>66</v>
      </c>
    </row>
    <row r="305" spans="1:53" x14ac:dyDescent="0.2">
      <c r="A305" s="356"/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69"/>
      <c r="N305" s="366" t="s">
        <v>43</v>
      </c>
      <c r="O305" s="367"/>
      <c r="P305" s="367"/>
      <c r="Q305" s="367"/>
      <c r="R305" s="367"/>
      <c r="S305" s="367"/>
      <c r="T305" s="368"/>
      <c r="U305" s="43" t="s">
        <v>42</v>
      </c>
      <c r="V305" s="44">
        <f>IFERROR(V304/H304,"0")</f>
        <v>0</v>
      </c>
      <c r="W305" s="44">
        <f>IFERROR(W304/H304,"0")</f>
        <v>0</v>
      </c>
      <c r="X305" s="44">
        <f>IFERROR(IF(X304="",0,X304),"0")</f>
        <v>0</v>
      </c>
      <c r="Y305" s="68"/>
      <c r="Z305" s="68"/>
    </row>
    <row r="306" spans="1:53" x14ac:dyDescent="0.2">
      <c r="A306" s="356"/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69"/>
      <c r="N306" s="366" t="s">
        <v>43</v>
      </c>
      <c r="O306" s="367"/>
      <c r="P306" s="367"/>
      <c r="Q306" s="367"/>
      <c r="R306" s="367"/>
      <c r="S306" s="367"/>
      <c r="T306" s="368"/>
      <c r="U306" s="43" t="s">
        <v>0</v>
      </c>
      <c r="V306" s="44">
        <f>IFERROR(SUM(V304:V304),"0")</f>
        <v>0</v>
      </c>
      <c r="W306" s="44">
        <f>IFERROR(SUM(W304:W304),"0")</f>
        <v>0</v>
      </c>
      <c r="X306" s="43"/>
      <c r="Y306" s="68"/>
      <c r="Z306" s="68"/>
    </row>
    <row r="307" spans="1:53" ht="14.25" customHeight="1" x14ac:dyDescent="0.25">
      <c r="A307" s="372" t="s">
        <v>217</v>
      </c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2"/>
      <c r="O307" s="372"/>
      <c r="P307" s="372"/>
      <c r="Q307" s="372"/>
      <c r="R307" s="372"/>
      <c r="S307" s="372"/>
      <c r="T307" s="372"/>
      <c r="U307" s="372"/>
      <c r="V307" s="372"/>
      <c r="W307" s="372"/>
      <c r="X307" s="372"/>
      <c r="Y307" s="67"/>
      <c r="Z307" s="67"/>
    </row>
    <row r="308" spans="1:53" ht="27" customHeight="1" x14ac:dyDescent="0.25">
      <c r="A308" s="64" t="s">
        <v>453</v>
      </c>
      <c r="B308" s="64" t="s">
        <v>454</v>
      </c>
      <c r="C308" s="37">
        <v>4301060324</v>
      </c>
      <c r="D308" s="359">
        <v>4607091388831</v>
      </c>
      <c r="E308" s="359"/>
      <c r="F308" s="63">
        <v>0.38</v>
      </c>
      <c r="G308" s="38">
        <v>6</v>
      </c>
      <c r="H308" s="63">
        <v>2.2799999999999998</v>
      </c>
      <c r="I308" s="63">
        <v>2.552</v>
      </c>
      <c r="J308" s="38">
        <v>156</v>
      </c>
      <c r="K308" s="38" t="s">
        <v>80</v>
      </c>
      <c r="L308" s="39" t="s">
        <v>79</v>
      </c>
      <c r="M308" s="38">
        <v>40</v>
      </c>
      <c r="N308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61"/>
      <c r="P308" s="361"/>
      <c r="Q308" s="361"/>
      <c r="R308" s="362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6" t="s">
        <v>66</v>
      </c>
    </row>
    <row r="309" spans="1:53" x14ac:dyDescent="0.2">
      <c r="A309" s="356"/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69"/>
      <c r="N309" s="366" t="s">
        <v>43</v>
      </c>
      <c r="O309" s="367"/>
      <c r="P309" s="367"/>
      <c r="Q309" s="367"/>
      <c r="R309" s="367"/>
      <c r="S309" s="367"/>
      <c r="T309" s="368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56"/>
      <c r="B310" s="356"/>
      <c r="C310" s="356"/>
      <c r="D310" s="356"/>
      <c r="E310" s="356"/>
      <c r="F310" s="356"/>
      <c r="G310" s="356"/>
      <c r="H310" s="356"/>
      <c r="I310" s="356"/>
      <c r="J310" s="356"/>
      <c r="K310" s="356"/>
      <c r="L310" s="356"/>
      <c r="M310" s="369"/>
      <c r="N310" s="366" t="s">
        <v>43</v>
      </c>
      <c r="O310" s="367"/>
      <c r="P310" s="367"/>
      <c r="Q310" s="367"/>
      <c r="R310" s="367"/>
      <c r="S310" s="367"/>
      <c r="T310" s="368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72" t="s">
        <v>97</v>
      </c>
      <c r="B311" s="372"/>
      <c r="C311" s="372"/>
      <c r="D311" s="372"/>
      <c r="E311" s="372"/>
      <c r="F311" s="372"/>
      <c r="G311" s="372"/>
      <c r="H311" s="372"/>
      <c r="I311" s="372"/>
      <c r="J311" s="372"/>
      <c r="K311" s="372"/>
      <c r="L311" s="372"/>
      <c r="M311" s="372"/>
      <c r="N311" s="372"/>
      <c r="O311" s="372"/>
      <c r="P311" s="372"/>
      <c r="Q311" s="372"/>
      <c r="R311" s="372"/>
      <c r="S311" s="372"/>
      <c r="T311" s="372"/>
      <c r="U311" s="372"/>
      <c r="V311" s="372"/>
      <c r="W311" s="372"/>
      <c r="X311" s="372"/>
      <c r="Y311" s="67"/>
      <c r="Z311" s="67"/>
    </row>
    <row r="312" spans="1:53" ht="27" customHeight="1" x14ac:dyDescent="0.25">
      <c r="A312" s="64" t="s">
        <v>455</v>
      </c>
      <c r="B312" s="64" t="s">
        <v>456</v>
      </c>
      <c r="C312" s="37">
        <v>4301032015</v>
      </c>
      <c r="D312" s="359">
        <v>4607091383102</v>
      </c>
      <c r="E312" s="359"/>
      <c r="F312" s="63">
        <v>0.17</v>
      </c>
      <c r="G312" s="38">
        <v>15</v>
      </c>
      <c r="H312" s="63">
        <v>2.5499999999999998</v>
      </c>
      <c r="I312" s="63">
        <v>2.9750000000000001</v>
      </c>
      <c r="J312" s="38">
        <v>156</v>
      </c>
      <c r="K312" s="38" t="s">
        <v>80</v>
      </c>
      <c r="L312" s="39" t="s">
        <v>101</v>
      </c>
      <c r="M312" s="38">
        <v>180</v>
      </c>
      <c r="N312" s="4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61"/>
      <c r="P312" s="361"/>
      <c r="Q312" s="361"/>
      <c r="R312" s="362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47" t="s">
        <v>66</v>
      </c>
    </row>
    <row r="313" spans="1:53" x14ac:dyDescent="0.2">
      <c r="A313" s="356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69"/>
      <c r="N313" s="366" t="s">
        <v>43</v>
      </c>
      <c r="O313" s="367"/>
      <c r="P313" s="367"/>
      <c r="Q313" s="367"/>
      <c r="R313" s="367"/>
      <c r="S313" s="367"/>
      <c r="T313" s="368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69"/>
      <c r="N314" s="366" t="s">
        <v>43</v>
      </c>
      <c r="O314" s="367"/>
      <c r="P314" s="367"/>
      <c r="Q314" s="367"/>
      <c r="R314" s="367"/>
      <c r="S314" s="367"/>
      <c r="T314" s="368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27.75" customHeight="1" x14ac:dyDescent="0.2">
      <c r="A315" s="380" t="s">
        <v>457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55"/>
      <c r="Z315" s="55"/>
    </row>
    <row r="316" spans="1:53" ht="16.5" customHeight="1" x14ac:dyDescent="0.25">
      <c r="A316" s="381" t="s">
        <v>458</v>
      </c>
      <c r="B316" s="381"/>
      <c r="C316" s="381"/>
      <c r="D316" s="381"/>
      <c r="E316" s="381"/>
      <c r="F316" s="381"/>
      <c r="G316" s="381"/>
      <c r="H316" s="381"/>
      <c r="I316" s="381"/>
      <c r="J316" s="381"/>
      <c r="K316" s="381"/>
      <c r="L316" s="381"/>
      <c r="M316" s="381"/>
      <c r="N316" s="381"/>
      <c r="O316" s="381"/>
      <c r="P316" s="381"/>
      <c r="Q316" s="381"/>
      <c r="R316" s="381"/>
      <c r="S316" s="381"/>
      <c r="T316" s="381"/>
      <c r="U316" s="381"/>
      <c r="V316" s="381"/>
      <c r="W316" s="381"/>
      <c r="X316" s="381"/>
      <c r="Y316" s="66"/>
      <c r="Z316" s="66"/>
    </row>
    <row r="317" spans="1:53" ht="14.25" customHeight="1" x14ac:dyDescent="0.25">
      <c r="A317" s="372" t="s">
        <v>81</v>
      </c>
      <c r="B317" s="372"/>
      <c r="C317" s="372"/>
      <c r="D317" s="372"/>
      <c r="E317" s="372"/>
      <c r="F317" s="372"/>
      <c r="G317" s="372"/>
      <c r="H317" s="372"/>
      <c r="I317" s="372"/>
      <c r="J317" s="372"/>
      <c r="K317" s="372"/>
      <c r="L317" s="372"/>
      <c r="M317" s="372"/>
      <c r="N317" s="372"/>
      <c r="O317" s="372"/>
      <c r="P317" s="372"/>
      <c r="Q317" s="372"/>
      <c r="R317" s="372"/>
      <c r="S317" s="372"/>
      <c r="T317" s="372"/>
      <c r="U317" s="372"/>
      <c r="V317" s="372"/>
      <c r="W317" s="372"/>
      <c r="X317" s="372"/>
      <c r="Y317" s="67"/>
      <c r="Z317" s="67"/>
    </row>
    <row r="318" spans="1:53" ht="27" customHeight="1" x14ac:dyDescent="0.25">
      <c r="A318" s="64" t="s">
        <v>459</v>
      </c>
      <c r="B318" s="64" t="s">
        <v>460</v>
      </c>
      <c r="C318" s="37">
        <v>4301051292</v>
      </c>
      <c r="D318" s="359">
        <v>4607091383928</v>
      </c>
      <c r="E318" s="359"/>
      <c r="F318" s="63">
        <v>1.3</v>
      </c>
      <c r="G318" s="38">
        <v>6</v>
      </c>
      <c r="H318" s="63">
        <v>7.8</v>
      </c>
      <c r="I318" s="63">
        <v>8.3699999999999992</v>
      </c>
      <c r="J318" s="38">
        <v>56</v>
      </c>
      <c r="K318" s="38" t="s">
        <v>115</v>
      </c>
      <c r="L318" s="39" t="s">
        <v>79</v>
      </c>
      <c r="M318" s="38">
        <v>40</v>
      </c>
      <c r="N318" s="469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361"/>
      <c r="P318" s="361"/>
      <c r="Q318" s="361"/>
      <c r="R318" s="362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8" t="s">
        <v>66</v>
      </c>
    </row>
    <row r="319" spans="1:53" x14ac:dyDescent="0.2">
      <c r="A319" s="356"/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69"/>
      <c r="N319" s="366" t="s">
        <v>43</v>
      </c>
      <c r="O319" s="367"/>
      <c r="P319" s="367"/>
      <c r="Q319" s="367"/>
      <c r="R319" s="367"/>
      <c r="S319" s="367"/>
      <c r="T319" s="368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x14ac:dyDescent="0.2">
      <c r="A320" s="356"/>
      <c r="B320" s="356"/>
      <c r="C320" s="356"/>
      <c r="D320" s="356"/>
      <c r="E320" s="356"/>
      <c r="F320" s="356"/>
      <c r="G320" s="356"/>
      <c r="H320" s="356"/>
      <c r="I320" s="356"/>
      <c r="J320" s="356"/>
      <c r="K320" s="356"/>
      <c r="L320" s="356"/>
      <c r="M320" s="369"/>
      <c r="N320" s="366" t="s">
        <v>43</v>
      </c>
      <c r="O320" s="367"/>
      <c r="P320" s="367"/>
      <c r="Q320" s="367"/>
      <c r="R320" s="367"/>
      <c r="S320" s="367"/>
      <c r="T320" s="368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27.75" customHeight="1" x14ac:dyDescent="0.2">
      <c r="A321" s="380" t="s">
        <v>461</v>
      </c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0"/>
      <c r="O321" s="380"/>
      <c r="P321" s="380"/>
      <c r="Q321" s="380"/>
      <c r="R321" s="380"/>
      <c r="S321" s="380"/>
      <c r="T321" s="380"/>
      <c r="U321" s="380"/>
      <c r="V321" s="380"/>
      <c r="W321" s="380"/>
      <c r="X321" s="380"/>
      <c r="Y321" s="55"/>
      <c r="Z321" s="55"/>
    </row>
    <row r="322" spans="1:53" ht="16.5" customHeight="1" x14ac:dyDescent="0.25">
      <c r="A322" s="381" t="s">
        <v>462</v>
      </c>
      <c r="B322" s="381"/>
      <c r="C322" s="381"/>
      <c r="D322" s="381"/>
      <c r="E322" s="381"/>
      <c r="F322" s="381"/>
      <c r="G322" s="381"/>
      <c r="H322" s="381"/>
      <c r="I322" s="381"/>
      <c r="J322" s="381"/>
      <c r="K322" s="381"/>
      <c r="L322" s="381"/>
      <c r="M322" s="381"/>
      <c r="N322" s="381"/>
      <c r="O322" s="381"/>
      <c r="P322" s="381"/>
      <c r="Q322" s="381"/>
      <c r="R322" s="381"/>
      <c r="S322" s="381"/>
      <c r="T322" s="381"/>
      <c r="U322" s="381"/>
      <c r="V322" s="381"/>
      <c r="W322" s="381"/>
      <c r="X322" s="381"/>
      <c r="Y322" s="66"/>
      <c r="Z322" s="66"/>
    </row>
    <row r="323" spans="1:53" ht="14.25" customHeight="1" x14ac:dyDescent="0.25">
      <c r="A323" s="372" t="s">
        <v>119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67"/>
      <c r="Z323" s="67"/>
    </row>
    <row r="324" spans="1:53" ht="27" customHeight="1" x14ac:dyDescent="0.25">
      <c r="A324" s="64" t="s">
        <v>463</v>
      </c>
      <c r="B324" s="64" t="s">
        <v>464</v>
      </c>
      <c r="C324" s="37">
        <v>4301011339</v>
      </c>
      <c r="D324" s="359">
        <v>4607091383997</v>
      </c>
      <c r="E324" s="359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115</v>
      </c>
      <c r="L324" s="39" t="s">
        <v>79</v>
      </c>
      <c r="M324" s="38">
        <v>60</v>
      </c>
      <c r="N324" s="4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1"/>
      <c r="P324" s="361"/>
      <c r="Q324" s="361"/>
      <c r="R324" s="362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ref="W324:W331" si="16"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27" customHeight="1" x14ac:dyDescent="0.25">
      <c r="A325" s="64" t="s">
        <v>463</v>
      </c>
      <c r="B325" s="64" t="s">
        <v>465</v>
      </c>
      <c r="C325" s="37">
        <v>4301011239</v>
      </c>
      <c r="D325" s="359">
        <v>4607091383997</v>
      </c>
      <c r="E325" s="359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115</v>
      </c>
      <c r="L325" s="39" t="s">
        <v>123</v>
      </c>
      <c r="M325" s="38">
        <v>60</v>
      </c>
      <c r="N325" s="46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61"/>
      <c r="P325" s="361"/>
      <c r="Q325" s="361"/>
      <c r="R325" s="362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6"/>
        <v>0</v>
      </c>
      <c r="X325" s="42" t="str">
        <f>IFERROR(IF(W325=0,"",ROUNDUP(W325/H325,0)*0.02039),"")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27" customHeight="1" x14ac:dyDescent="0.25">
      <c r="A326" s="64" t="s">
        <v>466</v>
      </c>
      <c r="B326" s="64" t="s">
        <v>467</v>
      </c>
      <c r="C326" s="37">
        <v>4301011240</v>
      </c>
      <c r="D326" s="359">
        <v>4607091384130</v>
      </c>
      <c r="E326" s="359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115</v>
      </c>
      <c r="L326" s="39" t="s">
        <v>123</v>
      </c>
      <c r="M326" s="38">
        <v>60</v>
      </c>
      <c r="N326" s="46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1"/>
      <c r="P326" s="361"/>
      <c r="Q326" s="361"/>
      <c r="R326" s="362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6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466</v>
      </c>
      <c r="B327" s="64" t="s">
        <v>468</v>
      </c>
      <c r="C327" s="37">
        <v>4301011326</v>
      </c>
      <c r="D327" s="359">
        <v>4607091384130</v>
      </c>
      <c r="E327" s="359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115</v>
      </c>
      <c r="L327" s="39" t="s">
        <v>79</v>
      </c>
      <c r="M327" s="38">
        <v>60</v>
      </c>
      <c r="N327" s="4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61"/>
      <c r="P327" s="361"/>
      <c r="Q327" s="361"/>
      <c r="R327" s="362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6"/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16.5" customHeight="1" x14ac:dyDescent="0.25">
      <c r="A328" s="64" t="s">
        <v>469</v>
      </c>
      <c r="B328" s="64" t="s">
        <v>470</v>
      </c>
      <c r="C328" s="37">
        <v>4301011238</v>
      </c>
      <c r="D328" s="359">
        <v>4607091384147</v>
      </c>
      <c r="E328" s="359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115</v>
      </c>
      <c r="L328" s="39" t="s">
        <v>123</v>
      </c>
      <c r="M328" s="38">
        <v>60</v>
      </c>
      <c r="N328" s="46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61"/>
      <c r="P328" s="361"/>
      <c r="Q328" s="361"/>
      <c r="R328" s="362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6"/>
        <v>0</v>
      </c>
      <c r="X328" s="42" t="str">
        <f>IFERROR(IF(W328=0,"",ROUNDUP(W328/H328,0)*0.02039),"")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ht="16.5" customHeight="1" x14ac:dyDescent="0.25">
      <c r="A329" s="64" t="s">
        <v>469</v>
      </c>
      <c r="B329" s="64" t="s">
        <v>471</v>
      </c>
      <c r="C329" s="37">
        <v>4301011330</v>
      </c>
      <c r="D329" s="359">
        <v>4607091384147</v>
      </c>
      <c r="E329" s="359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115</v>
      </c>
      <c r="L329" s="39" t="s">
        <v>79</v>
      </c>
      <c r="M329" s="38">
        <v>60</v>
      </c>
      <c r="N329" s="4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361"/>
      <c r="P329" s="361"/>
      <c r="Q329" s="361"/>
      <c r="R329" s="362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6"/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4" t="s">
        <v>66</v>
      </c>
    </row>
    <row r="330" spans="1:53" ht="27" customHeight="1" x14ac:dyDescent="0.25">
      <c r="A330" s="64" t="s">
        <v>472</v>
      </c>
      <c r="B330" s="64" t="s">
        <v>473</v>
      </c>
      <c r="C330" s="37">
        <v>4301011327</v>
      </c>
      <c r="D330" s="359">
        <v>4607091384154</v>
      </c>
      <c r="E330" s="359"/>
      <c r="F330" s="63">
        <v>0.5</v>
      </c>
      <c r="G330" s="38">
        <v>10</v>
      </c>
      <c r="H330" s="63">
        <v>5</v>
      </c>
      <c r="I330" s="63">
        <v>5.21</v>
      </c>
      <c r="J330" s="38">
        <v>120</v>
      </c>
      <c r="K330" s="38" t="s">
        <v>80</v>
      </c>
      <c r="L330" s="39" t="s">
        <v>79</v>
      </c>
      <c r="M330" s="38">
        <v>60</v>
      </c>
      <c r="N330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361"/>
      <c r="P330" s="361"/>
      <c r="Q330" s="361"/>
      <c r="R330" s="362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6"/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5" t="s">
        <v>66</v>
      </c>
    </row>
    <row r="331" spans="1:53" ht="27" customHeight="1" x14ac:dyDescent="0.25">
      <c r="A331" s="64" t="s">
        <v>474</v>
      </c>
      <c r="B331" s="64" t="s">
        <v>475</v>
      </c>
      <c r="C331" s="37">
        <v>4301011332</v>
      </c>
      <c r="D331" s="359">
        <v>4607091384161</v>
      </c>
      <c r="E331" s="359"/>
      <c r="F331" s="63">
        <v>0.5</v>
      </c>
      <c r="G331" s="38">
        <v>10</v>
      </c>
      <c r="H331" s="63">
        <v>5</v>
      </c>
      <c r="I331" s="63">
        <v>5.21</v>
      </c>
      <c r="J331" s="38">
        <v>120</v>
      </c>
      <c r="K331" s="38" t="s">
        <v>80</v>
      </c>
      <c r="L331" s="39" t="s">
        <v>79</v>
      </c>
      <c r="M331" s="38">
        <v>60</v>
      </c>
      <c r="N331" s="4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361"/>
      <c r="P331" s="361"/>
      <c r="Q331" s="361"/>
      <c r="R331" s="362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6"/>
        <v>0</v>
      </c>
      <c r="X331" s="42" t="str">
        <f>IFERROR(IF(W331=0,"",ROUNDUP(W331/H331,0)*0.00937),"")</f>
        <v/>
      </c>
      <c r="Y331" s="69" t="s">
        <v>48</v>
      </c>
      <c r="Z331" s="70" t="s">
        <v>48</v>
      </c>
      <c r="AD331" s="71"/>
      <c r="BA331" s="256" t="s">
        <v>66</v>
      </c>
    </row>
    <row r="332" spans="1:53" x14ac:dyDescent="0.2">
      <c r="A332" s="356"/>
      <c r="B332" s="356"/>
      <c r="C332" s="356"/>
      <c r="D332" s="356"/>
      <c r="E332" s="356"/>
      <c r="F332" s="356"/>
      <c r="G332" s="356"/>
      <c r="H332" s="356"/>
      <c r="I332" s="356"/>
      <c r="J332" s="356"/>
      <c r="K332" s="356"/>
      <c r="L332" s="356"/>
      <c r="M332" s="369"/>
      <c r="N332" s="366" t="s">
        <v>43</v>
      </c>
      <c r="O332" s="367"/>
      <c r="P332" s="367"/>
      <c r="Q332" s="367"/>
      <c r="R332" s="367"/>
      <c r="S332" s="367"/>
      <c r="T332" s="368"/>
      <c r="U332" s="43" t="s">
        <v>42</v>
      </c>
      <c r="V332" s="44">
        <f>IFERROR(V324/H324,"0")+IFERROR(V325/H325,"0")+IFERROR(V326/H326,"0")+IFERROR(V327/H327,"0")+IFERROR(V328/H328,"0")+IFERROR(V329/H329,"0")+IFERROR(V330/H330,"0")+IFERROR(V331/H331,"0")</f>
        <v>0</v>
      </c>
      <c r="W332" s="44">
        <f>IFERROR(W324/H324,"0")+IFERROR(W325/H325,"0")+IFERROR(W326/H326,"0")+IFERROR(W327/H327,"0")+IFERROR(W328/H328,"0")+IFERROR(W329/H329,"0")+IFERROR(W330/H330,"0")+IFERROR(W331/H331,"0")</f>
        <v>0</v>
      </c>
      <c r="X332" s="44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0</v>
      </c>
      <c r="Y332" s="68"/>
      <c r="Z332" s="68"/>
    </row>
    <row r="333" spans="1:53" x14ac:dyDescent="0.2">
      <c r="A333" s="356"/>
      <c r="B333" s="356"/>
      <c r="C333" s="356"/>
      <c r="D333" s="356"/>
      <c r="E333" s="356"/>
      <c r="F333" s="356"/>
      <c r="G333" s="356"/>
      <c r="H333" s="356"/>
      <c r="I333" s="356"/>
      <c r="J333" s="356"/>
      <c r="K333" s="356"/>
      <c r="L333" s="356"/>
      <c r="M333" s="369"/>
      <c r="N333" s="366" t="s">
        <v>43</v>
      </c>
      <c r="O333" s="367"/>
      <c r="P333" s="367"/>
      <c r="Q333" s="367"/>
      <c r="R333" s="367"/>
      <c r="S333" s="367"/>
      <c r="T333" s="368"/>
      <c r="U333" s="43" t="s">
        <v>0</v>
      </c>
      <c r="V333" s="44">
        <f>IFERROR(SUM(V324:V331),"0")</f>
        <v>0</v>
      </c>
      <c r="W333" s="44">
        <f>IFERROR(SUM(W324:W331),"0")</f>
        <v>0</v>
      </c>
      <c r="X333" s="43"/>
      <c r="Y333" s="68"/>
      <c r="Z333" s="68"/>
    </row>
    <row r="334" spans="1:53" ht="14.25" customHeight="1" x14ac:dyDescent="0.25">
      <c r="A334" s="372" t="s">
        <v>111</v>
      </c>
      <c r="B334" s="372"/>
      <c r="C334" s="372"/>
      <c r="D334" s="372"/>
      <c r="E334" s="372"/>
      <c r="F334" s="372"/>
      <c r="G334" s="372"/>
      <c r="H334" s="372"/>
      <c r="I334" s="372"/>
      <c r="J334" s="372"/>
      <c r="K334" s="372"/>
      <c r="L334" s="372"/>
      <c r="M334" s="372"/>
      <c r="N334" s="372"/>
      <c r="O334" s="372"/>
      <c r="P334" s="372"/>
      <c r="Q334" s="372"/>
      <c r="R334" s="372"/>
      <c r="S334" s="372"/>
      <c r="T334" s="372"/>
      <c r="U334" s="372"/>
      <c r="V334" s="372"/>
      <c r="W334" s="372"/>
      <c r="X334" s="372"/>
      <c r="Y334" s="67"/>
      <c r="Z334" s="67"/>
    </row>
    <row r="335" spans="1:53" ht="27" customHeight="1" x14ac:dyDescent="0.25">
      <c r="A335" s="64" t="s">
        <v>476</v>
      </c>
      <c r="B335" s="64" t="s">
        <v>477</v>
      </c>
      <c r="C335" s="37">
        <v>4301020178</v>
      </c>
      <c r="D335" s="359">
        <v>4607091383980</v>
      </c>
      <c r="E335" s="359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115</v>
      </c>
      <c r="L335" s="39" t="s">
        <v>114</v>
      </c>
      <c r="M335" s="38">
        <v>50</v>
      </c>
      <c r="N335" s="4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361"/>
      <c r="P335" s="361"/>
      <c r="Q335" s="361"/>
      <c r="R335" s="362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16.5" customHeight="1" x14ac:dyDescent="0.25">
      <c r="A336" s="64" t="s">
        <v>478</v>
      </c>
      <c r="B336" s="64" t="s">
        <v>479</v>
      </c>
      <c r="C336" s="37">
        <v>4301020270</v>
      </c>
      <c r="D336" s="359">
        <v>4680115883314</v>
      </c>
      <c r="E336" s="359"/>
      <c r="F336" s="63">
        <v>1.35</v>
      </c>
      <c r="G336" s="38">
        <v>8</v>
      </c>
      <c r="H336" s="63">
        <v>10.8</v>
      </c>
      <c r="I336" s="63">
        <v>11.28</v>
      </c>
      <c r="J336" s="38">
        <v>56</v>
      </c>
      <c r="K336" s="38" t="s">
        <v>115</v>
      </c>
      <c r="L336" s="39" t="s">
        <v>134</v>
      </c>
      <c r="M336" s="38">
        <v>50</v>
      </c>
      <c r="N336" s="45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361"/>
      <c r="P336" s="361"/>
      <c r="Q336" s="361"/>
      <c r="R336" s="362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480</v>
      </c>
      <c r="B337" s="64" t="s">
        <v>481</v>
      </c>
      <c r="C337" s="37">
        <v>4301020179</v>
      </c>
      <c r="D337" s="359">
        <v>4607091384178</v>
      </c>
      <c r="E337" s="359"/>
      <c r="F337" s="63">
        <v>0.4</v>
      </c>
      <c r="G337" s="38">
        <v>10</v>
      </c>
      <c r="H337" s="63">
        <v>4</v>
      </c>
      <c r="I337" s="63">
        <v>4.24</v>
      </c>
      <c r="J337" s="38">
        <v>120</v>
      </c>
      <c r="K337" s="38" t="s">
        <v>80</v>
      </c>
      <c r="L337" s="39" t="s">
        <v>114</v>
      </c>
      <c r="M337" s="38">
        <v>50</v>
      </c>
      <c r="N337" s="4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361"/>
      <c r="P337" s="361"/>
      <c r="Q337" s="361"/>
      <c r="R337" s="362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IFERROR(IF(W337=0,"",ROUNDUP(W337/H337,0)*0.00937),"")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x14ac:dyDescent="0.2">
      <c r="A338" s="356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69"/>
      <c r="N338" s="366" t="s">
        <v>43</v>
      </c>
      <c r="O338" s="367"/>
      <c r="P338" s="367"/>
      <c r="Q338" s="367"/>
      <c r="R338" s="367"/>
      <c r="S338" s="367"/>
      <c r="T338" s="368"/>
      <c r="U338" s="43" t="s">
        <v>42</v>
      </c>
      <c r="V338" s="44">
        <f>IFERROR(V335/H335,"0")+IFERROR(V336/H336,"0")+IFERROR(V337/H337,"0")</f>
        <v>0</v>
      </c>
      <c r="W338" s="44">
        <f>IFERROR(W335/H335,"0")+IFERROR(W336/H336,"0")+IFERROR(W337/H337,"0")</f>
        <v>0</v>
      </c>
      <c r="X338" s="44">
        <f>IFERROR(IF(X335="",0,X335),"0")+IFERROR(IF(X336="",0,X336),"0")+IFERROR(IF(X337="",0,X337),"0")</f>
        <v>0</v>
      </c>
      <c r="Y338" s="68"/>
      <c r="Z338" s="68"/>
    </row>
    <row r="339" spans="1:53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69"/>
      <c r="N339" s="366" t="s">
        <v>43</v>
      </c>
      <c r="O339" s="367"/>
      <c r="P339" s="367"/>
      <c r="Q339" s="367"/>
      <c r="R339" s="367"/>
      <c r="S339" s="367"/>
      <c r="T339" s="368"/>
      <c r="U339" s="43" t="s">
        <v>0</v>
      </c>
      <c r="V339" s="44">
        <f>IFERROR(SUM(V335:V337),"0")</f>
        <v>0</v>
      </c>
      <c r="W339" s="44">
        <f>IFERROR(SUM(W335:W337),"0")</f>
        <v>0</v>
      </c>
      <c r="X339" s="43"/>
      <c r="Y339" s="68"/>
      <c r="Z339" s="68"/>
    </row>
    <row r="340" spans="1:53" ht="14.25" customHeight="1" x14ac:dyDescent="0.25">
      <c r="A340" s="372" t="s">
        <v>81</v>
      </c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372"/>
      <c r="Y340" s="67"/>
      <c r="Z340" s="67"/>
    </row>
    <row r="341" spans="1:53" ht="27" customHeight="1" x14ac:dyDescent="0.25">
      <c r="A341" s="64" t="s">
        <v>482</v>
      </c>
      <c r="B341" s="64" t="s">
        <v>483</v>
      </c>
      <c r="C341" s="37">
        <v>4301051560</v>
      </c>
      <c r="D341" s="359">
        <v>4607091383928</v>
      </c>
      <c r="E341" s="359"/>
      <c r="F341" s="63">
        <v>1.3</v>
      </c>
      <c r="G341" s="38">
        <v>6</v>
      </c>
      <c r="H341" s="63">
        <v>7.8</v>
      </c>
      <c r="I341" s="63">
        <v>8.3699999999999992</v>
      </c>
      <c r="J341" s="38">
        <v>56</v>
      </c>
      <c r="K341" s="38" t="s">
        <v>115</v>
      </c>
      <c r="L341" s="39" t="s">
        <v>134</v>
      </c>
      <c r="M341" s="38">
        <v>40</v>
      </c>
      <c r="N341" s="460" t="s">
        <v>484</v>
      </c>
      <c r="O341" s="361"/>
      <c r="P341" s="361"/>
      <c r="Q341" s="361"/>
      <c r="R341" s="362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60" t="s">
        <v>66</v>
      </c>
    </row>
    <row r="342" spans="1:53" ht="27" customHeight="1" x14ac:dyDescent="0.25">
      <c r="A342" s="64" t="s">
        <v>485</v>
      </c>
      <c r="B342" s="64" t="s">
        <v>486</v>
      </c>
      <c r="C342" s="37">
        <v>4301051298</v>
      </c>
      <c r="D342" s="359">
        <v>4607091384260</v>
      </c>
      <c r="E342" s="359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115</v>
      </c>
      <c r="L342" s="39" t="s">
        <v>79</v>
      </c>
      <c r="M342" s="38">
        <v>35</v>
      </c>
      <c r="N342" s="4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361"/>
      <c r="P342" s="361"/>
      <c r="Q342" s="361"/>
      <c r="R342" s="362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61" t="s">
        <v>66</v>
      </c>
    </row>
    <row r="343" spans="1:53" x14ac:dyDescent="0.2">
      <c r="A343" s="356"/>
      <c r="B343" s="356"/>
      <c r="C343" s="356"/>
      <c r="D343" s="356"/>
      <c r="E343" s="356"/>
      <c r="F343" s="356"/>
      <c r="G343" s="356"/>
      <c r="H343" s="356"/>
      <c r="I343" s="356"/>
      <c r="J343" s="356"/>
      <c r="K343" s="356"/>
      <c r="L343" s="356"/>
      <c r="M343" s="369"/>
      <c r="N343" s="366" t="s">
        <v>43</v>
      </c>
      <c r="O343" s="367"/>
      <c r="P343" s="367"/>
      <c r="Q343" s="367"/>
      <c r="R343" s="367"/>
      <c r="S343" s="367"/>
      <c r="T343" s="368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x14ac:dyDescent="0.2">
      <c r="A344" s="356"/>
      <c r="B344" s="356"/>
      <c r="C344" s="356"/>
      <c r="D344" s="356"/>
      <c r="E344" s="356"/>
      <c r="F344" s="356"/>
      <c r="G344" s="356"/>
      <c r="H344" s="356"/>
      <c r="I344" s="356"/>
      <c r="J344" s="356"/>
      <c r="K344" s="356"/>
      <c r="L344" s="356"/>
      <c r="M344" s="369"/>
      <c r="N344" s="366" t="s">
        <v>43</v>
      </c>
      <c r="O344" s="367"/>
      <c r="P344" s="367"/>
      <c r="Q344" s="367"/>
      <c r="R344" s="367"/>
      <c r="S344" s="367"/>
      <c r="T344" s="368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customHeight="1" x14ac:dyDescent="0.25">
      <c r="A345" s="372" t="s">
        <v>217</v>
      </c>
      <c r="B345" s="372"/>
      <c r="C345" s="372"/>
      <c r="D345" s="372"/>
      <c r="E345" s="372"/>
      <c r="F345" s="372"/>
      <c r="G345" s="372"/>
      <c r="H345" s="372"/>
      <c r="I345" s="372"/>
      <c r="J345" s="372"/>
      <c r="K345" s="372"/>
      <c r="L345" s="372"/>
      <c r="M345" s="372"/>
      <c r="N345" s="372"/>
      <c r="O345" s="372"/>
      <c r="P345" s="372"/>
      <c r="Q345" s="372"/>
      <c r="R345" s="372"/>
      <c r="S345" s="372"/>
      <c r="T345" s="372"/>
      <c r="U345" s="372"/>
      <c r="V345" s="372"/>
      <c r="W345" s="372"/>
      <c r="X345" s="372"/>
      <c r="Y345" s="67"/>
      <c r="Z345" s="67"/>
    </row>
    <row r="346" spans="1:53" ht="16.5" customHeight="1" x14ac:dyDescent="0.25">
      <c r="A346" s="64" t="s">
        <v>487</v>
      </c>
      <c r="B346" s="64" t="s">
        <v>488</v>
      </c>
      <c r="C346" s="37">
        <v>4301060314</v>
      </c>
      <c r="D346" s="359">
        <v>4607091384673</v>
      </c>
      <c r="E346" s="359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115</v>
      </c>
      <c r="L346" s="39" t="s">
        <v>79</v>
      </c>
      <c r="M346" s="38">
        <v>30</v>
      </c>
      <c r="N346" s="4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361"/>
      <c r="P346" s="361"/>
      <c r="Q346" s="361"/>
      <c r="R346" s="362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62" t="s">
        <v>66</v>
      </c>
    </row>
    <row r="347" spans="1:53" x14ac:dyDescent="0.2">
      <c r="A347" s="356"/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69"/>
      <c r="N347" s="366" t="s">
        <v>43</v>
      </c>
      <c r="O347" s="367"/>
      <c r="P347" s="367"/>
      <c r="Q347" s="367"/>
      <c r="R347" s="367"/>
      <c r="S347" s="367"/>
      <c r="T347" s="368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356"/>
      <c r="B348" s="356"/>
      <c r="C348" s="356"/>
      <c r="D348" s="356"/>
      <c r="E348" s="356"/>
      <c r="F348" s="356"/>
      <c r="G348" s="356"/>
      <c r="H348" s="356"/>
      <c r="I348" s="356"/>
      <c r="J348" s="356"/>
      <c r="K348" s="356"/>
      <c r="L348" s="356"/>
      <c r="M348" s="369"/>
      <c r="N348" s="366" t="s">
        <v>43</v>
      </c>
      <c r="O348" s="367"/>
      <c r="P348" s="367"/>
      <c r="Q348" s="367"/>
      <c r="R348" s="367"/>
      <c r="S348" s="367"/>
      <c r="T348" s="368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16.5" customHeight="1" x14ac:dyDescent="0.25">
      <c r="A349" s="381" t="s">
        <v>489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66"/>
      <c r="Z349" s="66"/>
    </row>
    <row r="350" spans="1:53" ht="14.25" customHeight="1" x14ac:dyDescent="0.25">
      <c r="A350" s="372" t="s">
        <v>119</v>
      </c>
      <c r="B350" s="372"/>
      <c r="C350" s="372"/>
      <c r="D350" s="372"/>
      <c r="E350" s="372"/>
      <c r="F350" s="372"/>
      <c r="G350" s="372"/>
      <c r="H350" s="372"/>
      <c r="I350" s="372"/>
      <c r="J350" s="372"/>
      <c r="K350" s="372"/>
      <c r="L350" s="372"/>
      <c r="M350" s="372"/>
      <c r="N350" s="372"/>
      <c r="O350" s="372"/>
      <c r="P350" s="372"/>
      <c r="Q350" s="372"/>
      <c r="R350" s="372"/>
      <c r="S350" s="372"/>
      <c r="T350" s="372"/>
      <c r="U350" s="372"/>
      <c r="V350" s="372"/>
      <c r="W350" s="372"/>
      <c r="X350" s="372"/>
      <c r="Y350" s="67"/>
      <c r="Z350" s="67"/>
    </row>
    <row r="351" spans="1:53" ht="27" customHeight="1" x14ac:dyDescent="0.25">
      <c r="A351" s="64" t="s">
        <v>490</v>
      </c>
      <c r="B351" s="64" t="s">
        <v>491</v>
      </c>
      <c r="C351" s="37">
        <v>4301011324</v>
      </c>
      <c r="D351" s="359">
        <v>4607091384185</v>
      </c>
      <c r="E351" s="359"/>
      <c r="F351" s="63">
        <v>0.8</v>
      </c>
      <c r="G351" s="38">
        <v>15</v>
      </c>
      <c r="H351" s="63">
        <v>12</v>
      </c>
      <c r="I351" s="63">
        <v>12.48</v>
      </c>
      <c r="J351" s="38">
        <v>56</v>
      </c>
      <c r="K351" s="38" t="s">
        <v>115</v>
      </c>
      <c r="L351" s="39" t="s">
        <v>79</v>
      </c>
      <c r="M351" s="38">
        <v>60</v>
      </c>
      <c r="N351" s="45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361"/>
      <c r="P351" s="361"/>
      <c r="Q351" s="361"/>
      <c r="R351" s="362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customHeight="1" x14ac:dyDescent="0.25">
      <c r="A352" s="64" t="s">
        <v>492</v>
      </c>
      <c r="B352" s="64" t="s">
        <v>493</v>
      </c>
      <c r="C352" s="37">
        <v>4301011312</v>
      </c>
      <c r="D352" s="359">
        <v>4607091384192</v>
      </c>
      <c r="E352" s="359"/>
      <c r="F352" s="63">
        <v>1.8</v>
      </c>
      <c r="G352" s="38">
        <v>6</v>
      </c>
      <c r="H352" s="63">
        <v>10.8</v>
      </c>
      <c r="I352" s="63">
        <v>11.28</v>
      </c>
      <c r="J352" s="38">
        <v>56</v>
      </c>
      <c r="K352" s="38" t="s">
        <v>115</v>
      </c>
      <c r="L352" s="39" t="s">
        <v>114</v>
      </c>
      <c r="M352" s="38">
        <v>60</v>
      </c>
      <c r="N352" s="4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361"/>
      <c r="P352" s="361"/>
      <c r="Q352" s="361"/>
      <c r="R352" s="362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ht="27" customHeight="1" x14ac:dyDescent="0.25">
      <c r="A353" s="64" t="s">
        <v>494</v>
      </c>
      <c r="B353" s="64" t="s">
        <v>495</v>
      </c>
      <c r="C353" s="37">
        <v>4301011483</v>
      </c>
      <c r="D353" s="359">
        <v>4680115881907</v>
      </c>
      <c r="E353" s="359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115</v>
      </c>
      <c r="L353" s="39" t="s">
        <v>79</v>
      </c>
      <c r="M353" s="38">
        <v>60</v>
      </c>
      <c r="N353" s="4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361"/>
      <c r="P353" s="361"/>
      <c r="Q353" s="361"/>
      <c r="R353" s="362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5" t="s">
        <v>66</v>
      </c>
    </row>
    <row r="354" spans="1:53" ht="27" customHeight="1" x14ac:dyDescent="0.25">
      <c r="A354" s="64" t="s">
        <v>496</v>
      </c>
      <c r="B354" s="64" t="s">
        <v>497</v>
      </c>
      <c r="C354" s="37">
        <v>4301011655</v>
      </c>
      <c r="D354" s="359">
        <v>4680115883925</v>
      </c>
      <c r="E354" s="359"/>
      <c r="F354" s="63">
        <v>2.5</v>
      </c>
      <c r="G354" s="38">
        <v>6</v>
      </c>
      <c r="H354" s="63">
        <v>15</v>
      </c>
      <c r="I354" s="63">
        <v>15.48</v>
      </c>
      <c r="J354" s="38">
        <v>48</v>
      </c>
      <c r="K354" s="38" t="s">
        <v>115</v>
      </c>
      <c r="L354" s="39" t="s">
        <v>79</v>
      </c>
      <c r="M354" s="38">
        <v>60</v>
      </c>
      <c r="N354" s="45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361"/>
      <c r="P354" s="361"/>
      <c r="Q354" s="361"/>
      <c r="R354" s="362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6" t="s">
        <v>66</v>
      </c>
    </row>
    <row r="355" spans="1:53" ht="27" customHeight="1" x14ac:dyDescent="0.25">
      <c r="A355" s="64" t="s">
        <v>498</v>
      </c>
      <c r="B355" s="64" t="s">
        <v>499</v>
      </c>
      <c r="C355" s="37">
        <v>4301011303</v>
      </c>
      <c r="D355" s="359">
        <v>4607091384680</v>
      </c>
      <c r="E355" s="359"/>
      <c r="F355" s="63">
        <v>0.4</v>
      </c>
      <c r="G355" s="38">
        <v>10</v>
      </c>
      <c r="H355" s="63">
        <v>4</v>
      </c>
      <c r="I355" s="63">
        <v>4.21</v>
      </c>
      <c r="J355" s="38">
        <v>120</v>
      </c>
      <c r="K355" s="38" t="s">
        <v>80</v>
      </c>
      <c r="L355" s="39" t="s">
        <v>79</v>
      </c>
      <c r="M355" s="38">
        <v>60</v>
      </c>
      <c r="N355" s="4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361"/>
      <c r="P355" s="361"/>
      <c r="Q355" s="361"/>
      <c r="R355" s="362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IFERROR(IF(W355=0,"",ROUNDUP(W355/H355,0)*0.00937),"")</f>
        <v/>
      </c>
      <c r="Y355" s="69" t="s">
        <v>48</v>
      </c>
      <c r="Z355" s="70" t="s">
        <v>48</v>
      </c>
      <c r="AD355" s="71"/>
      <c r="BA355" s="267" t="s">
        <v>66</v>
      </c>
    </row>
    <row r="356" spans="1:53" x14ac:dyDescent="0.2">
      <c r="A356" s="356"/>
      <c r="B356" s="356"/>
      <c r="C356" s="356"/>
      <c r="D356" s="356"/>
      <c r="E356" s="356"/>
      <c r="F356" s="356"/>
      <c r="G356" s="356"/>
      <c r="H356" s="356"/>
      <c r="I356" s="356"/>
      <c r="J356" s="356"/>
      <c r="K356" s="356"/>
      <c r="L356" s="356"/>
      <c r="M356" s="369"/>
      <c r="N356" s="366" t="s">
        <v>43</v>
      </c>
      <c r="O356" s="367"/>
      <c r="P356" s="367"/>
      <c r="Q356" s="367"/>
      <c r="R356" s="367"/>
      <c r="S356" s="367"/>
      <c r="T356" s="368"/>
      <c r="U356" s="43" t="s">
        <v>42</v>
      </c>
      <c r="V356" s="44">
        <f>IFERROR(V351/H351,"0")+IFERROR(V352/H352,"0")+IFERROR(V353/H353,"0")+IFERROR(V354/H354,"0")+IFERROR(V355/H355,"0")</f>
        <v>0</v>
      </c>
      <c r="W356" s="44">
        <f>IFERROR(W351/H351,"0")+IFERROR(W352/H352,"0")+IFERROR(W353/H353,"0")+IFERROR(W354/H354,"0")+IFERROR(W355/H355,"0")</f>
        <v>0</v>
      </c>
      <c r="X356" s="44">
        <f>IFERROR(IF(X351="",0,X351),"0")+IFERROR(IF(X352="",0,X352),"0")+IFERROR(IF(X353="",0,X353),"0")+IFERROR(IF(X354="",0,X354),"0")+IFERROR(IF(X355="",0,X355),"0")</f>
        <v>0</v>
      </c>
      <c r="Y356" s="68"/>
      <c r="Z356" s="68"/>
    </row>
    <row r="357" spans="1:53" x14ac:dyDescent="0.2">
      <c r="A357" s="356"/>
      <c r="B357" s="356"/>
      <c r="C357" s="356"/>
      <c r="D357" s="356"/>
      <c r="E357" s="356"/>
      <c r="F357" s="356"/>
      <c r="G357" s="356"/>
      <c r="H357" s="356"/>
      <c r="I357" s="356"/>
      <c r="J357" s="356"/>
      <c r="K357" s="356"/>
      <c r="L357" s="356"/>
      <c r="M357" s="369"/>
      <c r="N357" s="366" t="s">
        <v>43</v>
      </c>
      <c r="O357" s="367"/>
      <c r="P357" s="367"/>
      <c r="Q357" s="367"/>
      <c r="R357" s="367"/>
      <c r="S357" s="367"/>
      <c r="T357" s="368"/>
      <c r="U357" s="43" t="s">
        <v>0</v>
      </c>
      <c r="V357" s="44">
        <f>IFERROR(SUM(V351:V355),"0")</f>
        <v>0</v>
      </c>
      <c r="W357" s="44">
        <f>IFERROR(SUM(W351:W355),"0")</f>
        <v>0</v>
      </c>
      <c r="X357" s="43"/>
      <c r="Y357" s="68"/>
      <c r="Z357" s="68"/>
    </row>
    <row r="358" spans="1:53" ht="14.25" customHeight="1" x14ac:dyDescent="0.25">
      <c r="A358" s="372" t="s">
        <v>76</v>
      </c>
      <c r="B358" s="372"/>
      <c r="C358" s="372"/>
      <c r="D358" s="372"/>
      <c r="E358" s="372"/>
      <c r="F358" s="372"/>
      <c r="G358" s="372"/>
      <c r="H358" s="372"/>
      <c r="I358" s="372"/>
      <c r="J358" s="372"/>
      <c r="K358" s="372"/>
      <c r="L358" s="372"/>
      <c r="M358" s="372"/>
      <c r="N358" s="372"/>
      <c r="O358" s="372"/>
      <c r="P358" s="372"/>
      <c r="Q358" s="372"/>
      <c r="R358" s="372"/>
      <c r="S358" s="372"/>
      <c r="T358" s="372"/>
      <c r="U358" s="372"/>
      <c r="V358" s="372"/>
      <c r="W358" s="372"/>
      <c r="X358" s="372"/>
      <c r="Y358" s="67"/>
      <c r="Z358" s="67"/>
    </row>
    <row r="359" spans="1:53" ht="27" customHeight="1" x14ac:dyDescent="0.25">
      <c r="A359" s="64" t="s">
        <v>500</v>
      </c>
      <c r="B359" s="64" t="s">
        <v>501</v>
      </c>
      <c r="C359" s="37">
        <v>4301031139</v>
      </c>
      <c r="D359" s="359">
        <v>4607091384802</v>
      </c>
      <c r="E359" s="359"/>
      <c r="F359" s="63">
        <v>0.73</v>
      </c>
      <c r="G359" s="38">
        <v>6</v>
      </c>
      <c r="H359" s="63">
        <v>4.38</v>
      </c>
      <c r="I359" s="63">
        <v>4.58</v>
      </c>
      <c r="J359" s="38">
        <v>156</v>
      </c>
      <c r="K359" s="38" t="s">
        <v>80</v>
      </c>
      <c r="L359" s="39" t="s">
        <v>79</v>
      </c>
      <c r="M359" s="38">
        <v>35</v>
      </c>
      <c r="N359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361"/>
      <c r="P359" s="361"/>
      <c r="Q359" s="361"/>
      <c r="R359" s="362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27" customHeight="1" x14ac:dyDescent="0.25">
      <c r="A360" s="64" t="s">
        <v>502</v>
      </c>
      <c r="B360" s="64" t="s">
        <v>503</v>
      </c>
      <c r="C360" s="37">
        <v>4301031140</v>
      </c>
      <c r="D360" s="359">
        <v>4607091384826</v>
      </c>
      <c r="E360" s="359"/>
      <c r="F360" s="63">
        <v>0.35</v>
      </c>
      <c r="G360" s="38">
        <v>8</v>
      </c>
      <c r="H360" s="63">
        <v>2.8</v>
      </c>
      <c r="I360" s="63">
        <v>2.9</v>
      </c>
      <c r="J360" s="38">
        <v>234</v>
      </c>
      <c r="K360" s="38" t="s">
        <v>179</v>
      </c>
      <c r="L360" s="39" t="s">
        <v>79</v>
      </c>
      <c r="M360" s="38">
        <v>35</v>
      </c>
      <c r="N360" s="4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361"/>
      <c r="P360" s="361"/>
      <c r="Q360" s="361"/>
      <c r="R360" s="362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IFERROR(IF(W360=0,"",ROUNDUP(W360/H360,0)*0.00502),"")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x14ac:dyDescent="0.2">
      <c r="A361" s="356"/>
      <c r="B361" s="356"/>
      <c r="C361" s="356"/>
      <c r="D361" s="356"/>
      <c r="E361" s="356"/>
      <c r="F361" s="356"/>
      <c r="G361" s="356"/>
      <c r="H361" s="356"/>
      <c r="I361" s="356"/>
      <c r="J361" s="356"/>
      <c r="K361" s="356"/>
      <c r="L361" s="356"/>
      <c r="M361" s="369"/>
      <c r="N361" s="366" t="s">
        <v>43</v>
      </c>
      <c r="O361" s="367"/>
      <c r="P361" s="367"/>
      <c r="Q361" s="367"/>
      <c r="R361" s="367"/>
      <c r="S361" s="367"/>
      <c r="T361" s="368"/>
      <c r="U361" s="43" t="s">
        <v>42</v>
      </c>
      <c r="V361" s="44">
        <f>IFERROR(V359/H359,"0")+IFERROR(V360/H360,"0")</f>
        <v>0</v>
      </c>
      <c r="W361" s="44">
        <f>IFERROR(W359/H359,"0")+IFERROR(W360/H360,"0")</f>
        <v>0</v>
      </c>
      <c r="X361" s="44">
        <f>IFERROR(IF(X359="",0,X359),"0")+IFERROR(IF(X360="",0,X360),"0")</f>
        <v>0</v>
      </c>
      <c r="Y361" s="68"/>
      <c r="Z361" s="68"/>
    </row>
    <row r="362" spans="1:53" x14ac:dyDescent="0.2">
      <c r="A362" s="356"/>
      <c r="B362" s="356"/>
      <c r="C362" s="356"/>
      <c r="D362" s="356"/>
      <c r="E362" s="356"/>
      <c r="F362" s="356"/>
      <c r="G362" s="356"/>
      <c r="H362" s="356"/>
      <c r="I362" s="356"/>
      <c r="J362" s="356"/>
      <c r="K362" s="356"/>
      <c r="L362" s="356"/>
      <c r="M362" s="369"/>
      <c r="N362" s="366" t="s">
        <v>43</v>
      </c>
      <c r="O362" s="367"/>
      <c r="P362" s="367"/>
      <c r="Q362" s="367"/>
      <c r="R362" s="367"/>
      <c r="S362" s="367"/>
      <c r="T362" s="368"/>
      <c r="U362" s="43" t="s">
        <v>0</v>
      </c>
      <c r="V362" s="44">
        <f>IFERROR(SUM(V359:V360),"0")</f>
        <v>0</v>
      </c>
      <c r="W362" s="44">
        <f>IFERROR(SUM(W359:W360),"0")</f>
        <v>0</v>
      </c>
      <c r="X362" s="43"/>
      <c r="Y362" s="68"/>
      <c r="Z362" s="68"/>
    </row>
    <row r="363" spans="1:53" ht="14.25" customHeight="1" x14ac:dyDescent="0.25">
      <c r="A363" s="372" t="s">
        <v>81</v>
      </c>
      <c r="B363" s="372"/>
      <c r="C363" s="372"/>
      <c r="D363" s="372"/>
      <c r="E363" s="372"/>
      <c r="F363" s="372"/>
      <c r="G363" s="372"/>
      <c r="H363" s="372"/>
      <c r="I363" s="372"/>
      <c r="J363" s="372"/>
      <c r="K363" s="372"/>
      <c r="L363" s="372"/>
      <c r="M363" s="372"/>
      <c r="N363" s="372"/>
      <c r="O363" s="372"/>
      <c r="P363" s="372"/>
      <c r="Q363" s="372"/>
      <c r="R363" s="372"/>
      <c r="S363" s="372"/>
      <c r="T363" s="372"/>
      <c r="U363" s="372"/>
      <c r="V363" s="372"/>
      <c r="W363" s="372"/>
      <c r="X363" s="372"/>
      <c r="Y363" s="67"/>
      <c r="Z363" s="67"/>
    </row>
    <row r="364" spans="1:53" ht="27" customHeight="1" x14ac:dyDescent="0.25">
      <c r="A364" s="64" t="s">
        <v>504</v>
      </c>
      <c r="B364" s="64" t="s">
        <v>505</v>
      </c>
      <c r="C364" s="37">
        <v>4301051303</v>
      </c>
      <c r="D364" s="359">
        <v>4607091384246</v>
      </c>
      <c r="E364" s="359"/>
      <c r="F364" s="63">
        <v>1.3</v>
      </c>
      <c r="G364" s="38">
        <v>6</v>
      </c>
      <c r="H364" s="63">
        <v>7.8</v>
      </c>
      <c r="I364" s="63">
        <v>8.3640000000000008</v>
      </c>
      <c r="J364" s="38">
        <v>56</v>
      </c>
      <c r="K364" s="38" t="s">
        <v>115</v>
      </c>
      <c r="L364" s="39" t="s">
        <v>79</v>
      </c>
      <c r="M364" s="38">
        <v>40</v>
      </c>
      <c r="N364" s="44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361"/>
      <c r="P364" s="361"/>
      <c r="Q364" s="361"/>
      <c r="R364" s="362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ht="27" customHeight="1" x14ac:dyDescent="0.25">
      <c r="A365" s="64" t="s">
        <v>506</v>
      </c>
      <c r="B365" s="64" t="s">
        <v>507</v>
      </c>
      <c r="C365" s="37">
        <v>4301051445</v>
      </c>
      <c r="D365" s="359">
        <v>4680115881976</v>
      </c>
      <c r="E365" s="359"/>
      <c r="F365" s="63">
        <v>1.3</v>
      </c>
      <c r="G365" s="38">
        <v>6</v>
      </c>
      <c r="H365" s="63">
        <v>7.8</v>
      </c>
      <c r="I365" s="63">
        <v>8.2799999999999994</v>
      </c>
      <c r="J365" s="38">
        <v>56</v>
      </c>
      <c r="K365" s="38" t="s">
        <v>115</v>
      </c>
      <c r="L365" s="39" t="s">
        <v>79</v>
      </c>
      <c r="M365" s="38">
        <v>40</v>
      </c>
      <c r="N365" s="4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361"/>
      <c r="P365" s="361"/>
      <c r="Q365" s="361"/>
      <c r="R365" s="362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IFERROR(IF(W365=0,"",ROUNDUP(W365/H365,0)*0.02175),"")</f>
        <v/>
      </c>
      <c r="Y365" s="69" t="s">
        <v>48</v>
      </c>
      <c r="Z365" s="70" t="s">
        <v>48</v>
      </c>
      <c r="AD365" s="71"/>
      <c r="BA365" s="271" t="s">
        <v>66</v>
      </c>
    </row>
    <row r="366" spans="1:53" ht="27" customHeight="1" x14ac:dyDescent="0.25">
      <c r="A366" s="64" t="s">
        <v>508</v>
      </c>
      <c r="B366" s="64" t="s">
        <v>509</v>
      </c>
      <c r="C366" s="37">
        <v>4301051297</v>
      </c>
      <c r="D366" s="359">
        <v>4607091384253</v>
      </c>
      <c r="E366" s="359"/>
      <c r="F366" s="63">
        <v>0.4</v>
      </c>
      <c r="G366" s="38">
        <v>6</v>
      </c>
      <c r="H366" s="63">
        <v>2.4</v>
      </c>
      <c r="I366" s="63">
        <v>2.6840000000000002</v>
      </c>
      <c r="J366" s="38">
        <v>156</v>
      </c>
      <c r="K366" s="38" t="s">
        <v>80</v>
      </c>
      <c r="L366" s="39" t="s">
        <v>79</v>
      </c>
      <c r="M366" s="38">
        <v>40</v>
      </c>
      <c r="N366" s="4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361"/>
      <c r="P366" s="361"/>
      <c r="Q366" s="361"/>
      <c r="R366" s="362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2" t="s">
        <v>66</v>
      </c>
    </row>
    <row r="367" spans="1:53" ht="27" customHeight="1" x14ac:dyDescent="0.25">
      <c r="A367" s="64" t="s">
        <v>510</v>
      </c>
      <c r="B367" s="64" t="s">
        <v>511</v>
      </c>
      <c r="C367" s="37">
        <v>4301051444</v>
      </c>
      <c r="D367" s="359">
        <v>4680115881969</v>
      </c>
      <c r="E367" s="359"/>
      <c r="F367" s="63">
        <v>0.4</v>
      </c>
      <c r="G367" s="38">
        <v>6</v>
      </c>
      <c r="H367" s="63">
        <v>2.4</v>
      </c>
      <c r="I367" s="63">
        <v>2.6</v>
      </c>
      <c r="J367" s="38">
        <v>156</v>
      </c>
      <c r="K367" s="38" t="s">
        <v>80</v>
      </c>
      <c r="L367" s="39" t="s">
        <v>79</v>
      </c>
      <c r="M367" s="38">
        <v>40</v>
      </c>
      <c r="N367" s="44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361"/>
      <c r="P367" s="361"/>
      <c r="Q367" s="361"/>
      <c r="R367" s="362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x14ac:dyDescent="0.2">
      <c r="A368" s="356"/>
      <c r="B368" s="356"/>
      <c r="C368" s="356"/>
      <c r="D368" s="356"/>
      <c r="E368" s="356"/>
      <c r="F368" s="356"/>
      <c r="G368" s="356"/>
      <c r="H368" s="356"/>
      <c r="I368" s="356"/>
      <c r="J368" s="356"/>
      <c r="K368" s="356"/>
      <c r="L368" s="356"/>
      <c r="M368" s="369"/>
      <c r="N368" s="366" t="s">
        <v>43</v>
      </c>
      <c r="O368" s="367"/>
      <c r="P368" s="367"/>
      <c r="Q368" s="367"/>
      <c r="R368" s="367"/>
      <c r="S368" s="367"/>
      <c r="T368" s="368"/>
      <c r="U368" s="43" t="s">
        <v>42</v>
      </c>
      <c r="V368" s="44">
        <f>IFERROR(V364/H364,"0")+IFERROR(V365/H365,"0")+IFERROR(V366/H366,"0")+IFERROR(V367/H367,"0")</f>
        <v>0</v>
      </c>
      <c r="W368" s="44">
        <f>IFERROR(W364/H364,"0")+IFERROR(W365/H365,"0")+IFERROR(W366/H366,"0")+IFERROR(W367/H367,"0")</f>
        <v>0</v>
      </c>
      <c r="X368" s="44">
        <f>IFERROR(IF(X364="",0,X364),"0")+IFERROR(IF(X365="",0,X365),"0")+IFERROR(IF(X366="",0,X366),"0")+IFERROR(IF(X367="",0,X367),"0")</f>
        <v>0</v>
      </c>
      <c r="Y368" s="68"/>
      <c r="Z368" s="68"/>
    </row>
    <row r="369" spans="1:53" x14ac:dyDescent="0.2">
      <c r="A369" s="356"/>
      <c r="B369" s="356"/>
      <c r="C369" s="356"/>
      <c r="D369" s="356"/>
      <c r="E369" s="356"/>
      <c r="F369" s="356"/>
      <c r="G369" s="356"/>
      <c r="H369" s="356"/>
      <c r="I369" s="356"/>
      <c r="J369" s="356"/>
      <c r="K369" s="356"/>
      <c r="L369" s="356"/>
      <c r="M369" s="369"/>
      <c r="N369" s="366" t="s">
        <v>43</v>
      </c>
      <c r="O369" s="367"/>
      <c r="P369" s="367"/>
      <c r="Q369" s="367"/>
      <c r="R369" s="367"/>
      <c r="S369" s="367"/>
      <c r="T369" s="368"/>
      <c r="U369" s="43" t="s">
        <v>0</v>
      </c>
      <c r="V369" s="44">
        <f>IFERROR(SUM(V364:V367),"0")</f>
        <v>0</v>
      </c>
      <c r="W369" s="44">
        <f>IFERROR(SUM(W364:W367),"0")</f>
        <v>0</v>
      </c>
      <c r="X369" s="43"/>
      <c r="Y369" s="68"/>
      <c r="Z369" s="68"/>
    </row>
    <row r="370" spans="1:53" ht="14.25" customHeight="1" x14ac:dyDescent="0.25">
      <c r="A370" s="372" t="s">
        <v>217</v>
      </c>
      <c r="B370" s="372"/>
      <c r="C370" s="372"/>
      <c r="D370" s="372"/>
      <c r="E370" s="372"/>
      <c r="F370" s="372"/>
      <c r="G370" s="372"/>
      <c r="H370" s="372"/>
      <c r="I370" s="372"/>
      <c r="J370" s="372"/>
      <c r="K370" s="372"/>
      <c r="L370" s="372"/>
      <c r="M370" s="372"/>
      <c r="N370" s="372"/>
      <c r="O370" s="372"/>
      <c r="P370" s="372"/>
      <c r="Q370" s="372"/>
      <c r="R370" s="372"/>
      <c r="S370" s="372"/>
      <c r="T370" s="372"/>
      <c r="U370" s="372"/>
      <c r="V370" s="372"/>
      <c r="W370" s="372"/>
      <c r="X370" s="372"/>
      <c r="Y370" s="67"/>
      <c r="Z370" s="67"/>
    </row>
    <row r="371" spans="1:53" ht="27" customHeight="1" x14ac:dyDescent="0.25">
      <c r="A371" s="64" t="s">
        <v>512</v>
      </c>
      <c r="B371" s="64" t="s">
        <v>513</v>
      </c>
      <c r="C371" s="37">
        <v>4301060322</v>
      </c>
      <c r="D371" s="359">
        <v>4607091389357</v>
      </c>
      <c r="E371" s="359"/>
      <c r="F371" s="63">
        <v>1.3</v>
      </c>
      <c r="G371" s="38">
        <v>6</v>
      </c>
      <c r="H371" s="63">
        <v>7.8</v>
      </c>
      <c r="I371" s="63">
        <v>8.2799999999999994</v>
      </c>
      <c r="J371" s="38">
        <v>56</v>
      </c>
      <c r="K371" s="38" t="s">
        <v>115</v>
      </c>
      <c r="L371" s="39" t="s">
        <v>79</v>
      </c>
      <c r="M371" s="38">
        <v>40</v>
      </c>
      <c r="N371" s="4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361"/>
      <c r="P371" s="361"/>
      <c r="Q371" s="361"/>
      <c r="R371" s="362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IFERROR(IF(W371=0,"",ROUNDUP(W371/H371,0)*0.02175),"")</f>
        <v/>
      </c>
      <c r="Y371" s="69" t="s">
        <v>48</v>
      </c>
      <c r="Z371" s="70" t="s">
        <v>48</v>
      </c>
      <c r="AD371" s="71"/>
      <c r="BA371" s="274" t="s">
        <v>66</v>
      </c>
    </row>
    <row r="372" spans="1:53" x14ac:dyDescent="0.2">
      <c r="A372" s="356"/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69"/>
      <c r="N372" s="366" t="s">
        <v>43</v>
      </c>
      <c r="O372" s="367"/>
      <c r="P372" s="367"/>
      <c r="Q372" s="367"/>
      <c r="R372" s="367"/>
      <c r="S372" s="367"/>
      <c r="T372" s="368"/>
      <c r="U372" s="43" t="s">
        <v>42</v>
      </c>
      <c r="V372" s="44">
        <f>IFERROR(V371/H371,"0")</f>
        <v>0</v>
      </c>
      <c r="W372" s="44">
        <f>IFERROR(W371/H371,"0")</f>
        <v>0</v>
      </c>
      <c r="X372" s="44">
        <f>IFERROR(IF(X371="",0,X371),"0")</f>
        <v>0</v>
      </c>
      <c r="Y372" s="68"/>
      <c r="Z372" s="68"/>
    </row>
    <row r="373" spans="1:53" x14ac:dyDescent="0.2">
      <c r="A373" s="356"/>
      <c r="B373" s="356"/>
      <c r="C373" s="356"/>
      <c r="D373" s="356"/>
      <c r="E373" s="356"/>
      <c r="F373" s="356"/>
      <c r="G373" s="356"/>
      <c r="H373" s="356"/>
      <c r="I373" s="356"/>
      <c r="J373" s="356"/>
      <c r="K373" s="356"/>
      <c r="L373" s="356"/>
      <c r="M373" s="369"/>
      <c r="N373" s="366" t="s">
        <v>43</v>
      </c>
      <c r="O373" s="367"/>
      <c r="P373" s="367"/>
      <c r="Q373" s="367"/>
      <c r="R373" s="367"/>
      <c r="S373" s="367"/>
      <c r="T373" s="368"/>
      <c r="U373" s="43" t="s">
        <v>0</v>
      </c>
      <c r="V373" s="44">
        <f>IFERROR(SUM(V371:V371),"0")</f>
        <v>0</v>
      </c>
      <c r="W373" s="44">
        <f>IFERROR(SUM(W371:W371),"0")</f>
        <v>0</v>
      </c>
      <c r="X373" s="43"/>
      <c r="Y373" s="68"/>
      <c r="Z373" s="68"/>
    </row>
    <row r="374" spans="1:53" ht="27.75" customHeight="1" x14ac:dyDescent="0.2">
      <c r="A374" s="380" t="s">
        <v>514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55"/>
      <c r="Z374" s="55"/>
    </row>
    <row r="375" spans="1:53" ht="16.5" customHeight="1" x14ac:dyDescent="0.25">
      <c r="A375" s="381" t="s">
        <v>515</v>
      </c>
      <c r="B375" s="381"/>
      <c r="C375" s="381"/>
      <c r="D375" s="381"/>
      <c r="E375" s="381"/>
      <c r="F375" s="381"/>
      <c r="G375" s="381"/>
      <c r="H375" s="381"/>
      <c r="I375" s="381"/>
      <c r="J375" s="381"/>
      <c r="K375" s="381"/>
      <c r="L375" s="381"/>
      <c r="M375" s="381"/>
      <c r="N375" s="381"/>
      <c r="O375" s="381"/>
      <c r="P375" s="381"/>
      <c r="Q375" s="381"/>
      <c r="R375" s="381"/>
      <c r="S375" s="381"/>
      <c r="T375" s="381"/>
      <c r="U375" s="381"/>
      <c r="V375" s="381"/>
      <c r="W375" s="381"/>
      <c r="X375" s="381"/>
      <c r="Y375" s="66"/>
      <c r="Z375" s="66"/>
    </row>
    <row r="376" spans="1:53" ht="14.25" customHeight="1" x14ac:dyDescent="0.25">
      <c r="A376" s="372" t="s">
        <v>119</v>
      </c>
      <c r="B376" s="372"/>
      <c r="C376" s="372"/>
      <c r="D376" s="372"/>
      <c r="E376" s="372"/>
      <c r="F376" s="372"/>
      <c r="G376" s="372"/>
      <c r="H376" s="372"/>
      <c r="I376" s="372"/>
      <c r="J376" s="372"/>
      <c r="K376" s="372"/>
      <c r="L376" s="372"/>
      <c r="M376" s="372"/>
      <c r="N376" s="372"/>
      <c r="O376" s="372"/>
      <c r="P376" s="372"/>
      <c r="Q376" s="372"/>
      <c r="R376" s="372"/>
      <c r="S376" s="372"/>
      <c r="T376" s="372"/>
      <c r="U376" s="372"/>
      <c r="V376" s="372"/>
      <c r="W376" s="372"/>
      <c r="X376" s="372"/>
      <c r="Y376" s="67"/>
      <c r="Z376" s="67"/>
    </row>
    <row r="377" spans="1:53" ht="27" customHeight="1" x14ac:dyDescent="0.25">
      <c r="A377" s="64" t="s">
        <v>516</v>
      </c>
      <c r="B377" s="64" t="s">
        <v>517</v>
      </c>
      <c r="C377" s="37">
        <v>4301011428</v>
      </c>
      <c r="D377" s="359">
        <v>4607091389708</v>
      </c>
      <c r="E377" s="359"/>
      <c r="F377" s="63">
        <v>0.45</v>
      </c>
      <c r="G377" s="38">
        <v>6</v>
      </c>
      <c r="H377" s="63">
        <v>2.7</v>
      </c>
      <c r="I377" s="63">
        <v>2.9</v>
      </c>
      <c r="J377" s="38">
        <v>156</v>
      </c>
      <c r="K377" s="38" t="s">
        <v>80</v>
      </c>
      <c r="L377" s="39" t="s">
        <v>114</v>
      </c>
      <c r="M377" s="38">
        <v>50</v>
      </c>
      <c r="N377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361"/>
      <c r="P377" s="361"/>
      <c r="Q377" s="361"/>
      <c r="R377" s="362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5" t="s">
        <v>66</v>
      </c>
    </row>
    <row r="378" spans="1:53" ht="27" customHeight="1" x14ac:dyDescent="0.25">
      <c r="A378" s="64" t="s">
        <v>518</v>
      </c>
      <c r="B378" s="64" t="s">
        <v>519</v>
      </c>
      <c r="C378" s="37">
        <v>4301011427</v>
      </c>
      <c r="D378" s="359">
        <v>4607091389692</v>
      </c>
      <c r="E378" s="359"/>
      <c r="F378" s="63">
        <v>0.45</v>
      </c>
      <c r="G378" s="38">
        <v>6</v>
      </c>
      <c r="H378" s="63">
        <v>2.7</v>
      </c>
      <c r="I378" s="63">
        <v>2.9</v>
      </c>
      <c r="J378" s="38">
        <v>156</v>
      </c>
      <c r="K378" s="38" t="s">
        <v>80</v>
      </c>
      <c r="L378" s="39" t="s">
        <v>114</v>
      </c>
      <c r="M378" s="38">
        <v>50</v>
      </c>
      <c r="N378" s="4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361"/>
      <c r="P378" s="361"/>
      <c r="Q378" s="361"/>
      <c r="R378" s="362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6" t="s">
        <v>66</v>
      </c>
    </row>
    <row r="379" spans="1:53" x14ac:dyDescent="0.2">
      <c r="A379" s="356"/>
      <c r="B379" s="356"/>
      <c r="C379" s="356"/>
      <c r="D379" s="356"/>
      <c r="E379" s="356"/>
      <c r="F379" s="356"/>
      <c r="G379" s="356"/>
      <c r="H379" s="356"/>
      <c r="I379" s="356"/>
      <c r="J379" s="356"/>
      <c r="K379" s="356"/>
      <c r="L379" s="356"/>
      <c r="M379" s="369"/>
      <c r="N379" s="366" t="s">
        <v>43</v>
      </c>
      <c r="O379" s="367"/>
      <c r="P379" s="367"/>
      <c r="Q379" s="367"/>
      <c r="R379" s="367"/>
      <c r="S379" s="367"/>
      <c r="T379" s="368"/>
      <c r="U379" s="43" t="s">
        <v>42</v>
      </c>
      <c r="V379" s="44">
        <f>IFERROR(V377/H377,"0")+IFERROR(V378/H378,"0")</f>
        <v>0</v>
      </c>
      <c r="W379" s="44">
        <f>IFERROR(W377/H377,"0")+IFERROR(W378/H378,"0")</f>
        <v>0</v>
      </c>
      <c r="X379" s="44">
        <f>IFERROR(IF(X377="",0,X377),"0")+IFERROR(IF(X378="",0,X378),"0")</f>
        <v>0</v>
      </c>
      <c r="Y379" s="68"/>
      <c r="Z379" s="68"/>
    </row>
    <row r="380" spans="1:53" x14ac:dyDescent="0.2">
      <c r="A380" s="356"/>
      <c r="B380" s="356"/>
      <c r="C380" s="356"/>
      <c r="D380" s="356"/>
      <c r="E380" s="356"/>
      <c r="F380" s="356"/>
      <c r="G380" s="356"/>
      <c r="H380" s="356"/>
      <c r="I380" s="356"/>
      <c r="J380" s="356"/>
      <c r="K380" s="356"/>
      <c r="L380" s="356"/>
      <c r="M380" s="369"/>
      <c r="N380" s="366" t="s">
        <v>43</v>
      </c>
      <c r="O380" s="367"/>
      <c r="P380" s="367"/>
      <c r="Q380" s="367"/>
      <c r="R380" s="367"/>
      <c r="S380" s="367"/>
      <c r="T380" s="368"/>
      <c r="U380" s="43" t="s">
        <v>0</v>
      </c>
      <c r="V380" s="44">
        <f>IFERROR(SUM(V377:V378),"0")</f>
        <v>0</v>
      </c>
      <c r="W380" s="44">
        <f>IFERROR(SUM(W377:W378),"0")</f>
        <v>0</v>
      </c>
      <c r="X380" s="43"/>
      <c r="Y380" s="68"/>
      <c r="Z380" s="68"/>
    </row>
    <row r="381" spans="1:53" ht="14.25" customHeight="1" x14ac:dyDescent="0.25">
      <c r="A381" s="372" t="s">
        <v>76</v>
      </c>
      <c r="B381" s="372"/>
      <c r="C381" s="372"/>
      <c r="D381" s="372"/>
      <c r="E381" s="372"/>
      <c r="F381" s="372"/>
      <c r="G381" s="372"/>
      <c r="H381" s="372"/>
      <c r="I381" s="372"/>
      <c r="J381" s="372"/>
      <c r="K381" s="372"/>
      <c r="L381" s="372"/>
      <c r="M381" s="372"/>
      <c r="N381" s="372"/>
      <c r="O381" s="372"/>
      <c r="P381" s="372"/>
      <c r="Q381" s="372"/>
      <c r="R381" s="372"/>
      <c r="S381" s="372"/>
      <c r="T381" s="372"/>
      <c r="U381" s="372"/>
      <c r="V381" s="372"/>
      <c r="W381" s="372"/>
      <c r="X381" s="372"/>
      <c r="Y381" s="67"/>
      <c r="Z381" s="67"/>
    </row>
    <row r="382" spans="1:53" ht="27" customHeight="1" x14ac:dyDescent="0.25">
      <c r="A382" s="64" t="s">
        <v>520</v>
      </c>
      <c r="B382" s="64" t="s">
        <v>521</v>
      </c>
      <c r="C382" s="37">
        <v>4301031177</v>
      </c>
      <c r="D382" s="359">
        <v>4607091389753</v>
      </c>
      <c r="E382" s="359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8" t="s">
        <v>80</v>
      </c>
      <c r="L382" s="39" t="s">
        <v>79</v>
      </c>
      <c r="M382" s="38">
        <v>45</v>
      </c>
      <c r="N382" s="4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361"/>
      <c r="P382" s="361"/>
      <c r="Q382" s="361"/>
      <c r="R382" s="362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ref="W382:W394" si="17">IFERROR(IF(V382="",0,CEILING((V382/$H382),1)*$H382),"")</f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522</v>
      </c>
      <c r="B383" s="64" t="s">
        <v>523</v>
      </c>
      <c r="C383" s="37">
        <v>4301031174</v>
      </c>
      <c r="D383" s="359">
        <v>4607091389760</v>
      </c>
      <c r="E383" s="359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79</v>
      </c>
      <c r="M383" s="38">
        <v>45</v>
      </c>
      <c r="N383" s="4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361"/>
      <c r="P383" s="361"/>
      <c r="Q383" s="361"/>
      <c r="R383" s="362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524</v>
      </c>
      <c r="B384" s="64" t="s">
        <v>525</v>
      </c>
      <c r="C384" s="37">
        <v>4301031175</v>
      </c>
      <c r="D384" s="359">
        <v>4607091389746</v>
      </c>
      <c r="E384" s="359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79</v>
      </c>
      <c r="M384" s="38">
        <v>45</v>
      </c>
      <c r="N384" s="44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361"/>
      <c r="P384" s="361"/>
      <c r="Q384" s="361"/>
      <c r="R384" s="362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customHeight="1" x14ac:dyDescent="0.25">
      <c r="A385" s="64" t="s">
        <v>526</v>
      </c>
      <c r="B385" s="64" t="s">
        <v>527</v>
      </c>
      <c r="C385" s="37">
        <v>4301031236</v>
      </c>
      <c r="D385" s="359">
        <v>4680115882928</v>
      </c>
      <c r="E385" s="359"/>
      <c r="F385" s="63">
        <v>0.28000000000000003</v>
      </c>
      <c r="G385" s="38">
        <v>6</v>
      </c>
      <c r="H385" s="63">
        <v>1.68</v>
      </c>
      <c r="I385" s="63">
        <v>2.6</v>
      </c>
      <c r="J385" s="38">
        <v>156</v>
      </c>
      <c r="K385" s="38" t="s">
        <v>80</v>
      </c>
      <c r="L385" s="39" t="s">
        <v>79</v>
      </c>
      <c r="M385" s="38">
        <v>35</v>
      </c>
      <c r="N385" s="44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361"/>
      <c r="P385" s="361"/>
      <c r="Q385" s="361"/>
      <c r="R385" s="362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528</v>
      </c>
      <c r="B386" s="64" t="s">
        <v>529</v>
      </c>
      <c r="C386" s="37">
        <v>4301031257</v>
      </c>
      <c r="D386" s="359">
        <v>4680115883147</v>
      </c>
      <c r="E386" s="359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8" t="s">
        <v>179</v>
      </c>
      <c r="L386" s="39" t="s">
        <v>79</v>
      </c>
      <c r="M386" s="38">
        <v>45</v>
      </c>
      <c r="N386" s="4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361"/>
      <c r="P386" s="361"/>
      <c r="Q386" s="361"/>
      <c r="R386" s="362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 t="shared" ref="X386:X394" si="18">IFERROR(IF(W386=0,"",ROUNDUP(W386/H386,0)*0.00502),"")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530</v>
      </c>
      <c r="B387" s="64" t="s">
        <v>531</v>
      </c>
      <c r="C387" s="37">
        <v>4301031178</v>
      </c>
      <c r="D387" s="359">
        <v>4607091384338</v>
      </c>
      <c r="E387" s="359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179</v>
      </c>
      <c r="L387" s="39" t="s">
        <v>79</v>
      </c>
      <c r="M387" s="38">
        <v>45</v>
      </c>
      <c r="N387" s="4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361"/>
      <c r="P387" s="361"/>
      <c r="Q387" s="361"/>
      <c r="R387" s="362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 t="shared" si="18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37.5" customHeight="1" x14ac:dyDescent="0.25">
      <c r="A388" s="64" t="s">
        <v>532</v>
      </c>
      <c r="B388" s="64" t="s">
        <v>533</v>
      </c>
      <c r="C388" s="37">
        <v>4301031254</v>
      </c>
      <c r="D388" s="359">
        <v>4680115883154</v>
      </c>
      <c r="E388" s="359"/>
      <c r="F388" s="63">
        <v>0.28000000000000003</v>
      </c>
      <c r="G388" s="38">
        <v>6</v>
      </c>
      <c r="H388" s="63">
        <v>1.68</v>
      </c>
      <c r="I388" s="63">
        <v>1.81</v>
      </c>
      <c r="J388" s="38">
        <v>234</v>
      </c>
      <c r="K388" s="38" t="s">
        <v>179</v>
      </c>
      <c r="L388" s="39" t="s">
        <v>79</v>
      </c>
      <c r="M388" s="38">
        <v>45</v>
      </c>
      <c r="N388" s="4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361"/>
      <c r="P388" s="361"/>
      <c r="Q388" s="361"/>
      <c r="R388" s="362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 t="shared" si="18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37.5" customHeight="1" x14ac:dyDescent="0.25">
      <c r="A389" s="64" t="s">
        <v>534</v>
      </c>
      <c r="B389" s="64" t="s">
        <v>535</v>
      </c>
      <c r="C389" s="37">
        <v>4301031171</v>
      </c>
      <c r="D389" s="359">
        <v>4607091389524</v>
      </c>
      <c r="E389" s="359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179</v>
      </c>
      <c r="L389" s="39" t="s">
        <v>79</v>
      </c>
      <c r="M389" s="38">
        <v>45</v>
      </c>
      <c r="N389" s="4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361"/>
      <c r="P389" s="361"/>
      <c r="Q389" s="361"/>
      <c r="R389" s="362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 t="shared" si="18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customHeight="1" x14ac:dyDescent="0.25">
      <c r="A390" s="64" t="s">
        <v>536</v>
      </c>
      <c r="B390" s="64" t="s">
        <v>537</v>
      </c>
      <c r="C390" s="37">
        <v>4301031258</v>
      </c>
      <c r="D390" s="359">
        <v>4680115883161</v>
      </c>
      <c r="E390" s="359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8" t="s">
        <v>179</v>
      </c>
      <c r="L390" s="39" t="s">
        <v>79</v>
      </c>
      <c r="M390" s="38">
        <v>45</v>
      </c>
      <c r="N390" s="4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361"/>
      <c r="P390" s="361"/>
      <c r="Q390" s="361"/>
      <c r="R390" s="362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 t="shared" si="18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538</v>
      </c>
      <c r="B391" s="64" t="s">
        <v>539</v>
      </c>
      <c r="C391" s="37">
        <v>4301031170</v>
      </c>
      <c r="D391" s="359">
        <v>4607091384345</v>
      </c>
      <c r="E391" s="359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8" t="s">
        <v>179</v>
      </c>
      <c r="L391" s="39" t="s">
        <v>79</v>
      </c>
      <c r="M391" s="38">
        <v>45</v>
      </c>
      <c r="N391" s="42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361"/>
      <c r="P391" s="361"/>
      <c r="Q391" s="361"/>
      <c r="R391" s="362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 t="shared" si="18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ht="27" customHeight="1" x14ac:dyDescent="0.25">
      <c r="A392" s="64" t="s">
        <v>540</v>
      </c>
      <c r="B392" s="64" t="s">
        <v>541</v>
      </c>
      <c r="C392" s="37">
        <v>4301031256</v>
      </c>
      <c r="D392" s="359">
        <v>4680115883178</v>
      </c>
      <c r="E392" s="359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179</v>
      </c>
      <c r="L392" s="39" t="s">
        <v>79</v>
      </c>
      <c r="M392" s="38">
        <v>45</v>
      </c>
      <c r="N392" s="43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361"/>
      <c r="P392" s="361"/>
      <c r="Q392" s="361"/>
      <c r="R392" s="362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 t="shared" si="18"/>
        <v/>
      </c>
      <c r="Y392" s="69" t="s">
        <v>48</v>
      </c>
      <c r="Z392" s="70" t="s">
        <v>48</v>
      </c>
      <c r="AD392" s="71"/>
      <c r="BA392" s="287" t="s">
        <v>66</v>
      </c>
    </row>
    <row r="393" spans="1:53" ht="27" customHeight="1" x14ac:dyDescent="0.25">
      <c r="A393" s="64" t="s">
        <v>542</v>
      </c>
      <c r="B393" s="64" t="s">
        <v>543</v>
      </c>
      <c r="C393" s="37">
        <v>4301031172</v>
      </c>
      <c r="D393" s="359">
        <v>4607091389531</v>
      </c>
      <c r="E393" s="359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179</v>
      </c>
      <c r="L393" s="39" t="s">
        <v>79</v>
      </c>
      <c r="M393" s="38">
        <v>45</v>
      </c>
      <c r="N393" s="4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361"/>
      <c r="P393" s="361"/>
      <c r="Q393" s="361"/>
      <c r="R393" s="362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 t="shared" si="18"/>
        <v/>
      </c>
      <c r="Y393" s="69" t="s">
        <v>48</v>
      </c>
      <c r="Z393" s="70" t="s">
        <v>48</v>
      </c>
      <c r="AD393" s="71"/>
      <c r="BA393" s="288" t="s">
        <v>66</v>
      </c>
    </row>
    <row r="394" spans="1:53" ht="27" customHeight="1" x14ac:dyDescent="0.25">
      <c r="A394" s="64" t="s">
        <v>544</v>
      </c>
      <c r="B394" s="64" t="s">
        <v>545</v>
      </c>
      <c r="C394" s="37">
        <v>4301031255</v>
      </c>
      <c r="D394" s="359">
        <v>4680115883185</v>
      </c>
      <c r="E394" s="359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179</v>
      </c>
      <c r="L394" s="39" t="s">
        <v>79</v>
      </c>
      <c r="M394" s="38">
        <v>45</v>
      </c>
      <c r="N394" s="4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361"/>
      <c r="P394" s="361"/>
      <c r="Q394" s="361"/>
      <c r="R394" s="362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 t="shared" si="18"/>
        <v/>
      </c>
      <c r="Y394" s="69" t="s">
        <v>48</v>
      </c>
      <c r="Z394" s="70" t="s">
        <v>48</v>
      </c>
      <c r="AD394" s="71"/>
      <c r="BA394" s="289" t="s">
        <v>66</v>
      </c>
    </row>
    <row r="395" spans="1:53" x14ac:dyDescent="0.2">
      <c r="A395" s="356"/>
      <c r="B395" s="356"/>
      <c r="C395" s="356"/>
      <c r="D395" s="356"/>
      <c r="E395" s="356"/>
      <c r="F395" s="356"/>
      <c r="G395" s="356"/>
      <c r="H395" s="356"/>
      <c r="I395" s="356"/>
      <c r="J395" s="356"/>
      <c r="K395" s="356"/>
      <c r="L395" s="356"/>
      <c r="M395" s="369"/>
      <c r="N395" s="366" t="s">
        <v>43</v>
      </c>
      <c r="O395" s="367"/>
      <c r="P395" s="367"/>
      <c r="Q395" s="367"/>
      <c r="R395" s="367"/>
      <c r="S395" s="367"/>
      <c r="T395" s="368"/>
      <c r="U395" s="43" t="s">
        <v>42</v>
      </c>
      <c r="V395" s="44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44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0</v>
      </c>
      <c r="X395" s="44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0</v>
      </c>
      <c r="Y395" s="68"/>
      <c r="Z395" s="68"/>
    </row>
    <row r="396" spans="1:53" x14ac:dyDescent="0.2">
      <c r="A396" s="356"/>
      <c r="B396" s="356"/>
      <c r="C396" s="356"/>
      <c r="D396" s="356"/>
      <c r="E396" s="356"/>
      <c r="F396" s="356"/>
      <c r="G396" s="356"/>
      <c r="H396" s="356"/>
      <c r="I396" s="356"/>
      <c r="J396" s="356"/>
      <c r="K396" s="356"/>
      <c r="L396" s="356"/>
      <c r="M396" s="369"/>
      <c r="N396" s="366" t="s">
        <v>43</v>
      </c>
      <c r="O396" s="367"/>
      <c r="P396" s="367"/>
      <c r="Q396" s="367"/>
      <c r="R396" s="367"/>
      <c r="S396" s="367"/>
      <c r="T396" s="368"/>
      <c r="U396" s="43" t="s">
        <v>0</v>
      </c>
      <c r="V396" s="44">
        <f>IFERROR(SUM(V382:V394),"0")</f>
        <v>0</v>
      </c>
      <c r="W396" s="44">
        <f>IFERROR(SUM(W382:W394),"0")</f>
        <v>0</v>
      </c>
      <c r="X396" s="43"/>
      <c r="Y396" s="68"/>
      <c r="Z396" s="68"/>
    </row>
    <row r="397" spans="1:53" ht="14.25" customHeight="1" x14ac:dyDescent="0.25">
      <c r="A397" s="372" t="s">
        <v>81</v>
      </c>
      <c r="B397" s="372"/>
      <c r="C397" s="372"/>
      <c r="D397" s="372"/>
      <c r="E397" s="372"/>
      <c r="F397" s="372"/>
      <c r="G397" s="372"/>
      <c r="H397" s="372"/>
      <c r="I397" s="372"/>
      <c r="J397" s="372"/>
      <c r="K397" s="372"/>
      <c r="L397" s="372"/>
      <c r="M397" s="372"/>
      <c r="N397" s="372"/>
      <c r="O397" s="372"/>
      <c r="P397" s="372"/>
      <c r="Q397" s="372"/>
      <c r="R397" s="372"/>
      <c r="S397" s="372"/>
      <c r="T397" s="372"/>
      <c r="U397" s="372"/>
      <c r="V397" s="372"/>
      <c r="W397" s="372"/>
      <c r="X397" s="372"/>
      <c r="Y397" s="67"/>
      <c r="Z397" s="67"/>
    </row>
    <row r="398" spans="1:53" ht="27" customHeight="1" x14ac:dyDescent="0.25">
      <c r="A398" s="64" t="s">
        <v>546</v>
      </c>
      <c r="B398" s="64" t="s">
        <v>547</v>
      </c>
      <c r="C398" s="37">
        <v>4301051258</v>
      </c>
      <c r="D398" s="359">
        <v>4607091389685</v>
      </c>
      <c r="E398" s="359"/>
      <c r="F398" s="63">
        <v>1.3</v>
      </c>
      <c r="G398" s="38">
        <v>6</v>
      </c>
      <c r="H398" s="63">
        <v>7.8</v>
      </c>
      <c r="I398" s="63">
        <v>8.3460000000000001</v>
      </c>
      <c r="J398" s="38">
        <v>56</v>
      </c>
      <c r="K398" s="38" t="s">
        <v>115</v>
      </c>
      <c r="L398" s="39" t="s">
        <v>134</v>
      </c>
      <c r="M398" s="38">
        <v>45</v>
      </c>
      <c r="N398" s="42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361"/>
      <c r="P398" s="361"/>
      <c r="Q398" s="361"/>
      <c r="R398" s="362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IFERROR(IF(W398=0,"",ROUNDUP(W398/H398,0)*0.02175),"")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548</v>
      </c>
      <c r="B399" s="64" t="s">
        <v>549</v>
      </c>
      <c r="C399" s="37">
        <v>4301051431</v>
      </c>
      <c r="D399" s="359">
        <v>4607091389654</v>
      </c>
      <c r="E399" s="359"/>
      <c r="F399" s="63">
        <v>0.33</v>
      </c>
      <c r="G399" s="38">
        <v>6</v>
      </c>
      <c r="H399" s="63">
        <v>1.98</v>
      </c>
      <c r="I399" s="63">
        <v>2.258</v>
      </c>
      <c r="J399" s="38">
        <v>156</v>
      </c>
      <c r="K399" s="38" t="s">
        <v>80</v>
      </c>
      <c r="L399" s="39" t="s">
        <v>134</v>
      </c>
      <c r="M399" s="38">
        <v>45</v>
      </c>
      <c r="N399" s="4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361"/>
      <c r="P399" s="361"/>
      <c r="Q399" s="361"/>
      <c r="R399" s="362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IFERROR(IF(W399=0,"",ROUNDUP(W399/H399,0)*0.00753),"")</f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550</v>
      </c>
      <c r="B400" s="64" t="s">
        <v>551</v>
      </c>
      <c r="C400" s="37">
        <v>4301051284</v>
      </c>
      <c r="D400" s="359">
        <v>4607091384352</v>
      </c>
      <c r="E400" s="359"/>
      <c r="F400" s="63">
        <v>0.6</v>
      </c>
      <c r="G400" s="38">
        <v>4</v>
      </c>
      <c r="H400" s="63">
        <v>2.4</v>
      </c>
      <c r="I400" s="63">
        <v>2.6459999999999999</v>
      </c>
      <c r="J400" s="38">
        <v>120</v>
      </c>
      <c r="K400" s="38" t="s">
        <v>80</v>
      </c>
      <c r="L400" s="39" t="s">
        <v>134</v>
      </c>
      <c r="M400" s="38">
        <v>45</v>
      </c>
      <c r="N400" s="4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361"/>
      <c r="P400" s="361"/>
      <c r="Q400" s="361"/>
      <c r="R400" s="362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IFERROR(IF(W400=0,"",ROUNDUP(W400/H400,0)*0.00937),"")</f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552</v>
      </c>
      <c r="B401" s="64" t="s">
        <v>553</v>
      </c>
      <c r="C401" s="37">
        <v>4301051257</v>
      </c>
      <c r="D401" s="359">
        <v>4607091389661</v>
      </c>
      <c r="E401" s="359"/>
      <c r="F401" s="63">
        <v>0.55000000000000004</v>
      </c>
      <c r="G401" s="38">
        <v>4</v>
      </c>
      <c r="H401" s="63">
        <v>2.2000000000000002</v>
      </c>
      <c r="I401" s="63">
        <v>2.492</v>
      </c>
      <c r="J401" s="38">
        <v>120</v>
      </c>
      <c r="K401" s="38" t="s">
        <v>80</v>
      </c>
      <c r="L401" s="39" t="s">
        <v>134</v>
      </c>
      <c r="M401" s="38">
        <v>45</v>
      </c>
      <c r="N401" s="4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361"/>
      <c r="P401" s="361"/>
      <c r="Q401" s="361"/>
      <c r="R401" s="362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IFERROR(IF(W401=0,"",ROUNDUP(W401/H401,0)*0.00937),"")</f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x14ac:dyDescent="0.2">
      <c r="A402" s="356"/>
      <c r="B402" s="356"/>
      <c r="C402" s="356"/>
      <c r="D402" s="356"/>
      <c r="E402" s="356"/>
      <c r="F402" s="356"/>
      <c r="G402" s="356"/>
      <c r="H402" s="356"/>
      <c r="I402" s="356"/>
      <c r="J402" s="356"/>
      <c r="K402" s="356"/>
      <c r="L402" s="356"/>
      <c r="M402" s="369"/>
      <c r="N402" s="366" t="s">
        <v>43</v>
      </c>
      <c r="O402" s="367"/>
      <c r="P402" s="367"/>
      <c r="Q402" s="367"/>
      <c r="R402" s="367"/>
      <c r="S402" s="367"/>
      <c r="T402" s="368"/>
      <c r="U402" s="43" t="s">
        <v>42</v>
      </c>
      <c r="V402" s="44">
        <f>IFERROR(V398/H398,"0")+IFERROR(V399/H399,"0")+IFERROR(V400/H400,"0")+IFERROR(V401/H401,"0")</f>
        <v>0</v>
      </c>
      <c r="W402" s="44">
        <f>IFERROR(W398/H398,"0")+IFERROR(W399/H399,"0")+IFERROR(W400/H400,"0")+IFERROR(W401/H401,"0")</f>
        <v>0</v>
      </c>
      <c r="X402" s="44">
        <f>IFERROR(IF(X398="",0,X398),"0")+IFERROR(IF(X399="",0,X399),"0")+IFERROR(IF(X400="",0,X400),"0")+IFERROR(IF(X401="",0,X401),"0")</f>
        <v>0</v>
      </c>
      <c r="Y402" s="68"/>
      <c r="Z402" s="68"/>
    </row>
    <row r="403" spans="1:53" x14ac:dyDescent="0.2">
      <c r="A403" s="356"/>
      <c r="B403" s="356"/>
      <c r="C403" s="356"/>
      <c r="D403" s="356"/>
      <c r="E403" s="356"/>
      <c r="F403" s="356"/>
      <c r="G403" s="356"/>
      <c r="H403" s="356"/>
      <c r="I403" s="356"/>
      <c r="J403" s="356"/>
      <c r="K403" s="356"/>
      <c r="L403" s="356"/>
      <c r="M403" s="369"/>
      <c r="N403" s="366" t="s">
        <v>43</v>
      </c>
      <c r="O403" s="367"/>
      <c r="P403" s="367"/>
      <c r="Q403" s="367"/>
      <c r="R403" s="367"/>
      <c r="S403" s="367"/>
      <c r="T403" s="368"/>
      <c r="U403" s="43" t="s">
        <v>0</v>
      </c>
      <c r="V403" s="44">
        <f>IFERROR(SUM(V398:V401),"0")</f>
        <v>0</v>
      </c>
      <c r="W403" s="44">
        <f>IFERROR(SUM(W398:W401),"0")</f>
        <v>0</v>
      </c>
      <c r="X403" s="43"/>
      <c r="Y403" s="68"/>
      <c r="Z403" s="68"/>
    </row>
    <row r="404" spans="1:53" ht="14.25" customHeight="1" x14ac:dyDescent="0.25">
      <c r="A404" s="372" t="s">
        <v>217</v>
      </c>
      <c r="B404" s="372"/>
      <c r="C404" s="372"/>
      <c r="D404" s="372"/>
      <c r="E404" s="372"/>
      <c r="F404" s="372"/>
      <c r="G404" s="372"/>
      <c r="H404" s="372"/>
      <c r="I404" s="372"/>
      <c r="J404" s="372"/>
      <c r="K404" s="372"/>
      <c r="L404" s="372"/>
      <c r="M404" s="372"/>
      <c r="N404" s="372"/>
      <c r="O404" s="372"/>
      <c r="P404" s="372"/>
      <c r="Q404" s="372"/>
      <c r="R404" s="372"/>
      <c r="S404" s="372"/>
      <c r="T404" s="372"/>
      <c r="U404" s="372"/>
      <c r="V404" s="372"/>
      <c r="W404" s="372"/>
      <c r="X404" s="372"/>
      <c r="Y404" s="67"/>
      <c r="Z404" s="67"/>
    </row>
    <row r="405" spans="1:53" ht="27" customHeight="1" x14ac:dyDescent="0.25">
      <c r="A405" s="64" t="s">
        <v>554</v>
      </c>
      <c r="B405" s="64" t="s">
        <v>555</v>
      </c>
      <c r="C405" s="37">
        <v>4301060352</v>
      </c>
      <c r="D405" s="359">
        <v>4680115881648</v>
      </c>
      <c r="E405" s="359"/>
      <c r="F405" s="63">
        <v>1</v>
      </c>
      <c r="G405" s="38">
        <v>4</v>
      </c>
      <c r="H405" s="63">
        <v>4</v>
      </c>
      <c r="I405" s="63">
        <v>4.4039999999999999</v>
      </c>
      <c r="J405" s="38">
        <v>104</v>
      </c>
      <c r="K405" s="38" t="s">
        <v>115</v>
      </c>
      <c r="L405" s="39" t="s">
        <v>79</v>
      </c>
      <c r="M405" s="38">
        <v>35</v>
      </c>
      <c r="N405" s="4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361"/>
      <c r="P405" s="361"/>
      <c r="Q405" s="361"/>
      <c r="R405" s="362"/>
      <c r="S405" s="40" t="s">
        <v>48</v>
      </c>
      <c r="T405" s="40" t="s">
        <v>48</v>
      </c>
      <c r="U405" s="41" t="s">
        <v>0</v>
      </c>
      <c r="V405" s="59">
        <v>0</v>
      </c>
      <c r="W405" s="56">
        <f>IFERROR(IF(V405="",0,CEILING((V405/$H405),1)*$H405),"")</f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94" t="s">
        <v>66</v>
      </c>
    </row>
    <row r="406" spans="1:53" x14ac:dyDescent="0.2">
      <c r="A406" s="356"/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69"/>
      <c r="N406" s="366" t="s">
        <v>43</v>
      </c>
      <c r="O406" s="367"/>
      <c r="P406" s="367"/>
      <c r="Q406" s="367"/>
      <c r="R406" s="367"/>
      <c r="S406" s="367"/>
      <c r="T406" s="368"/>
      <c r="U406" s="43" t="s">
        <v>42</v>
      </c>
      <c r="V406" s="44">
        <f>IFERROR(V405/H405,"0")</f>
        <v>0</v>
      </c>
      <c r="W406" s="44">
        <f>IFERROR(W405/H405,"0")</f>
        <v>0</v>
      </c>
      <c r="X406" s="44">
        <f>IFERROR(IF(X405="",0,X405),"0")</f>
        <v>0</v>
      </c>
      <c r="Y406" s="68"/>
      <c r="Z406" s="68"/>
    </row>
    <row r="407" spans="1:53" x14ac:dyDescent="0.2">
      <c r="A407" s="356"/>
      <c r="B407" s="356"/>
      <c r="C407" s="356"/>
      <c r="D407" s="356"/>
      <c r="E407" s="356"/>
      <c r="F407" s="356"/>
      <c r="G407" s="356"/>
      <c r="H407" s="356"/>
      <c r="I407" s="356"/>
      <c r="J407" s="356"/>
      <c r="K407" s="356"/>
      <c r="L407" s="356"/>
      <c r="M407" s="369"/>
      <c r="N407" s="366" t="s">
        <v>43</v>
      </c>
      <c r="O407" s="367"/>
      <c r="P407" s="367"/>
      <c r="Q407" s="367"/>
      <c r="R407" s="367"/>
      <c r="S407" s="367"/>
      <c r="T407" s="368"/>
      <c r="U407" s="43" t="s">
        <v>0</v>
      </c>
      <c r="V407" s="44">
        <f>IFERROR(SUM(V405:V405),"0")</f>
        <v>0</v>
      </c>
      <c r="W407" s="44">
        <f>IFERROR(SUM(W405:W405),"0")</f>
        <v>0</v>
      </c>
      <c r="X407" s="43"/>
      <c r="Y407" s="68"/>
      <c r="Z407" s="68"/>
    </row>
    <row r="408" spans="1:53" ht="14.25" customHeight="1" x14ac:dyDescent="0.25">
      <c r="A408" s="372" t="s">
        <v>97</v>
      </c>
      <c r="B408" s="372"/>
      <c r="C408" s="372"/>
      <c r="D408" s="372"/>
      <c r="E408" s="372"/>
      <c r="F408" s="372"/>
      <c r="G408" s="372"/>
      <c r="H408" s="372"/>
      <c r="I408" s="372"/>
      <c r="J408" s="372"/>
      <c r="K408" s="372"/>
      <c r="L408" s="372"/>
      <c r="M408" s="372"/>
      <c r="N408" s="372"/>
      <c r="O408" s="372"/>
      <c r="P408" s="372"/>
      <c r="Q408" s="372"/>
      <c r="R408" s="372"/>
      <c r="S408" s="372"/>
      <c r="T408" s="372"/>
      <c r="U408" s="372"/>
      <c r="V408" s="372"/>
      <c r="W408" s="372"/>
      <c r="X408" s="372"/>
      <c r="Y408" s="67"/>
      <c r="Z408" s="67"/>
    </row>
    <row r="409" spans="1:53" ht="27" customHeight="1" x14ac:dyDescent="0.25">
      <c r="A409" s="64" t="s">
        <v>556</v>
      </c>
      <c r="B409" s="64" t="s">
        <v>557</v>
      </c>
      <c r="C409" s="37">
        <v>4301032046</v>
      </c>
      <c r="D409" s="359">
        <v>4680115884359</v>
      </c>
      <c r="E409" s="359"/>
      <c r="F409" s="63">
        <v>0.06</v>
      </c>
      <c r="G409" s="38">
        <v>20</v>
      </c>
      <c r="H409" s="63">
        <v>1.2</v>
      </c>
      <c r="I409" s="63">
        <v>1.8</v>
      </c>
      <c r="J409" s="38">
        <v>200</v>
      </c>
      <c r="K409" s="38" t="s">
        <v>559</v>
      </c>
      <c r="L409" s="39" t="s">
        <v>558</v>
      </c>
      <c r="M409" s="38">
        <v>60</v>
      </c>
      <c r="N409" s="420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361"/>
      <c r="P409" s="361"/>
      <c r="Q409" s="361"/>
      <c r="R409" s="362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ht="27" customHeight="1" x14ac:dyDescent="0.25">
      <c r="A410" s="64" t="s">
        <v>560</v>
      </c>
      <c r="B410" s="64" t="s">
        <v>561</v>
      </c>
      <c r="C410" s="37">
        <v>4301032045</v>
      </c>
      <c r="D410" s="359">
        <v>4680115884335</v>
      </c>
      <c r="E410" s="359"/>
      <c r="F410" s="63">
        <v>0.06</v>
      </c>
      <c r="G410" s="38">
        <v>20</v>
      </c>
      <c r="H410" s="63">
        <v>1.2</v>
      </c>
      <c r="I410" s="63">
        <v>1.8</v>
      </c>
      <c r="J410" s="38">
        <v>200</v>
      </c>
      <c r="K410" s="38" t="s">
        <v>559</v>
      </c>
      <c r="L410" s="39" t="s">
        <v>558</v>
      </c>
      <c r="M410" s="38">
        <v>60</v>
      </c>
      <c r="N410" s="4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361"/>
      <c r="P410" s="361"/>
      <c r="Q410" s="361"/>
      <c r="R410" s="362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IFERROR(IF(W410=0,"",ROUNDUP(W410/H410,0)*0.00627),"")</f>
        <v/>
      </c>
      <c r="Y410" s="69" t="s">
        <v>48</v>
      </c>
      <c r="Z410" s="70" t="s">
        <v>48</v>
      </c>
      <c r="AD410" s="71"/>
      <c r="BA410" s="296" t="s">
        <v>66</v>
      </c>
    </row>
    <row r="411" spans="1:53" ht="27" customHeight="1" x14ac:dyDescent="0.25">
      <c r="A411" s="64" t="s">
        <v>562</v>
      </c>
      <c r="B411" s="64" t="s">
        <v>563</v>
      </c>
      <c r="C411" s="37">
        <v>4301032047</v>
      </c>
      <c r="D411" s="359">
        <v>4680115884342</v>
      </c>
      <c r="E411" s="359"/>
      <c r="F411" s="63">
        <v>0.06</v>
      </c>
      <c r="G411" s="38">
        <v>20</v>
      </c>
      <c r="H411" s="63">
        <v>1.2</v>
      </c>
      <c r="I411" s="63">
        <v>1.8</v>
      </c>
      <c r="J411" s="38">
        <v>200</v>
      </c>
      <c r="K411" s="38" t="s">
        <v>559</v>
      </c>
      <c r="L411" s="39" t="s">
        <v>558</v>
      </c>
      <c r="M411" s="38">
        <v>60</v>
      </c>
      <c r="N411" s="42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361"/>
      <c r="P411" s="361"/>
      <c r="Q411" s="361"/>
      <c r="R411" s="362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7" t="s">
        <v>66</v>
      </c>
    </row>
    <row r="412" spans="1:53" ht="27" customHeight="1" x14ac:dyDescent="0.25">
      <c r="A412" s="64" t="s">
        <v>564</v>
      </c>
      <c r="B412" s="64" t="s">
        <v>565</v>
      </c>
      <c r="C412" s="37">
        <v>4301170011</v>
      </c>
      <c r="D412" s="359">
        <v>4680115884113</v>
      </c>
      <c r="E412" s="359"/>
      <c r="F412" s="63">
        <v>0.11</v>
      </c>
      <c r="G412" s="38">
        <v>12</v>
      </c>
      <c r="H412" s="63">
        <v>1.32</v>
      </c>
      <c r="I412" s="63">
        <v>1.88</v>
      </c>
      <c r="J412" s="38">
        <v>200</v>
      </c>
      <c r="K412" s="38" t="s">
        <v>559</v>
      </c>
      <c r="L412" s="39" t="s">
        <v>558</v>
      </c>
      <c r="M412" s="38">
        <v>150</v>
      </c>
      <c r="N412" s="42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361"/>
      <c r="P412" s="361"/>
      <c r="Q412" s="361"/>
      <c r="R412" s="362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IFERROR(IF(W412=0,"",ROUNDUP(W412/H412,0)*0.00627),"")</f>
        <v/>
      </c>
      <c r="Y412" s="69" t="s">
        <v>48</v>
      </c>
      <c r="Z412" s="70" t="s">
        <v>48</v>
      </c>
      <c r="AD412" s="71"/>
      <c r="BA412" s="298" t="s">
        <v>66</v>
      </c>
    </row>
    <row r="413" spans="1:53" x14ac:dyDescent="0.2">
      <c r="A413" s="356"/>
      <c r="B413" s="356"/>
      <c r="C413" s="356"/>
      <c r="D413" s="356"/>
      <c r="E413" s="356"/>
      <c r="F413" s="356"/>
      <c r="G413" s="356"/>
      <c r="H413" s="356"/>
      <c r="I413" s="356"/>
      <c r="J413" s="356"/>
      <c r="K413" s="356"/>
      <c r="L413" s="356"/>
      <c r="M413" s="369"/>
      <c r="N413" s="366" t="s">
        <v>43</v>
      </c>
      <c r="O413" s="367"/>
      <c r="P413" s="367"/>
      <c r="Q413" s="367"/>
      <c r="R413" s="367"/>
      <c r="S413" s="367"/>
      <c r="T413" s="368"/>
      <c r="U413" s="43" t="s">
        <v>42</v>
      </c>
      <c r="V413" s="44">
        <f>IFERROR(V409/H409,"0")+IFERROR(V410/H410,"0")+IFERROR(V411/H411,"0")+IFERROR(V412/H412,"0")</f>
        <v>0</v>
      </c>
      <c r="W413" s="44">
        <f>IFERROR(W409/H409,"0")+IFERROR(W410/H410,"0")+IFERROR(W411/H411,"0")+IFERROR(W412/H412,"0")</f>
        <v>0</v>
      </c>
      <c r="X413" s="44">
        <f>IFERROR(IF(X409="",0,X409),"0")+IFERROR(IF(X410="",0,X410),"0")+IFERROR(IF(X411="",0,X411),"0")+IFERROR(IF(X412="",0,X412),"0")</f>
        <v>0</v>
      </c>
      <c r="Y413" s="68"/>
      <c r="Z413" s="68"/>
    </row>
    <row r="414" spans="1:53" x14ac:dyDescent="0.2">
      <c r="A414" s="356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69"/>
      <c r="N414" s="366" t="s">
        <v>43</v>
      </c>
      <c r="O414" s="367"/>
      <c r="P414" s="367"/>
      <c r="Q414" s="367"/>
      <c r="R414" s="367"/>
      <c r="S414" s="367"/>
      <c r="T414" s="368"/>
      <c r="U414" s="43" t="s">
        <v>0</v>
      </c>
      <c r="V414" s="44">
        <f>IFERROR(SUM(V409:V412),"0")</f>
        <v>0</v>
      </c>
      <c r="W414" s="44">
        <f>IFERROR(SUM(W409:W412),"0")</f>
        <v>0</v>
      </c>
      <c r="X414" s="43"/>
      <c r="Y414" s="68"/>
      <c r="Z414" s="68"/>
    </row>
    <row r="415" spans="1:53" ht="16.5" customHeight="1" x14ac:dyDescent="0.25">
      <c r="A415" s="381" t="s">
        <v>566</v>
      </c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81"/>
      <c r="P415" s="381"/>
      <c r="Q415" s="381"/>
      <c r="R415" s="381"/>
      <c r="S415" s="381"/>
      <c r="T415" s="381"/>
      <c r="U415" s="381"/>
      <c r="V415" s="381"/>
      <c r="W415" s="381"/>
      <c r="X415" s="381"/>
      <c r="Y415" s="66"/>
      <c r="Z415" s="66"/>
    </row>
    <row r="416" spans="1:53" ht="14.25" customHeight="1" x14ac:dyDescent="0.25">
      <c r="A416" s="372" t="s">
        <v>111</v>
      </c>
      <c r="B416" s="372"/>
      <c r="C416" s="372"/>
      <c r="D416" s="372"/>
      <c r="E416" s="372"/>
      <c r="F416" s="372"/>
      <c r="G416" s="372"/>
      <c r="H416" s="372"/>
      <c r="I416" s="372"/>
      <c r="J416" s="372"/>
      <c r="K416" s="372"/>
      <c r="L416" s="372"/>
      <c r="M416" s="372"/>
      <c r="N416" s="372"/>
      <c r="O416" s="372"/>
      <c r="P416" s="372"/>
      <c r="Q416" s="372"/>
      <c r="R416" s="372"/>
      <c r="S416" s="372"/>
      <c r="T416" s="372"/>
      <c r="U416" s="372"/>
      <c r="V416" s="372"/>
      <c r="W416" s="372"/>
      <c r="X416" s="372"/>
      <c r="Y416" s="67"/>
      <c r="Z416" s="67"/>
    </row>
    <row r="417" spans="1:53" ht="27" customHeight="1" x14ac:dyDescent="0.25">
      <c r="A417" s="64" t="s">
        <v>567</v>
      </c>
      <c r="B417" s="64" t="s">
        <v>568</v>
      </c>
      <c r="C417" s="37">
        <v>4301020196</v>
      </c>
      <c r="D417" s="359">
        <v>4607091389388</v>
      </c>
      <c r="E417" s="359"/>
      <c r="F417" s="63">
        <v>1.3</v>
      </c>
      <c r="G417" s="38">
        <v>4</v>
      </c>
      <c r="H417" s="63">
        <v>5.2</v>
      </c>
      <c r="I417" s="63">
        <v>5.6079999999999997</v>
      </c>
      <c r="J417" s="38">
        <v>104</v>
      </c>
      <c r="K417" s="38" t="s">
        <v>115</v>
      </c>
      <c r="L417" s="39" t="s">
        <v>134</v>
      </c>
      <c r="M417" s="38">
        <v>35</v>
      </c>
      <c r="N417" s="41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361"/>
      <c r="P417" s="361"/>
      <c r="Q417" s="361"/>
      <c r="R417" s="362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9" t="s">
        <v>66</v>
      </c>
    </row>
    <row r="418" spans="1:53" ht="27" customHeight="1" x14ac:dyDescent="0.25">
      <c r="A418" s="64" t="s">
        <v>569</v>
      </c>
      <c r="B418" s="64" t="s">
        <v>570</v>
      </c>
      <c r="C418" s="37">
        <v>4301020185</v>
      </c>
      <c r="D418" s="359">
        <v>4607091389364</v>
      </c>
      <c r="E418" s="359"/>
      <c r="F418" s="63">
        <v>0.42</v>
      </c>
      <c r="G418" s="38">
        <v>6</v>
      </c>
      <c r="H418" s="63">
        <v>2.52</v>
      </c>
      <c r="I418" s="63">
        <v>2.75</v>
      </c>
      <c r="J418" s="38">
        <v>156</v>
      </c>
      <c r="K418" s="38" t="s">
        <v>80</v>
      </c>
      <c r="L418" s="39" t="s">
        <v>134</v>
      </c>
      <c r="M418" s="38">
        <v>35</v>
      </c>
      <c r="N418" s="41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361"/>
      <c r="P418" s="361"/>
      <c r="Q418" s="361"/>
      <c r="R418" s="362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IFERROR(IF(W418=0,"",ROUNDUP(W418/H418,0)*0.00753),"")</f>
        <v/>
      </c>
      <c r="Y418" s="69" t="s">
        <v>48</v>
      </c>
      <c r="Z418" s="70" t="s">
        <v>48</v>
      </c>
      <c r="AD418" s="71"/>
      <c r="BA418" s="300" t="s">
        <v>66</v>
      </c>
    </row>
    <row r="419" spans="1:53" x14ac:dyDescent="0.2">
      <c r="A419" s="356"/>
      <c r="B419" s="356"/>
      <c r="C419" s="356"/>
      <c r="D419" s="356"/>
      <c r="E419" s="356"/>
      <c r="F419" s="356"/>
      <c r="G419" s="356"/>
      <c r="H419" s="356"/>
      <c r="I419" s="356"/>
      <c r="J419" s="356"/>
      <c r="K419" s="356"/>
      <c r="L419" s="356"/>
      <c r="M419" s="369"/>
      <c r="N419" s="366" t="s">
        <v>43</v>
      </c>
      <c r="O419" s="367"/>
      <c r="P419" s="367"/>
      <c r="Q419" s="367"/>
      <c r="R419" s="367"/>
      <c r="S419" s="367"/>
      <c r="T419" s="368"/>
      <c r="U419" s="43" t="s">
        <v>42</v>
      </c>
      <c r="V419" s="44">
        <f>IFERROR(V417/H417,"0")+IFERROR(V418/H418,"0")</f>
        <v>0</v>
      </c>
      <c r="W419" s="44">
        <f>IFERROR(W417/H417,"0")+IFERROR(W418/H418,"0")</f>
        <v>0</v>
      </c>
      <c r="X419" s="44">
        <f>IFERROR(IF(X417="",0,X417),"0")+IFERROR(IF(X418="",0,X418),"0")</f>
        <v>0</v>
      </c>
      <c r="Y419" s="68"/>
      <c r="Z419" s="68"/>
    </row>
    <row r="420" spans="1:53" x14ac:dyDescent="0.2">
      <c r="A420" s="356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69"/>
      <c r="N420" s="366" t="s">
        <v>43</v>
      </c>
      <c r="O420" s="367"/>
      <c r="P420" s="367"/>
      <c r="Q420" s="367"/>
      <c r="R420" s="367"/>
      <c r="S420" s="367"/>
      <c r="T420" s="368"/>
      <c r="U420" s="43" t="s">
        <v>0</v>
      </c>
      <c r="V420" s="44">
        <f>IFERROR(SUM(V417:V418),"0")</f>
        <v>0</v>
      </c>
      <c r="W420" s="44">
        <f>IFERROR(SUM(W417:W418),"0")</f>
        <v>0</v>
      </c>
      <c r="X420" s="43"/>
      <c r="Y420" s="68"/>
      <c r="Z420" s="68"/>
    </row>
    <row r="421" spans="1:53" ht="14.25" customHeight="1" x14ac:dyDescent="0.25">
      <c r="A421" s="372" t="s">
        <v>76</v>
      </c>
      <c r="B421" s="372"/>
      <c r="C421" s="372"/>
      <c r="D421" s="372"/>
      <c r="E421" s="372"/>
      <c r="F421" s="372"/>
      <c r="G421" s="372"/>
      <c r="H421" s="372"/>
      <c r="I421" s="372"/>
      <c r="J421" s="372"/>
      <c r="K421" s="372"/>
      <c r="L421" s="372"/>
      <c r="M421" s="372"/>
      <c r="N421" s="372"/>
      <c r="O421" s="372"/>
      <c r="P421" s="372"/>
      <c r="Q421" s="372"/>
      <c r="R421" s="372"/>
      <c r="S421" s="372"/>
      <c r="T421" s="372"/>
      <c r="U421" s="372"/>
      <c r="V421" s="372"/>
      <c r="W421" s="372"/>
      <c r="X421" s="372"/>
      <c r="Y421" s="67"/>
      <c r="Z421" s="67"/>
    </row>
    <row r="422" spans="1:53" ht="27" customHeight="1" x14ac:dyDescent="0.25">
      <c r="A422" s="64" t="s">
        <v>571</v>
      </c>
      <c r="B422" s="64" t="s">
        <v>572</v>
      </c>
      <c r="C422" s="37">
        <v>4301031212</v>
      </c>
      <c r="D422" s="359">
        <v>4607091389739</v>
      </c>
      <c r="E422" s="359"/>
      <c r="F422" s="63">
        <v>0.7</v>
      </c>
      <c r="G422" s="38">
        <v>6</v>
      </c>
      <c r="H422" s="63">
        <v>4.2</v>
      </c>
      <c r="I422" s="63">
        <v>4.43</v>
      </c>
      <c r="J422" s="38">
        <v>156</v>
      </c>
      <c r="K422" s="38" t="s">
        <v>80</v>
      </c>
      <c r="L422" s="39" t="s">
        <v>114</v>
      </c>
      <c r="M422" s="38">
        <v>45</v>
      </c>
      <c r="N422" s="41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361"/>
      <c r="P422" s="361"/>
      <c r="Q422" s="361"/>
      <c r="R422" s="362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ref="W422:W428" si="19">IFERROR(IF(V422="",0,CEILING((V422/$H422),1)*$H422),"")</f>
        <v>0</v>
      </c>
      <c r="X422" s="42" t="str">
        <f>IFERROR(IF(W422=0,"",ROUNDUP(W422/H422,0)*0.00753),"")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customHeight="1" x14ac:dyDescent="0.25">
      <c r="A423" s="64" t="s">
        <v>573</v>
      </c>
      <c r="B423" s="64" t="s">
        <v>574</v>
      </c>
      <c r="C423" s="37">
        <v>4301031247</v>
      </c>
      <c r="D423" s="359">
        <v>4680115883048</v>
      </c>
      <c r="E423" s="359"/>
      <c r="F423" s="63">
        <v>1</v>
      </c>
      <c r="G423" s="38">
        <v>4</v>
      </c>
      <c r="H423" s="63">
        <v>4</v>
      </c>
      <c r="I423" s="63">
        <v>4.21</v>
      </c>
      <c r="J423" s="38">
        <v>120</v>
      </c>
      <c r="K423" s="38" t="s">
        <v>80</v>
      </c>
      <c r="L423" s="39" t="s">
        <v>79</v>
      </c>
      <c r="M423" s="38">
        <v>40</v>
      </c>
      <c r="N423" s="41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361"/>
      <c r="P423" s="361"/>
      <c r="Q423" s="361"/>
      <c r="R423" s="362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575</v>
      </c>
      <c r="B424" s="64" t="s">
        <v>576</v>
      </c>
      <c r="C424" s="37">
        <v>4301031176</v>
      </c>
      <c r="D424" s="359">
        <v>4607091389425</v>
      </c>
      <c r="E424" s="359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179</v>
      </c>
      <c r="L424" s="39" t="s">
        <v>79</v>
      </c>
      <c r="M424" s="38">
        <v>45</v>
      </c>
      <c r="N424" s="41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361"/>
      <c r="P424" s="361"/>
      <c r="Q424" s="361"/>
      <c r="R424" s="362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577</v>
      </c>
      <c r="B425" s="64" t="s">
        <v>578</v>
      </c>
      <c r="C425" s="37">
        <v>4301031215</v>
      </c>
      <c r="D425" s="359">
        <v>4680115882911</v>
      </c>
      <c r="E425" s="359"/>
      <c r="F425" s="63">
        <v>0.4</v>
      </c>
      <c r="G425" s="38">
        <v>6</v>
      </c>
      <c r="H425" s="63">
        <v>2.4</v>
      </c>
      <c r="I425" s="63">
        <v>2.5299999999999998</v>
      </c>
      <c r="J425" s="38">
        <v>234</v>
      </c>
      <c r="K425" s="38" t="s">
        <v>179</v>
      </c>
      <c r="L425" s="39" t="s">
        <v>79</v>
      </c>
      <c r="M425" s="38">
        <v>40</v>
      </c>
      <c r="N425" s="41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361"/>
      <c r="P425" s="361"/>
      <c r="Q425" s="361"/>
      <c r="R425" s="362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579</v>
      </c>
      <c r="B426" s="64" t="s">
        <v>580</v>
      </c>
      <c r="C426" s="37">
        <v>4301031167</v>
      </c>
      <c r="D426" s="359">
        <v>4680115880771</v>
      </c>
      <c r="E426" s="359"/>
      <c r="F426" s="63">
        <v>0.28000000000000003</v>
      </c>
      <c r="G426" s="38">
        <v>6</v>
      </c>
      <c r="H426" s="63">
        <v>1.68</v>
      </c>
      <c r="I426" s="63">
        <v>1.81</v>
      </c>
      <c r="J426" s="38">
        <v>234</v>
      </c>
      <c r="K426" s="38" t="s">
        <v>179</v>
      </c>
      <c r="L426" s="39" t="s">
        <v>79</v>
      </c>
      <c r="M426" s="38">
        <v>45</v>
      </c>
      <c r="N426" s="4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361"/>
      <c r="P426" s="361"/>
      <c r="Q426" s="361"/>
      <c r="R426" s="362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t="27" customHeight="1" x14ac:dyDescent="0.25">
      <c r="A427" s="64" t="s">
        <v>581</v>
      </c>
      <c r="B427" s="64" t="s">
        <v>582</v>
      </c>
      <c r="C427" s="37">
        <v>4301031173</v>
      </c>
      <c r="D427" s="359">
        <v>4607091389500</v>
      </c>
      <c r="E427" s="359"/>
      <c r="F427" s="63">
        <v>0.35</v>
      </c>
      <c r="G427" s="38">
        <v>6</v>
      </c>
      <c r="H427" s="63">
        <v>2.1</v>
      </c>
      <c r="I427" s="63">
        <v>2.23</v>
      </c>
      <c r="J427" s="38">
        <v>234</v>
      </c>
      <c r="K427" s="38" t="s">
        <v>179</v>
      </c>
      <c r="L427" s="39" t="s">
        <v>79</v>
      </c>
      <c r="M427" s="38">
        <v>45</v>
      </c>
      <c r="N427" s="41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361"/>
      <c r="P427" s="361"/>
      <c r="Q427" s="361"/>
      <c r="R427" s="362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6" t="s">
        <v>66</v>
      </c>
    </row>
    <row r="428" spans="1:53" ht="27" customHeight="1" x14ac:dyDescent="0.25">
      <c r="A428" s="64" t="s">
        <v>583</v>
      </c>
      <c r="B428" s="64" t="s">
        <v>584</v>
      </c>
      <c r="C428" s="37">
        <v>4301031103</v>
      </c>
      <c r="D428" s="359">
        <v>4680115881983</v>
      </c>
      <c r="E428" s="359"/>
      <c r="F428" s="63">
        <v>0.28000000000000003</v>
      </c>
      <c r="G428" s="38">
        <v>4</v>
      </c>
      <c r="H428" s="63">
        <v>1.1200000000000001</v>
      </c>
      <c r="I428" s="63">
        <v>1.252</v>
      </c>
      <c r="J428" s="38">
        <v>234</v>
      </c>
      <c r="K428" s="38" t="s">
        <v>179</v>
      </c>
      <c r="L428" s="39" t="s">
        <v>79</v>
      </c>
      <c r="M428" s="38">
        <v>40</v>
      </c>
      <c r="N428" s="41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361"/>
      <c r="P428" s="361"/>
      <c r="Q428" s="361"/>
      <c r="R428" s="362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7" t="s">
        <v>66</v>
      </c>
    </row>
    <row r="429" spans="1:53" x14ac:dyDescent="0.2">
      <c r="A429" s="356"/>
      <c r="B429" s="356"/>
      <c r="C429" s="356"/>
      <c r="D429" s="356"/>
      <c r="E429" s="356"/>
      <c r="F429" s="356"/>
      <c r="G429" s="356"/>
      <c r="H429" s="356"/>
      <c r="I429" s="356"/>
      <c r="J429" s="356"/>
      <c r="K429" s="356"/>
      <c r="L429" s="356"/>
      <c r="M429" s="369"/>
      <c r="N429" s="366" t="s">
        <v>43</v>
      </c>
      <c r="O429" s="367"/>
      <c r="P429" s="367"/>
      <c r="Q429" s="367"/>
      <c r="R429" s="367"/>
      <c r="S429" s="367"/>
      <c r="T429" s="368"/>
      <c r="U429" s="43" t="s">
        <v>42</v>
      </c>
      <c r="V429" s="44">
        <f>IFERROR(V422/H422,"0")+IFERROR(V423/H423,"0")+IFERROR(V424/H424,"0")+IFERROR(V425/H425,"0")+IFERROR(V426/H426,"0")+IFERROR(V427/H427,"0")+IFERROR(V428/H428,"0")</f>
        <v>0</v>
      </c>
      <c r="W429" s="44">
        <f>IFERROR(W422/H422,"0")+IFERROR(W423/H423,"0")+IFERROR(W424/H424,"0")+IFERROR(W425/H425,"0")+IFERROR(W426/H426,"0")+IFERROR(W427/H427,"0")+IFERROR(W428/H428,"0")</f>
        <v>0</v>
      </c>
      <c r="X429" s="44">
        <f>IFERROR(IF(X422="",0,X422),"0")+IFERROR(IF(X423="",0,X423),"0")+IFERROR(IF(X424="",0,X424),"0")+IFERROR(IF(X425="",0,X425),"0")+IFERROR(IF(X426="",0,X426),"0")+IFERROR(IF(X427="",0,X427),"0")+IFERROR(IF(X428="",0,X428),"0")</f>
        <v>0</v>
      </c>
      <c r="Y429" s="68"/>
      <c r="Z429" s="68"/>
    </row>
    <row r="430" spans="1:53" x14ac:dyDescent="0.2">
      <c r="A430" s="356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69"/>
      <c r="N430" s="366" t="s">
        <v>43</v>
      </c>
      <c r="O430" s="367"/>
      <c r="P430" s="367"/>
      <c r="Q430" s="367"/>
      <c r="R430" s="367"/>
      <c r="S430" s="367"/>
      <c r="T430" s="368"/>
      <c r="U430" s="43" t="s">
        <v>0</v>
      </c>
      <c r="V430" s="44">
        <f>IFERROR(SUM(V422:V428),"0")</f>
        <v>0</v>
      </c>
      <c r="W430" s="44">
        <f>IFERROR(SUM(W422:W428),"0")</f>
        <v>0</v>
      </c>
      <c r="X430" s="43"/>
      <c r="Y430" s="68"/>
      <c r="Z430" s="68"/>
    </row>
    <row r="431" spans="1:53" ht="14.25" customHeight="1" x14ac:dyDescent="0.25">
      <c r="A431" s="372" t="s">
        <v>106</v>
      </c>
      <c r="B431" s="372"/>
      <c r="C431" s="372"/>
      <c r="D431" s="372"/>
      <c r="E431" s="372"/>
      <c r="F431" s="372"/>
      <c r="G431" s="372"/>
      <c r="H431" s="372"/>
      <c r="I431" s="372"/>
      <c r="J431" s="372"/>
      <c r="K431" s="372"/>
      <c r="L431" s="372"/>
      <c r="M431" s="372"/>
      <c r="N431" s="372"/>
      <c r="O431" s="372"/>
      <c r="P431" s="372"/>
      <c r="Q431" s="372"/>
      <c r="R431" s="372"/>
      <c r="S431" s="372"/>
      <c r="T431" s="372"/>
      <c r="U431" s="372"/>
      <c r="V431" s="372"/>
      <c r="W431" s="372"/>
      <c r="X431" s="372"/>
      <c r="Y431" s="67"/>
      <c r="Z431" s="67"/>
    </row>
    <row r="432" spans="1:53" ht="27" customHeight="1" x14ac:dyDescent="0.25">
      <c r="A432" s="64" t="s">
        <v>585</v>
      </c>
      <c r="B432" s="64" t="s">
        <v>586</v>
      </c>
      <c r="C432" s="37">
        <v>4301170010</v>
      </c>
      <c r="D432" s="359">
        <v>4680115884090</v>
      </c>
      <c r="E432" s="359"/>
      <c r="F432" s="63">
        <v>0.11</v>
      </c>
      <c r="G432" s="38">
        <v>12</v>
      </c>
      <c r="H432" s="63">
        <v>1.32</v>
      </c>
      <c r="I432" s="63">
        <v>1.88</v>
      </c>
      <c r="J432" s="38">
        <v>200</v>
      </c>
      <c r="K432" s="38" t="s">
        <v>559</v>
      </c>
      <c r="L432" s="39" t="s">
        <v>558</v>
      </c>
      <c r="M432" s="38">
        <v>150</v>
      </c>
      <c r="N432" s="40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361"/>
      <c r="P432" s="361"/>
      <c r="Q432" s="361"/>
      <c r="R432" s="362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IFERROR(IF(W432=0,"",ROUNDUP(W432/H432,0)*0.00627),"")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x14ac:dyDescent="0.2">
      <c r="A433" s="356"/>
      <c r="B433" s="356"/>
      <c r="C433" s="356"/>
      <c r="D433" s="356"/>
      <c r="E433" s="356"/>
      <c r="F433" s="356"/>
      <c r="G433" s="356"/>
      <c r="H433" s="356"/>
      <c r="I433" s="356"/>
      <c r="J433" s="356"/>
      <c r="K433" s="356"/>
      <c r="L433" s="356"/>
      <c r="M433" s="369"/>
      <c r="N433" s="366" t="s">
        <v>43</v>
      </c>
      <c r="O433" s="367"/>
      <c r="P433" s="367"/>
      <c r="Q433" s="367"/>
      <c r="R433" s="367"/>
      <c r="S433" s="367"/>
      <c r="T433" s="368"/>
      <c r="U433" s="43" t="s">
        <v>42</v>
      </c>
      <c r="V433" s="44">
        <f>IFERROR(V432/H432,"0")</f>
        <v>0</v>
      </c>
      <c r="W433" s="44">
        <f>IFERROR(W432/H432,"0")</f>
        <v>0</v>
      </c>
      <c r="X433" s="44">
        <f>IFERROR(IF(X432="",0,X432),"0")</f>
        <v>0</v>
      </c>
      <c r="Y433" s="68"/>
      <c r="Z433" s="68"/>
    </row>
    <row r="434" spans="1:53" x14ac:dyDescent="0.2">
      <c r="A434" s="356"/>
      <c r="B434" s="356"/>
      <c r="C434" s="356"/>
      <c r="D434" s="356"/>
      <c r="E434" s="356"/>
      <c r="F434" s="356"/>
      <c r="G434" s="356"/>
      <c r="H434" s="356"/>
      <c r="I434" s="356"/>
      <c r="J434" s="356"/>
      <c r="K434" s="356"/>
      <c r="L434" s="356"/>
      <c r="M434" s="369"/>
      <c r="N434" s="366" t="s">
        <v>43</v>
      </c>
      <c r="O434" s="367"/>
      <c r="P434" s="367"/>
      <c r="Q434" s="367"/>
      <c r="R434" s="367"/>
      <c r="S434" s="367"/>
      <c r="T434" s="368"/>
      <c r="U434" s="43" t="s">
        <v>0</v>
      </c>
      <c r="V434" s="44">
        <f>IFERROR(SUM(V432:V432),"0")</f>
        <v>0</v>
      </c>
      <c r="W434" s="44">
        <f>IFERROR(SUM(W432:W432),"0")</f>
        <v>0</v>
      </c>
      <c r="X434" s="43"/>
      <c r="Y434" s="68"/>
      <c r="Z434" s="68"/>
    </row>
    <row r="435" spans="1:53" ht="14.25" customHeight="1" x14ac:dyDescent="0.25">
      <c r="A435" s="372" t="s">
        <v>587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67"/>
      <c r="Z435" s="67"/>
    </row>
    <row r="436" spans="1:53" ht="27" customHeight="1" x14ac:dyDescent="0.25">
      <c r="A436" s="64" t="s">
        <v>588</v>
      </c>
      <c r="B436" s="64" t="s">
        <v>589</v>
      </c>
      <c r="C436" s="37">
        <v>4301040357</v>
      </c>
      <c r="D436" s="359">
        <v>4680115884564</v>
      </c>
      <c r="E436" s="359"/>
      <c r="F436" s="63">
        <v>0.15</v>
      </c>
      <c r="G436" s="38">
        <v>20</v>
      </c>
      <c r="H436" s="63">
        <v>3</v>
      </c>
      <c r="I436" s="63">
        <v>3.6</v>
      </c>
      <c r="J436" s="38">
        <v>200</v>
      </c>
      <c r="K436" s="38" t="s">
        <v>559</v>
      </c>
      <c r="L436" s="39" t="s">
        <v>558</v>
      </c>
      <c r="M436" s="38">
        <v>60</v>
      </c>
      <c r="N436" s="4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361"/>
      <c r="P436" s="361"/>
      <c r="Q436" s="361"/>
      <c r="R436" s="362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IFERROR(IF(W436=0,"",ROUNDUP(W436/H436,0)*0.00627),"")</f>
        <v/>
      </c>
      <c r="Y436" s="69" t="s">
        <v>48</v>
      </c>
      <c r="Z436" s="70" t="s">
        <v>48</v>
      </c>
      <c r="AD436" s="71"/>
      <c r="BA436" s="309" t="s">
        <v>66</v>
      </c>
    </row>
    <row r="437" spans="1:53" x14ac:dyDescent="0.2">
      <c r="A437" s="356"/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69"/>
      <c r="N437" s="366" t="s">
        <v>43</v>
      </c>
      <c r="O437" s="367"/>
      <c r="P437" s="367"/>
      <c r="Q437" s="367"/>
      <c r="R437" s="367"/>
      <c r="S437" s="367"/>
      <c r="T437" s="368"/>
      <c r="U437" s="43" t="s">
        <v>42</v>
      </c>
      <c r="V437" s="44">
        <f>IFERROR(V436/H436,"0")</f>
        <v>0</v>
      </c>
      <c r="W437" s="44">
        <f>IFERROR(W436/H436,"0")</f>
        <v>0</v>
      </c>
      <c r="X437" s="44">
        <f>IFERROR(IF(X436="",0,X436),"0")</f>
        <v>0</v>
      </c>
      <c r="Y437" s="68"/>
      <c r="Z437" s="68"/>
    </row>
    <row r="438" spans="1:53" x14ac:dyDescent="0.2">
      <c r="A438" s="356"/>
      <c r="B438" s="356"/>
      <c r="C438" s="356"/>
      <c r="D438" s="356"/>
      <c r="E438" s="356"/>
      <c r="F438" s="356"/>
      <c r="G438" s="356"/>
      <c r="H438" s="356"/>
      <c r="I438" s="356"/>
      <c r="J438" s="356"/>
      <c r="K438" s="356"/>
      <c r="L438" s="356"/>
      <c r="M438" s="369"/>
      <c r="N438" s="366" t="s">
        <v>43</v>
      </c>
      <c r="O438" s="367"/>
      <c r="P438" s="367"/>
      <c r="Q438" s="367"/>
      <c r="R438" s="367"/>
      <c r="S438" s="367"/>
      <c r="T438" s="368"/>
      <c r="U438" s="43" t="s">
        <v>0</v>
      </c>
      <c r="V438" s="44">
        <f>IFERROR(SUM(V436:V436),"0")</f>
        <v>0</v>
      </c>
      <c r="W438" s="44">
        <f>IFERROR(SUM(W436:W436),"0")</f>
        <v>0</v>
      </c>
      <c r="X438" s="43"/>
      <c r="Y438" s="68"/>
      <c r="Z438" s="68"/>
    </row>
    <row r="439" spans="1:53" ht="27.75" customHeight="1" x14ac:dyDescent="0.2">
      <c r="A439" s="380" t="s">
        <v>590</v>
      </c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0"/>
      <c r="M439" s="380"/>
      <c r="N439" s="380"/>
      <c r="O439" s="380"/>
      <c r="P439" s="380"/>
      <c r="Q439" s="380"/>
      <c r="R439" s="380"/>
      <c r="S439" s="380"/>
      <c r="T439" s="380"/>
      <c r="U439" s="380"/>
      <c r="V439" s="380"/>
      <c r="W439" s="380"/>
      <c r="X439" s="380"/>
      <c r="Y439" s="55"/>
      <c r="Z439" s="55"/>
    </row>
    <row r="440" spans="1:53" ht="16.5" customHeight="1" x14ac:dyDescent="0.25">
      <c r="A440" s="381" t="s">
        <v>590</v>
      </c>
      <c r="B440" s="381"/>
      <c r="C440" s="381"/>
      <c r="D440" s="381"/>
      <c r="E440" s="381"/>
      <c r="F440" s="381"/>
      <c r="G440" s="381"/>
      <c r="H440" s="381"/>
      <c r="I440" s="381"/>
      <c r="J440" s="381"/>
      <c r="K440" s="381"/>
      <c r="L440" s="381"/>
      <c r="M440" s="381"/>
      <c r="N440" s="381"/>
      <c r="O440" s="381"/>
      <c r="P440" s="381"/>
      <c r="Q440" s="381"/>
      <c r="R440" s="381"/>
      <c r="S440" s="381"/>
      <c r="T440" s="381"/>
      <c r="U440" s="381"/>
      <c r="V440" s="381"/>
      <c r="W440" s="381"/>
      <c r="X440" s="381"/>
      <c r="Y440" s="66"/>
      <c r="Z440" s="66"/>
    </row>
    <row r="441" spans="1:53" ht="14.25" customHeight="1" x14ac:dyDescent="0.25">
      <c r="A441" s="372" t="s">
        <v>119</v>
      </c>
      <c r="B441" s="372"/>
      <c r="C441" s="372"/>
      <c r="D441" s="372"/>
      <c r="E441" s="372"/>
      <c r="F441" s="372"/>
      <c r="G441" s="372"/>
      <c r="H441" s="372"/>
      <c r="I441" s="372"/>
      <c r="J441" s="372"/>
      <c r="K441" s="372"/>
      <c r="L441" s="372"/>
      <c r="M441" s="372"/>
      <c r="N441" s="372"/>
      <c r="O441" s="372"/>
      <c r="P441" s="372"/>
      <c r="Q441" s="372"/>
      <c r="R441" s="372"/>
      <c r="S441" s="372"/>
      <c r="T441" s="372"/>
      <c r="U441" s="372"/>
      <c r="V441" s="372"/>
      <c r="W441" s="372"/>
      <c r="X441" s="372"/>
      <c r="Y441" s="67"/>
      <c r="Z441" s="67"/>
    </row>
    <row r="442" spans="1:53" ht="27" customHeight="1" x14ac:dyDescent="0.25">
      <c r="A442" s="64" t="s">
        <v>591</v>
      </c>
      <c r="B442" s="64" t="s">
        <v>592</v>
      </c>
      <c r="C442" s="37">
        <v>4301011371</v>
      </c>
      <c r="D442" s="359">
        <v>4607091389067</v>
      </c>
      <c r="E442" s="359"/>
      <c r="F442" s="63">
        <v>0.88</v>
      </c>
      <c r="G442" s="38">
        <v>6</v>
      </c>
      <c r="H442" s="63">
        <v>5.28</v>
      </c>
      <c r="I442" s="63">
        <v>5.64</v>
      </c>
      <c r="J442" s="38">
        <v>104</v>
      </c>
      <c r="K442" s="38" t="s">
        <v>115</v>
      </c>
      <c r="L442" s="39" t="s">
        <v>134</v>
      </c>
      <c r="M442" s="38">
        <v>55</v>
      </c>
      <c r="N442" s="40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361"/>
      <c r="P442" s="361"/>
      <c r="Q442" s="361"/>
      <c r="R442" s="362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ref="W442:W454" si="20">IFERROR(IF(V442="",0,CEILING((V442/$H442),1)*$H442),"")</f>
        <v>0</v>
      </c>
      <c r="X442" s="42" t="str">
        <f t="shared" ref="X442:X447" si="21">IFERROR(IF(W442=0,"",ROUNDUP(W442/H442,0)*0.01196),"")</f>
        <v/>
      </c>
      <c r="Y442" s="69" t="s">
        <v>48</v>
      </c>
      <c r="Z442" s="70" t="s">
        <v>48</v>
      </c>
      <c r="AD442" s="71"/>
      <c r="BA442" s="310" t="s">
        <v>66</v>
      </c>
    </row>
    <row r="443" spans="1:53" ht="27" customHeight="1" x14ac:dyDescent="0.25">
      <c r="A443" s="64" t="s">
        <v>593</v>
      </c>
      <c r="B443" s="64" t="s">
        <v>594</v>
      </c>
      <c r="C443" s="37">
        <v>4301011363</v>
      </c>
      <c r="D443" s="359">
        <v>4607091383522</v>
      </c>
      <c r="E443" s="359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115</v>
      </c>
      <c r="L443" s="39" t="s">
        <v>114</v>
      </c>
      <c r="M443" s="38">
        <v>55</v>
      </c>
      <c r="N443" s="4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1"/>
      <c r="P443" s="361"/>
      <c r="Q443" s="361"/>
      <c r="R443" s="362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20"/>
        <v>0</v>
      </c>
      <c r="X443" s="42" t="str">
        <f t="shared" si="21"/>
        <v/>
      </c>
      <c r="Y443" s="69" t="s">
        <v>48</v>
      </c>
      <c r="Z443" s="70" t="s">
        <v>48</v>
      </c>
      <c r="AD443" s="71"/>
      <c r="BA443" s="311" t="s">
        <v>66</v>
      </c>
    </row>
    <row r="444" spans="1:53" ht="27" customHeight="1" x14ac:dyDescent="0.25">
      <c r="A444" s="64" t="s">
        <v>595</v>
      </c>
      <c r="B444" s="64" t="s">
        <v>596</v>
      </c>
      <c r="C444" s="37">
        <v>4301011431</v>
      </c>
      <c r="D444" s="359">
        <v>4607091384437</v>
      </c>
      <c r="E444" s="359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115</v>
      </c>
      <c r="L444" s="39" t="s">
        <v>114</v>
      </c>
      <c r="M444" s="38">
        <v>50</v>
      </c>
      <c r="N444" s="40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361"/>
      <c r="P444" s="361"/>
      <c r="Q444" s="361"/>
      <c r="R444" s="362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20"/>
        <v>0</v>
      </c>
      <c r="X444" s="42" t="str">
        <f t="shared" si="21"/>
        <v/>
      </c>
      <c r="Y444" s="69" t="s">
        <v>48</v>
      </c>
      <c r="Z444" s="70" t="s">
        <v>48</v>
      </c>
      <c r="AD444" s="71"/>
      <c r="BA444" s="312" t="s">
        <v>66</v>
      </c>
    </row>
    <row r="445" spans="1:53" ht="27" customHeight="1" x14ac:dyDescent="0.25">
      <c r="A445" s="64" t="s">
        <v>595</v>
      </c>
      <c r="B445" s="64" t="s">
        <v>597</v>
      </c>
      <c r="C445" s="37">
        <v>4301011785</v>
      </c>
      <c r="D445" s="359">
        <v>4607091384437</v>
      </c>
      <c r="E445" s="359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115</v>
      </c>
      <c r="L445" s="39" t="s">
        <v>114</v>
      </c>
      <c r="M445" s="38">
        <v>60</v>
      </c>
      <c r="N445" s="403" t="s">
        <v>598</v>
      </c>
      <c r="O445" s="361"/>
      <c r="P445" s="361"/>
      <c r="Q445" s="361"/>
      <c r="R445" s="362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20"/>
        <v>0</v>
      </c>
      <c r="X445" s="42" t="str">
        <f t="shared" si="21"/>
        <v/>
      </c>
      <c r="Y445" s="69" t="s">
        <v>48</v>
      </c>
      <c r="Z445" s="70" t="s">
        <v>48</v>
      </c>
      <c r="AD445" s="71"/>
      <c r="BA445" s="313" t="s">
        <v>66</v>
      </c>
    </row>
    <row r="446" spans="1:53" ht="27" customHeight="1" x14ac:dyDescent="0.25">
      <c r="A446" s="64" t="s">
        <v>599</v>
      </c>
      <c r="B446" s="64" t="s">
        <v>600</v>
      </c>
      <c r="C446" s="37">
        <v>4301011365</v>
      </c>
      <c r="D446" s="359">
        <v>4607091389104</v>
      </c>
      <c r="E446" s="359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115</v>
      </c>
      <c r="L446" s="39" t="s">
        <v>114</v>
      </c>
      <c r="M446" s="38">
        <v>55</v>
      </c>
      <c r="N446" s="4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61"/>
      <c r="P446" s="361"/>
      <c r="Q446" s="361"/>
      <c r="R446" s="362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20"/>
        <v>0</v>
      </c>
      <c r="X446" s="42" t="str">
        <f t="shared" si="21"/>
        <v/>
      </c>
      <c r="Y446" s="69" t="s">
        <v>48</v>
      </c>
      <c r="Z446" s="70" t="s">
        <v>48</v>
      </c>
      <c r="AD446" s="71"/>
      <c r="BA446" s="314" t="s">
        <v>66</v>
      </c>
    </row>
    <row r="447" spans="1:53" ht="27" customHeight="1" x14ac:dyDescent="0.25">
      <c r="A447" s="64" t="s">
        <v>599</v>
      </c>
      <c r="B447" s="64" t="s">
        <v>602</v>
      </c>
      <c r="C447" s="37">
        <v>4301011771</v>
      </c>
      <c r="D447" s="359">
        <v>4607091389104</v>
      </c>
      <c r="E447" s="359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115</v>
      </c>
      <c r="L447" s="39" t="s">
        <v>114</v>
      </c>
      <c r="M447" s="38">
        <v>60</v>
      </c>
      <c r="N447" s="405" t="s">
        <v>603</v>
      </c>
      <c r="O447" s="361"/>
      <c r="P447" s="361"/>
      <c r="Q447" s="361"/>
      <c r="R447" s="362"/>
      <c r="S447" s="40" t="s">
        <v>601</v>
      </c>
      <c r="T447" s="40" t="s">
        <v>48</v>
      </c>
      <c r="U447" s="41" t="s">
        <v>0</v>
      </c>
      <c r="V447" s="59">
        <v>0</v>
      </c>
      <c r="W447" s="56">
        <f t="shared" si="20"/>
        <v>0</v>
      </c>
      <c r="X447" s="42" t="str">
        <f t="shared" si="21"/>
        <v/>
      </c>
      <c r="Y447" s="69" t="s">
        <v>48</v>
      </c>
      <c r="Z447" s="70" t="s">
        <v>48</v>
      </c>
      <c r="AD447" s="71"/>
      <c r="BA447" s="315" t="s">
        <v>66</v>
      </c>
    </row>
    <row r="448" spans="1:53" ht="27" customHeight="1" x14ac:dyDescent="0.25">
      <c r="A448" s="64" t="s">
        <v>604</v>
      </c>
      <c r="B448" s="64" t="s">
        <v>605</v>
      </c>
      <c r="C448" s="37">
        <v>4301011367</v>
      </c>
      <c r="D448" s="359">
        <v>4680115880603</v>
      </c>
      <c r="E448" s="359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114</v>
      </c>
      <c r="M448" s="38">
        <v>55</v>
      </c>
      <c r="N448" s="40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361"/>
      <c r="P448" s="361"/>
      <c r="Q448" s="361"/>
      <c r="R448" s="362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0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6" t="s">
        <v>66</v>
      </c>
    </row>
    <row r="449" spans="1:53" ht="27" customHeight="1" x14ac:dyDescent="0.25">
      <c r="A449" s="64" t="s">
        <v>606</v>
      </c>
      <c r="B449" s="64" t="s">
        <v>607</v>
      </c>
      <c r="C449" s="37">
        <v>4301011168</v>
      </c>
      <c r="D449" s="359">
        <v>4607091389999</v>
      </c>
      <c r="E449" s="359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114</v>
      </c>
      <c r="M449" s="38">
        <v>55</v>
      </c>
      <c r="N449" s="3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361"/>
      <c r="P449" s="361"/>
      <c r="Q449" s="361"/>
      <c r="R449" s="362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0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7" t="s">
        <v>66</v>
      </c>
    </row>
    <row r="450" spans="1:53" ht="27" customHeight="1" x14ac:dyDescent="0.25">
      <c r="A450" s="64" t="s">
        <v>608</v>
      </c>
      <c r="B450" s="64" t="s">
        <v>609</v>
      </c>
      <c r="C450" s="37">
        <v>4301011372</v>
      </c>
      <c r="D450" s="359">
        <v>4680115882782</v>
      </c>
      <c r="E450" s="359"/>
      <c r="F450" s="63">
        <v>0.6</v>
      </c>
      <c r="G450" s="38">
        <v>6</v>
      </c>
      <c r="H450" s="63">
        <v>3.6</v>
      </c>
      <c r="I450" s="63">
        <v>3.84</v>
      </c>
      <c r="J450" s="38">
        <v>120</v>
      </c>
      <c r="K450" s="38" t="s">
        <v>80</v>
      </c>
      <c r="L450" s="39" t="s">
        <v>114</v>
      </c>
      <c r="M450" s="38">
        <v>50</v>
      </c>
      <c r="N450" s="3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361"/>
      <c r="P450" s="361"/>
      <c r="Q450" s="361"/>
      <c r="R450" s="362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0"/>
        <v>0</v>
      </c>
      <c r="X450" s="42" t="str">
        <f>IFERROR(IF(W450=0,"",ROUNDUP(W450/H450,0)*0.00937),"")</f>
        <v/>
      </c>
      <c r="Y450" s="69" t="s">
        <v>48</v>
      </c>
      <c r="Z450" s="70" t="s">
        <v>48</v>
      </c>
      <c r="AD450" s="71"/>
      <c r="BA450" s="318" t="s">
        <v>66</v>
      </c>
    </row>
    <row r="451" spans="1:53" ht="27" customHeight="1" x14ac:dyDescent="0.25">
      <c r="A451" s="64" t="s">
        <v>608</v>
      </c>
      <c r="B451" s="64" t="s">
        <v>610</v>
      </c>
      <c r="C451" s="37">
        <v>4301011770</v>
      </c>
      <c r="D451" s="359">
        <v>4680115882782</v>
      </c>
      <c r="E451" s="359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114</v>
      </c>
      <c r="M451" s="38">
        <v>60</v>
      </c>
      <c r="N451" s="399" t="s">
        <v>611</v>
      </c>
      <c r="O451" s="361"/>
      <c r="P451" s="361"/>
      <c r="Q451" s="361"/>
      <c r="R451" s="362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0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9" t="s">
        <v>66</v>
      </c>
    </row>
    <row r="452" spans="1:53" ht="27" customHeight="1" x14ac:dyDescent="0.25">
      <c r="A452" s="64" t="s">
        <v>612</v>
      </c>
      <c r="B452" s="64" t="s">
        <v>613</v>
      </c>
      <c r="C452" s="37">
        <v>4301011190</v>
      </c>
      <c r="D452" s="359">
        <v>4607091389098</v>
      </c>
      <c r="E452" s="359"/>
      <c r="F452" s="63">
        <v>0.4</v>
      </c>
      <c r="G452" s="38">
        <v>6</v>
      </c>
      <c r="H452" s="63">
        <v>2.4</v>
      </c>
      <c r="I452" s="63">
        <v>2.6</v>
      </c>
      <c r="J452" s="38">
        <v>156</v>
      </c>
      <c r="K452" s="38" t="s">
        <v>80</v>
      </c>
      <c r="L452" s="39" t="s">
        <v>134</v>
      </c>
      <c r="M452" s="38">
        <v>50</v>
      </c>
      <c r="N452" s="4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361"/>
      <c r="P452" s="361"/>
      <c r="Q452" s="361"/>
      <c r="R452" s="362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0"/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20" t="s">
        <v>66</v>
      </c>
    </row>
    <row r="453" spans="1:53" ht="27" customHeight="1" x14ac:dyDescent="0.25">
      <c r="A453" s="64" t="s">
        <v>614</v>
      </c>
      <c r="B453" s="64" t="s">
        <v>615</v>
      </c>
      <c r="C453" s="37">
        <v>4301011366</v>
      </c>
      <c r="D453" s="359">
        <v>4607091389982</v>
      </c>
      <c r="E453" s="359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80</v>
      </c>
      <c r="L453" s="39" t="s">
        <v>114</v>
      </c>
      <c r="M453" s="38">
        <v>55</v>
      </c>
      <c r="N453" s="40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361"/>
      <c r="P453" s="361"/>
      <c r="Q453" s="361"/>
      <c r="R453" s="362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0"/>
        <v>0</v>
      </c>
      <c r="X453" s="42" t="str">
        <f>IFERROR(IF(W453=0,"",ROUNDUP(W453/H453,0)*0.00937),"")</f>
        <v/>
      </c>
      <c r="Y453" s="69" t="s">
        <v>48</v>
      </c>
      <c r="Z453" s="70" t="s">
        <v>48</v>
      </c>
      <c r="AD453" s="71"/>
      <c r="BA453" s="321" t="s">
        <v>66</v>
      </c>
    </row>
    <row r="454" spans="1:53" ht="27" customHeight="1" x14ac:dyDescent="0.25">
      <c r="A454" s="64" t="s">
        <v>614</v>
      </c>
      <c r="B454" s="64" t="s">
        <v>616</v>
      </c>
      <c r="C454" s="37">
        <v>4301011784</v>
      </c>
      <c r="D454" s="359">
        <v>4607091389982</v>
      </c>
      <c r="E454" s="359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114</v>
      </c>
      <c r="M454" s="38">
        <v>60</v>
      </c>
      <c r="N454" s="394" t="s">
        <v>617</v>
      </c>
      <c r="O454" s="361"/>
      <c r="P454" s="361"/>
      <c r="Q454" s="361"/>
      <c r="R454" s="362"/>
      <c r="S454" s="40" t="s">
        <v>601</v>
      </c>
      <c r="T454" s="40" t="s">
        <v>48</v>
      </c>
      <c r="U454" s="41" t="s">
        <v>0</v>
      </c>
      <c r="V454" s="59">
        <v>0</v>
      </c>
      <c r="W454" s="56">
        <f t="shared" si="20"/>
        <v>0</v>
      </c>
      <c r="X454" s="42" t="str">
        <f>IFERROR(IF(W454=0,"",ROUNDUP(W454/H454,0)*0.00937),"")</f>
        <v/>
      </c>
      <c r="Y454" s="69" t="s">
        <v>48</v>
      </c>
      <c r="Z454" s="70" t="s">
        <v>48</v>
      </c>
      <c r="AD454" s="71"/>
      <c r="BA454" s="322" t="s">
        <v>66</v>
      </c>
    </row>
    <row r="455" spans="1:53" x14ac:dyDescent="0.2">
      <c r="A455" s="356"/>
      <c r="B455" s="356"/>
      <c r="C455" s="356"/>
      <c r="D455" s="356"/>
      <c r="E455" s="356"/>
      <c r="F455" s="356"/>
      <c r="G455" s="356"/>
      <c r="H455" s="356"/>
      <c r="I455" s="356"/>
      <c r="J455" s="356"/>
      <c r="K455" s="356"/>
      <c r="L455" s="356"/>
      <c r="M455" s="369"/>
      <c r="N455" s="366" t="s">
        <v>43</v>
      </c>
      <c r="O455" s="367"/>
      <c r="P455" s="367"/>
      <c r="Q455" s="367"/>
      <c r="R455" s="367"/>
      <c r="S455" s="367"/>
      <c r="T455" s="368"/>
      <c r="U455" s="43" t="s">
        <v>42</v>
      </c>
      <c r="V455" s="44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0</v>
      </c>
      <c r="W455" s="44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0</v>
      </c>
      <c r="X455" s="44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0</v>
      </c>
      <c r="Y455" s="68"/>
      <c r="Z455" s="68"/>
    </row>
    <row r="456" spans="1:53" x14ac:dyDescent="0.2">
      <c r="A456" s="356"/>
      <c r="B456" s="356"/>
      <c r="C456" s="356"/>
      <c r="D456" s="356"/>
      <c r="E456" s="356"/>
      <c r="F456" s="356"/>
      <c r="G456" s="356"/>
      <c r="H456" s="356"/>
      <c r="I456" s="356"/>
      <c r="J456" s="356"/>
      <c r="K456" s="356"/>
      <c r="L456" s="356"/>
      <c r="M456" s="369"/>
      <c r="N456" s="366" t="s">
        <v>43</v>
      </c>
      <c r="O456" s="367"/>
      <c r="P456" s="367"/>
      <c r="Q456" s="367"/>
      <c r="R456" s="367"/>
      <c r="S456" s="367"/>
      <c r="T456" s="368"/>
      <c r="U456" s="43" t="s">
        <v>0</v>
      </c>
      <c r="V456" s="44">
        <f>IFERROR(SUM(V442:V454),"0")</f>
        <v>0</v>
      </c>
      <c r="W456" s="44">
        <f>IFERROR(SUM(W442:W454),"0")</f>
        <v>0</v>
      </c>
      <c r="X456" s="43"/>
      <c r="Y456" s="68"/>
      <c r="Z456" s="68"/>
    </row>
    <row r="457" spans="1:53" ht="14.25" customHeight="1" x14ac:dyDescent="0.25">
      <c r="A457" s="372" t="s">
        <v>111</v>
      </c>
      <c r="B457" s="372"/>
      <c r="C457" s="372"/>
      <c r="D457" s="372"/>
      <c r="E457" s="372"/>
      <c r="F457" s="372"/>
      <c r="G457" s="372"/>
      <c r="H457" s="372"/>
      <c r="I457" s="372"/>
      <c r="J457" s="372"/>
      <c r="K457" s="372"/>
      <c r="L457" s="372"/>
      <c r="M457" s="372"/>
      <c r="N457" s="372"/>
      <c r="O457" s="372"/>
      <c r="P457" s="372"/>
      <c r="Q457" s="372"/>
      <c r="R457" s="372"/>
      <c r="S457" s="372"/>
      <c r="T457" s="372"/>
      <c r="U457" s="372"/>
      <c r="V457" s="372"/>
      <c r="W457" s="372"/>
      <c r="X457" s="372"/>
      <c r="Y457" s="67"/>
      <c r="Z457" s="67"/>
    </row>
    <row r="458" spans="1:53" ht="16.5" customHeight="1" x14ac:dyDescent="0.25">
      <c r="A458" s="64" t="s">
        <v>618</v>
      </c>
      <c r="B458" s="64" t="s">
        <v>619</v>
      </c>
      <c r="C458" s="37">
        <v>4301020222</v>
      </c>
      <c r="D458" s="359">
        <v>4607091388930</v>
      </c>
      <c r="E458" s="359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115</v>
      </c>
      <c r="L458" s="39" t="s">
        <v>114</v>
      </c>
      <c r="M458" s="38">
        <v>55</v>
      </c>
      <c r="N458" s="3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361"/>
      <c r="P458" s="361"/>
      <c r="Q458" s="361"/>
      <c r="R458" s="362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IFERROR(IF(W458=0,"",ROUNDUP(W458/H458,0)*0.01196),"")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16.5" customHeight="1" x14ac:dyDescent="0.25">
      <c r="A459" s="64" t="s">
        <v>620</v>
      </c>
      <c r="B459" s="64" t="s">
        <v>621</v>
      </c>
      <c r="C459" s="37">
        <v>4301020206</v>
      </c>
      <c r="D459" s="359">
        <v>4680115880054</v>
      </c>
      <c r="E459" s="359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114</v>
      </c>
      <c r="M459" s="38">
        <v>55</v>
      </c>
      <c r="N459" s="3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361"/>
      <c r="P459" s="361"/>
      <c r="Q459" s="361"/>
      <c r="R459" s="362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69"/>
      <c r="N460" s="366" t="s">
        <v>43</v>
      </c>
      <c r="O460" s="367"/>
      <c r="P460" s="367"/>
      <c r="Q460" s="367"/>
      <c r="R460" s="367"/>
      <c r="S460" s="367"/>
      <c r="T460" s="368"/>
      <c r="U460" s="43" t="s">
        <v>42</v>
      </c>
      <c r="V460" s="44">
        <f>IFERROR(V458/H458,"0")+IFERROR(V459/H459,"0")</f>
        <v>0</v>
      </c>
      <c r="W460" s="44">
        <f>IFERROR(W458/H458,"0")+IFERROR(W459/H459,"0")</f>
        <v>0</v>
      </c>
      <c r="X460" s="44">
        <f>IFERROR(IF(X458="",0,X458),"0")+IFERROR(IF(X459="",0,X459),"0")</f>
        <v>0</v>
      </c>
      <c r="Y460" s="68"/>
      <c r="Z460" s="68"/>
    </row>
    <row r="461" spans="1:53" x14ac:dyDescent="0.2">
      <c r="A461" s="356"/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69"/>
      <c r="N461" s="366" t="s">
        <v>43</v>
      </c>
      <c r="O461" s="367"/>
      <c r="P461" s="367"/>
      <c r="Q461" s="367"/>
      <c r="R461" s="367"/>
      <c r="S461" s="367"/>
      <c r="T461" s="368"/>
      <c r="U461" s="43" t="s">
        <v>0</v>
      </c>
      <c r="V461" s="44">
        <f>IFERROR(SUM(V458:V459),"0")</f>
        <v>0</v>
      </c>
      <c r="W461" s="44">
        <f>IFERROR(SUM(W458:W459),"0")</f>
        <v>0</v>
      </c>
      <c r="X461" s="43"/>
      <c r="Y461" s="68"/>
      <c r="Z461" s="68"/>
    </row>
    <row r="462" spans="1:53" ht="14.25" customHeight="1" x14ac:dyDescent="0.25">
      <c r="A462" s="372" t="s">
        <v>76</v>
      </c>
      <c r="B462" s="372"/>
      <c r="C462" s="372"/>
      <c r="D462" s="372"/>
      <c r="E462" s="372"/>
      <c r="F462" s="372"/>
      <c r="G462" s="372"/>
      <c r="H462" s="372"/>
      <c r="I462" s="372"/>
      <c r="J462" s="372"/>
      <c r="K462" s="372"/>
      <c r="L462" s="372"/>
      <c r="M462" s="372"/>
      <c r="N462" s="372"/>
      <c r="O462" s="372"/>
      <c r="P462" s="372"/>
      <c r="Q462" s="372"/>
      <c r="R462" s="372"/>
      <c r="S462" s="372"/>
      <c r="T462" s="372"/>
      <c r="U462" s="372"/>
      <c r="V462" s="372"/>
      <c r="W462" s="372"/>
      <c r="X462" s="372"/>
      <c r="Y462" s="67"/>
      <c r="Z462" s="67"/>
    </row>
    <row r="463" spans="1:53" ht="27" customHeight="1" x14ac:dyDescent="0.25">
      <c r="A463" s="64" t="s">
        <v>622</v>
      </c>
      <c r="B463" s="64" t="s">
        <v>623</v>
      </c>
      <c r="C463" s="37">
        <v>4301031252</v>
      </c>
      <c r="D463" s="359">
        <v>4680115883116</v>
      </c>
      <c r="E463" s="359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115</v>
      </c>
      <c r="L463" s="39" t="s">
        <v>114</v>
      </c>
      <c r="M463" s="38">
        <v>60</v>
      </c>
      <c r="N463" s="39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361"/>
      <c r="P463" s="361"/>
      <c r="Q463" s="361"/>
      <c r="R463" s="362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ref="W463:W468" si="22">IFERROR(IF(V463="",0,CEILING((V463/$H463),1)*$H463),"")</f>
        <v>0</v>
      </c>
      <c r="X463" s="42" t="str">
        <f>IFERROR(IF(W463=0,"",ROUNDUP(W463/H463,0)*0.01196),"")</f>
        <v/>
      </c>
      <c r="Y463" s="69" t="s">
        <v>48</v>
      </c>
      <c r="Z463" s="70" t="s">
        <v>48</v>
      </c>
      <c r="AD463" s="71"/>
      <c r="BA463" s="325" t="s">
        <v>66</v>
      </c>
    </row>
    <row r="464" spans="1:53" ht="27" customHeight="1" x14ac:dyDescent="0.25">
      <c r="A464" s="64" t="s">
        <v>624</v>
      </c>
      <c r="B464" s="64" t="s">
        <v>625</v>
      </c>
      <c r="C464" s="37">
        <v>4301031248</v>
      </c>
      <c r="D464" s="359">
        <v>4680115883093</v>
      </c>
      <c r="E464" s="359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115</v>
      </c>
      <c r="L464" s="39" t="s">
        <v>79</v>
      </c>
      <c r="M464" s="38">
        <v>60</v>
      </c>
      <c r="N464" s="3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361"/>
      <c r="P464" s="361"/>
      <c r="Q464" s="361"/>
      <c r="R464" s="362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2"/>
        <v>0</v>
      </c>
      <c r="X464" s="42" t="str">
        <f>IFERROR(IF(W464=0,"",ROUNDUP(W464/H464,0)*0.01196),"")</f>
        <v/>
      </c>
      <c r="Y464" s="69" t="s">
        <v>48</v>
      </c>
      <c r="Z464" s="70" t="s">
        <v>48</v>
      </c>
      <c r="AD464" s="71"/>
      <c r="BA464" s="326" t="s">
        <v>66</v>
      </c>
    </row>
    <row r="465" spans="1:53" ht="27" customHeight="1" x14ac:dyDescent="0.25">
      <c r="A465" s="64" t="s">
        <v>626</v>
      </c>
      <c r="B465" s="64" t="s">
        <v>627</v>
      </c>
      <c r="C465" s="37">
        <v>4301031250</v>
      </c>
      <c r="D465" s="359">
        <v>4680115883109</v>
      </c>
      <c r="E465" s="359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115</v>
      </c>
      <c r="L465" s="39" t="s">
        <v>79</v>
      </c>
      <c r="M465" s="38">
        <v>60</v>
      </c>
      <c r="N465" s="3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361"/>
      <c r="P465" s="361"/>
      <c r="Q465" s="361"/>
      <c r="R465" s="362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2"/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27" t="s">
        <v>66</v>
      </c>
    </row>
    <row r="466" spans="1:53" ht="27" customHeight="1" x14ac:dyDescent="0.25">
      <c r="A466" s="64" t="s">
        <v>628</v>
      </c>
      <c r="B466" s="64" t="s">
        <v>629</v>
      </c>
      <c r="C466" s="37">
        <v>4301031249</v>
      </c>
      <c r="D466" s="359">
        <v>4680115882072</v>
      </c>
      <c r="E466" s="359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114</v>
      </c>
      <c r="M466" s="38">
        <v>60</v>
      </c>
      <c r="N466" s="38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361"/>
      <c r="P466" s="361"/>
      <c r="Q466" s="361"/>
      <c r="R466" s="362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2"/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ht="27" customHeight="1" x14ac:dyDescent="0.25">
      <c r="A467" s="64" t="s">
        <v>630</v>
      </c>
      <c r="B467" s="64" t="s">
        <v>631</v>
      </c>
      <c r="C467" s="37">
        <v>4301031251</v>
      </c>
      <c r="D467" s="359">
        <v>4680115882102</v>
      </c>
      <c r="E467" s="359"/>
      <c r="F467" s="63">
        <v>0.6</v>
      </c>
      <c r="G467" s="38">
        <v>6</v>
      </c>
      <c r="H467" s="63">
        <v>3.6</v>
      </c>
      <c r="I467" s="63">
        <v>3.81</v>
      </c>
      <c r="J467" s="38">
        <v>120</v>
      </c>
      <c r="K467" s="38" t="s">
        <v>80</v>
      </c>
      <c r="L467" s="39" t="s">
        <v>79</v>
      </c>
      <c r="M467" s="38">
        <v>60</v>
      </c>
      <c r="N467" s="3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361"/>
      <c r="P467" s="361"/>
      <c r="Q467" s="361"/>
      <c r="R467" s="362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2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9" t="s">
        <v>66</v>
      </c>
    </row>
    <row r="468" spans="1:53" ht="27" customHeight="1" x14ac:dyDescent="0.25">
      <c r="A468" s="64" t="s">
        <v>632</v>
      </c>
      <c r="B468" s="64" t="s">
        <v>633</v>
      </c>
      <c r="C468" s="37">
        <v>4301031253</v>
      </c>
      <c r="D468" s="359">
        <v>4680115882096</v>
      </c>
      <c r="E468" s="359"/>
      <c r="F468" s="63">
        <v>0.6</v>
      </c>
      <c r="G468" s="38">
        <v>6</v>
      </c>
      <c r="H468" s="63">
        <v>3.6</v>
      </c>
      <c r="I468" s="63">
        <v>3.81</v>
      </c>
      <c r="J468" s="38">
        <v>120</v>
      </c>
      <c r="K468" s="38" t="s">
        <v>80</v>
      </c>
      <c r="L468" s="39" t="s">
        <v>79</v>
      </c>
      <c r="M468" s="38">
        <v>60</v>
      </c>
      <c r="N468" s="39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361"/>
      <c r="P468" s="361"/>
      <c r="Q468" s="361"/>
      <c r="R468" s="362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2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30" t="s">
        <v>66</v>
      </c>
    </row>
    <row r="469" spans="1:53" x14ac:dyDescent="0.2">
      <c r="A469" s="356"/>
      <c r="B469" s="356"/>
      <c r="C469" s="356"/>
      <c r="D469" s="356"/>
      <c r="E469" s="356"/>
      <c r="F469" s="356"/>
      <c r="G469" s="356"/>
      <c r="H469" s="356"/>
      <c r="I469" s="356"/>
      <c r="J469" s="356"/>
      <c r="K469" s="356"/>
      <c r="L469" s="356"/>
      <c r="M469" s="369"/>
      <c r="N469" s="366" t="s">
        <v>43</v>
      </c>
      <c r="O469" s="367"/>
      <c r="P469" s="367"/>
      <c r="Q469" s="367"/>
      <c r="R469" s="367"/>
      <c r="S469" s="367"/>
      <c r="T469" s="368"/>
      <c r="U469" s="43" t="s">
        <v>42</v>
      </c>
      <c r="V469" s="44">
        <f>IFERROR(V463/H463,"0")+IFERROR(V464/H464,"0")+IFERROR(V465/H465,"0")+IFERROR(V466/H466,"0")+IFERROR(V467/H467,"0")+IFERROR(V468/H468,"0")</f>
        <v>0</v>
      </c>
      <c r="W469" s="44">
        <f>IFERROR(W463/H463,"0")+IFERROR(W464/H464,"0")+IFERROR(W465/H465,"0")+IFERROR(W466/H466,"0")+IFERROR(W467/H467,"0")+IFERROR(W468/H468,"0")</f>
        <v>0</v>
      </c>
      <c r="X469" s="44">
        <f>IFERROR(IF(X463="",0,X463),"0")+IFERROR(IF(X464="",0,X464),"0")+IFERROR(IF(X465="",0,X465),"0")+IFERROR(IF(X466="",0,X466),"0")+IFERROR(IF(X467="",0,X467),"0")+IFERROR(IF(X468="",0,X468),"0")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x14ac:dyDescent="0.2">
      <c r="A470" s="356"/>
      <c r="B470" s="356"/>
      <c r="C470" s="356"/>
      <c r="D470" s="356"/>
      <c r="E470" s="356"/>
      <c r="F470" s="356"/>
      <c r="G470" s="356"/>
      <c r="H470" s="356"/>
      <c r="I470" s="356"/>
      <c r="J470" s="356"/>
      <c r="K470" s="356"/>
      <c r="L470" s="356"/>
      <c r="M470" s="369"/>
      <c r="N470" s="366" t="s">
        <v>43</v>
      </c>
      <c r="O470" s="367"/>
      <c r="P470" s="367"/>
      <c r="Q470" s="367"/>
      <c r="R470" s="367"/>
      <c r="S470" s="367"/>
      <c r="T470" s="368"/>
      <c r="U470" s="43" t="s">
        <v>0</v>
      </c>
      <c r="V470" s="44">
        <f>IFERROR(SUM(V463:V468),"0")</f>
        <v>0</v>
      </c>
      <c r="W470" s="44">
        <f>IFERROR(SUM(W463:W468),"0")</f>
        <v>0</v>
      </c>
      <c r="X470" s="43"/>
      <c r="Y470" s="68"/>
      <c r="Z470" s="68"/>
    </row>
    <row r="471" spans="1:53" ht="14.25" customHeight="1" x14ac:dyDescent="0.25">
      <c r="A471" s="372" t="s">
        <v>81</v>
      </c>
      <c r="B471" s="372"/>
      <c r="C471" s="372"/>
      <c r="D471" s="372"/>
      <c r="E471" s="372"/>
      <c r="F471" s="372"/>
      <c r="G471" s="372"/>
      <c r="H471" s="372"/>
      <c r="I471" s="372"/>
      <c r="J471" s="372"/>
      <c r="K471" s="372"/>
      <c r="L471" s="372"/>
      <c r="M471" s="372"/>
      <c r="N471" s="372"/>
      <c r="O471" s="372"/>
      <c r="P471" s="372"/>
      <c r="Q471" s="372"/>
      <c r="R471" s="372"/>
      <c r="S471" s="372"/>
      <c r="T471" s="372"/>
      <c r="U471" s="372"/>
      <c r="V471" s="372"/>
      <c r="W471" s="372"/>
      <c r="X471" s="372"/>
      <c r="Y471" s="67"/>
      <c r="Z471" s="67"/>
    </row>
    <row r="472" spans="1:53" ht="27" customHeight="1" x14ac:dyDescent="0.25">
      <c r="A472" s="64" t="s">
        <v>634</v>
      </c>
      <c r="B472" s="64" t="s">
        <v>635</v>
      </c>
      <c r="C472" s="37">
        <v>4301051058</v>
      </c>
      <c r="D472" s="359">
        <v>4680115883536</v>
      </c>
      <c r="E472" s="359"/>
      <c r="F472" s="63">
        <v>0.3</v>
      </c>
      <c r="G472" s="38">
        <v>6</v>
      </c>
      <c r="H472" s="63">
        <v>1.8</v>
      </c>
      <c r="I472" s="63">
        <v>2.0659999999999998</v>
      </c>
      <c r="J472" s="38">
        <v>156</v>
      </c>
      <c r="K472" s="38" t="s">
        <v>80</v>
      </c>
      <c r="L472" s="39" t="s">
        <v>79</v>
      </c>
      <c r="M472" s="38">
        <v>45</v>
      </c>
      <c r="N472" s="3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361"/>
      <c r="P472" s="361"/>
      <c r="Q472" s="361"/>
      <c r="R472" s="362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IFERROR(IF(W472=0,"",ROUNDUP(W472/H472,0)*0.00753),"")</f>
        <v/>
      </c>
      <c r="Y472" s="69" t="s">
        <v>48</v>
      </c>
      <c r="Z472" s="70" t="s">
        <v>332</v>
      </c>
      <c r="AD472" s="71"/>
      <c r="BA472" s="331" t="s">
        <v>66</v>
      </c>
    </row>
    <row r="473" spans="1:53" ht="16.5" customHeight="1" x14ac:dyDescent="0.25">
      <c r="A473" s="64" t="s">
        <v>636</v>
      </c>
      <c r="B473" s="64" t="s">
        <v>637</v>
      </c>
      <c r="C473" s="37">
        <v>4301051230</v>
      </c>
      <c r="D473" s="359">
        <v>4607091383409</v>
      </c>
      <c r="E473" s="359"/>
      <c r="F473" s="63">
        <v>1.3</v>
      </c>
      <c r="G473" s="38">
        <v>6</v>
      </c>
      <c r="H473" s="63">
        <v>7.8</v>
      </c>
      <c r="I473" s="63">
        <v>8.3460000000000001</v>
      </c>
      <c r="J473" s="38">
        <v>56</v>
      </c>
      <c r="K473" s="38" t="s">
        <v>115</v>
      </c>
      <c r="L473" s="39" t="s">
        <v>79</v>
      </c>
      <c r="M473" s="38">
        <v>45</v>
      </c>
      <c r="N473" s="3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61"/>
      <c r="P473" s="361"/>
      <c r="Q473" s="361"/>
      <c r="R473" s="362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16.5" customHeight="1" x14ac:dyDescent="0.25">
      <c r="A474" s="64" t="s">
        <v>638</v>
      </c>
      <c r="B474" s="64" t="s">
        <v>639</v>
      </c>
      <c r="C474" s="37">
        <v>4301051231</v>
      </c>
      <c r="D474" s="359">
        <v>4607091383416</v>
      </c>
      <c r="E474" s="359"/>
      <c r="F474" s="63">
        <v>1.3</v>
      </c>
      <c r="G474" s="38">
        <v>6</v>
      </c>
      <c r="H474" s="63">
        <v>7.8</v>
      </c>
      <c r="I474" s="63">
        <v>8.3460000000000001</v>
      </c>
      <c r="J474" s="38">
        <v>56</v>
      </c>
      <c r="K474" s="38" t="s">
        <v>115</v>
      </c>
      <c r="L474" s="39" t="s">
        <v>79</v>
      </c>
      <c r="M474" s="38">
        <v>45</v>
      </c>
      <c r="N474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61"/>
      <c r="P474" s="361"/>
      <c r="Q474" s="361"/>
      <c r="R474" s="362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x14ac:dyDescent="0.2">
      <c r="A475" s="356"/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69"/>
      <c r="N475" s="366" t="s">
        <v>43</v>
      </c>
      <c r="O475" s="367"/>
      <c r="P475" s="367"/>
      <c r="Q475" s="367"/>
      <c r="R475" s="367"/>
      <c r="S475" s="367"/>
      <c r="T475" s="368"/>
      <c r="U475" s="43" t="s">
        <v>42</v>
      </c>
      <c r="V475" s="44">
        <f>IFERROR(V472/H472,"0")+IFERROR(V473/H473,"0")+IFERROR(V474/H474,"0")</f>
        <v>0</v>
      </c>
      <c r="W475" s="44">
        <f>IFERROR(W472/H472,"0")+IFERROR(W473/H473,"0")+IFERROR(W474/H474,"0")</f>
        <v>0</v>
      </c>
      <c r="X475" s="44">
        <f>IFERROR(IF(X472="",0,X472),"0")+IFERROR(IF(X473="",0,X473),"0")+IFERROR(IF(X474="",0,X474),"0")</f>
        <v>0</v>
      </c>
      <c r="Y475" s="68"/>
      <c r="Z475" s="68"/>
    </row>
    <row r="476" spans="1:53" x14ac:dyDescent="0.2">
      <c r="A476" s="356"/>
      <c r="B476" s="356"/>
      <c r="C476" s="356"/>
      <c r="D476" s="356"/>
      <c r="E476" s="356"/>
      <c r="F476" s="356"/>
      <c r="G476" s="356"/>
      <c r="H476" s="356"/>
      <c r="I476" s="356"/>
      <c r="J476" s="356"/>
      <c r="K476" s="356"/>
      <c r="L476" s="356"/>
      <c r="M476" s="369"/>
      <c r="N476" s="366" t="s">
        <v>43</v>
      </c>
      <c r="O476" s="367"/>
      <c r="P476" s="367"/>
      <c r="Q476" s="367"/>
      <c r="R476" s="367"/>
      <c r="S476" s="367"/>
      <c r="T476" s="368"/>
      <c r="U476" s="43" t="s">
        <v>0</v>
      </c>
      <c r="V476" s="44">
        <f>IFERROR(SUM(V472:V474),"0")</f>
        <v>0</v>
      </c>
      <c r="W476" s="44">
        <f>IFERROR(SUM(W472:W474),"0")</f>
        <v>0</v>
      </c>
      <c r="X476" s="43"/>
      <c r="Y476" s="68"/>
      <c r="Z476" s="68"/>
    </row>
    <row r="477" spans="1:53" ht="27.75" customHeight="1" x14ac:dyDescent="0.2">
      <c r="A477" s="380" t="s">
        <v>640</v>
      </c>
      <c r="B477" s="380"/>
      <c r="C477" s="380"/>
      <c r="D477" s="380"/>
      <c r="E477" s="380"/>
      <c r="F477" s="380"/>
      <c r="G477" s="380"/>
      <c r="H477" s="380"/>
      <c r="I477" s="380"/>
      <c r="J477" s="380"/>
      <c r="K477" s="380"/>
      <c r="L477" s="380"/>
      <c r="M477" s="380"/>
      <c r="N477" s="380"/>
      <c r="O477" s="380"/>
      <c r="P477" s="380"/>
      <c r="Q477" s="380"/>
      <c r="R477" s="380"/>
      <c r="S477" s="380"/>
      <c r="T477" s="380"/>
      <c r="U477" s="380"/>
      <c r="V477" s="380"/>
      <c r="W477" s="380"/>
      <c r="X477" s="380"/>
      <c r="Y477" s="55"/>
      <c r="Z477" s="55"/>
    </row>
    <row r="478" spans="1:53" ht="16.5" customHeight="1" x14ac:dyDescent="0.25">
      <c r="A478" s="381" t="s">
        <v>641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66"/>
      <c r="Z478" s="66"/>
    </row>
    <row r="479" spans="1:53" ht="14.25" customHeight="1" x14ac:dyDescent="0.25">
      <c r="A479" s="372" t="s">
        <v>119</v>
      </c>
      <c r="B479" s="372"/>
      <c r="C479" s="372"/>
      <c r="D479" s="372"/>
      <c r="E479" s="372"/>
      <c r="F479" s="372"/>
      <c r="G479" s="372"/>
      <c r="H479" s="372"/>
      <c r="I479" s="372"/>
      <c r="J479" s="372"/>
      <c r="K479" s="372"/>
      <c r="L479" s="372"/>
      <c r="M479" s="372"/>
      <c r="N479" s="372"/>
      <c r="O479" s="372"/>
      <c r="P479" s="372"/>
      <c r="Q479" s="372"/>
      <c r="R479" s="372"/>
      <c r="S479" s="372"/>
      <c r="T479" s="372"/>
      <c r="U479" s="372"/>
      <c r="V479" s="372"/>
      <c r="W479" s="372"/>
      <c r="X479" s="372"/>
      <c r="Y479" s="67"/>
      <c r="Z479" s="67"/>
    </row>
    <row r="480" spans="1:53" ht="27" customHeight="1" x14ac:dyDescent="0.25">
      <c r="A480" s="64" t="s">
        <v>642</v>
      </c>
      <c r="B480" s="64" t="s">
        <v>643</v>
      </c>
      <c r="C480" s="37">
        <v>4301011763</v>
      </c>
      <c r="D480" s="359">
        <v>4640242181011</v>
      </c>
      <c r="E480" s="359"/>
      <c r="F480" s="63">
        <v>1.35</v>
      </c>
      <c r="G480" s="38">
        <v>8</v>
      </c>
      <c r="H480" s="63">
        <v>10.8</v>
      </c>
      <c r="I480" s="63">
        <v>11.28</v>
      </c>
      <c r="J480" s="38">
        <v>56</v>
      </c>
      <c r="K480" s="38" t="s">
        <v>115</v>
      </c>
      <c r="L480" s="39" t="s">
        <v>134</v>
      </c>
      <c r="M480" s="38">
        <v>55</v>
      </c>
      <c r="N480" s="382" t="s">
        <v>644</v>
      </c>
      <c r="O480" s="361"/>
      <c r="P480" s="361"/>
      <c r="Q480" s="361"/>
      <c r="R480" s="362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332</v>
      </c>
      <c r="AD480" s="71"/>
      <c r="BA480" s="334" t="s">
        <v>66</v>
      </c>
    </row>
    <row r="481" spans="1:53" ht="27" customHeight="1" x14ac:dyDescent="0.25">
      <c r="A481" s="64" t="s">
        <v>645</v>
      </c>
      <c r="B481" s="64" t="s">
        <v>646</v>
      </c>
      <c r="C481" s="37">
        <v>4301011762</v>
      </c>
      <c r="D481" s="359">
        <v>4640242180922</v>
      </c>
      <c r="E481" s="359"/>
      <c r="F481" s="63">
        <v>1.35</v>
      </c>
      <c r="G481" s="38">
        <v>8</v>
      </c>
      <c r="H481" s="63">
        <v>10.8</v>
      </c>
      <c r="I481" s="63">
        <v>11.28</v>
      </c>
      <c r="J481" s="38">
        <v>56</v>
      </c>
      <c r="K481" s="38" t="s">
        <v>115</v>
      </c>
      <c r="L481" s="39" t="s">
        <v>114</v>
      </c>
      <c r="M481" s="38">
        <v>55</v>
      </c>
      <c r="N481" s="383" t="s">
        <v>647</v>
      </c>
      <c r="O481" s="361"/>
      <c r="P481" s="361"/>
      <c r="Q481" s="361"/>
      <c r="R481" s="362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332</v>
      </c>
      <c r="AD481" s="71"/>
      <c r="BA481" s="335" t="s">
        <v>66</v>
      </c>
    </row>
    <row r="482" spans="1:53" ht="27" customHeight="1" x14ac:dyDescent="0.25">
      <c r="A482" s="64" t="s">
        <v>648</v>
      </c>
      <c r="B482" s="64" t="s">
        <v>649</v>
      </c>
      <c r="C482" s="37">
        <v>4301011585</v>
      </c>
      <c r="D482" s="359">
        <v>4640242180441</v>
      </c>
      <c r="E482" s="359"/>
      <c r="F482" s="63">
        <v>1.5</v>
      </c>
      <c r="G482" s="38">
        <v>8</v>
      </c>
      <c r="H482" s="63">
        <v>12</v>
      </c>
      <c r="I482" s="63">
        <v>12.48</v>
      </c>
      <c r="J482" s="38">
        <v>56</v>
      </c>
      <c r="K482" s="38" t="s">
        <v>115</v>
      </c>
      <c r="L482" s="39" t="s">
        <v>114</v>
      </c>
      <c r="M482" s="38">
        <v>50</v>
      </c>
      <c r="N482" s="384" t="s">
        <v>650</v>
      </c>
      <c r="O482" s="361"/>
      <c r="P482" s="361"/>
      <c r="Q482" s="361"/>
      <c r="R482" s="362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6" t="s">
        <v>66</v>
      </c>
    </row>
    <row r="483" spans="1:53" ht="27" customHeight="1" x14ac:dyDescent="0.25">
      <c r="A483" s="64" t="s">
        <v>651</v>
      </c>
      <c r="B483" s="64" t="s">
        <v>652</v>
      </c>
      <c r="C483" s="37">
        <v>4301011584</v>
      </c>
      <c r="D483" s="359">
        <v>4640242180564</v>
      </c>
      <c r="E483" s="359"/>
      <c r="F483" s="63">
        <v>1.5</v>
      </c>
      <c r="G483" s="38">
        <v>8</v>
      </c>
      <c r="H483" s="63">
        <v>12</v>
      </c>
      <c r="I483" s="63">
        <v>12.48</v>
      </c>
      <c r="J483" s="38">
        <v>56</v>
      </c>
      <c r="K483" s="38" t="s">
        <v>115</v>
      </c>
      <c r="L483" s="39" t="s">
        <v>114</v>
      </c>
      <c r="M483" s="38">
        <v>50</v>
      </c>
      <c r="N483" s="377" t="s">
        <v>653</v>
      </c>
      <c r="O483" s="361"/>
      <c r="P483" s="361"/>
      <c r="Q483" s="361"/>
      <c r="R483" s="362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7" t="s">
        <v>66</v>
      </c>
    </row>
    <row r="484" spans="1:53" ht="27" customHeight="1" x14ac:dyDescent="0.25">
      <c r="A484" s="64" t="s">
        <v>654</v>
      </c>
      <c r="B484" s="64" t="s">
        <v>655</v>
      </c>
      <c r="C484" s="37">
        <v>4301011551</v>
      </c>
      <c r="D484" s="359">
        <v>4640242180038</v>
      </c>
      <c r="E484" s="359"/>
      <c r="F484" s="63">
        <v>0.4</v>
      </c>
      <c r="G484" s="38">
        <v>10</v>
      </c>
      <c r="H484" s="63">
        <v>4</v>
      </c>
      <c r="I484" s="63">
        <v>4.24</v>
      </c>
      <c r="J484" s="38">
        <v>120</v>
      </c>
      <c r="K484" s="38" t="s">
        <v>80</v>
      </c>
      <c r="L484" s="39" t="s">
        <v>114</v>
      </c>
      <c r="M484" s="38">
        <v>50</v>
      </c>
      <c r="N484" s="378" t="s">
        <v>656</v>
      </c>
      <c r="O484" s="361"/>
      <c r="P484" s="361"/>
      <c r="Q484" s="361"/>
      <c r="R484" s="362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IFERROR(IF(W484=0,"",ROUNDUP(W484/H484,0)*0.00937),"")</f>
        <v/>
      </c>
      <c r="Y484" s="69" t="s">
        <v>48</v>
      </c>
      <c r="Z484" s="70" t="s">
        <v>48</v>
      </c>
      <c r="AD484" s="71"/>
      <c r="BA484" s="338" t="s">
        <v>66</v>
      </c>
    </row>
    <row r="485" spans="1:53" x14ac:dyDescent="0.2">
      <c r="A485" s="356"/>
      <c r="B485" s="356"/>
      <c r="C485" s="356"/>
      <c r="D485" s="356"/>
      <c r="E485" s="356"/>
      <c r="F485" s="356"/>
      <c r="G485" s="356"/>
      <c r="H485" s="356"/>
      <c r="I485" s="356"/>
      <c r="J485" s="356"/>
      <c r="K485" s="356"/>
      <c r="L485" s="356"/>
      <c r="M485" s="369"/>
      <c r="N485" s="366" t="s">
        <v>43</v>
      </c>
      <c r="O485" s="367"/>
      <c r="P485" s="367"/>
      <c r="Q485" s="367"/>
      <c r="R485" s="367"/>
      <c r="S485" s="367"/>
      <c r="T485" s="368"/>
      <c r="U485" s="43" t="s">
        <v>42</v>
      </c>
      <c r="V485" s="44">
        <f>IFERROR(V480/H480,"0")+IFERROR(V481/H481,"0")+IFERROR(V482/H482,"0")+IFERROR(V483/H483,"0")+IFERROR(V484/H484,"0")</f>
        <v>0</v>
      </c>
      <c r="W485" s="44">
        <f>IFERROR(W480/H480,"0")+IFERROR(W481/H481,"0")+IFERROR(W482/H482,"0")+IFERROR(W483/H483,"0")+IFERROR(W484/H484,"0")</f>
        <v>0</v>
      </c>
      <c r="X485" s="44">
        <f>IFERROR(IF(X480="",0,X480),"0")+IFERROR(IF(X481="",0,X481),"0")+IFERROR(IF(X482="",0,X482),"0")+IFERROR(IF(X483="",0,X483),"0")+IFERROR(IF(X484="",0,X484),"0")</f>
        <v>0</v>
      </c>
      <c r="Y485" s="68"/>
      <c r="Z485" s="68"/>
    </row>
    <row r="486" spans="1:53" x14ac:dyDescent="0.2">
      <c r="A486" s="356"/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69"/>
      <c r="N486" s="366" t="s">
        <v>43</v>
      </c>
      <c r="O486" s="367"/>
      <c r="P486" s="367"/>
      <c r="Q486" s="367"/>
      <c r="R486" s="367"/>
      <c r="S486" s="367"/>
      <c r="T486" s="368"/>
      <c r="U486" s="43" t="s">
        <v>0</v>
      </c>
      <c r="V486" s="44">
        <f>IFERROR(SUM(V480:V484),"0")</f>
        <v>0</v>
      </c>
      <c r="W486" s="44">
        <f>IFERROR(SUM(W480:W484),"0")</f>
        <v>0</v>
      </c>
      <c r="X486" s="43"/>
      <c r="Y486" s="68"/>
      <c r="Z486" s="68"/>
    </row>
    <row r="487" spans="1:53" ht="14.25" customHeight="1" x14ac:dyDescent="0.25">
      <c r="A487" s="372" t="s">
        <v>111</v>
      </c>
      <c r="B487" s="372"/>
      <c r="C487" s="372"/>
      <c r="D487" s="372"/>
      <c r="E487" s="372"/>
      <c r="F487" s="372"/>
      <c r="G487" s="372"/>
      <c r="H487" s="372"/>
      <c r="I487" s="372"/>
      <c r="J487" s="372"/>
      <c r="K487" s="372"/>
      <c r="L487" s="372"/>
      <c r="M487" s="372"/>
      <c r="N487" s="372"/>
      <c r="O487" s="372"/>
      <c r="P487" s="372"/>
      <c r="Q487" s="372"/>
      <c r="R487" s="372"/>
      <c r="S487" s="372"/>
      <c r="T487" s="372"/>
      <c r="U487" s="372"/>
      <c r="V487" s="372"/>
      <c r="W487" s="372"/>
      <c r="X487" s="372"/>
      <c r="Y487" s="67"/>
      <c r="Z487" s="67"/>
    </row>
    <row r="488" spans="1:53" ht="27" customHeight="1" x14ac:dyDescent="0.25">
      <c r="A488" s="64" t="s">
        <v>657</v>
      </c>
      <c r="B488" s="64" t="s">
        <v>658</v>
      </c>
      <c r="C488" s="37">
        <v>4301020260</v>
      </c>
      <c r="D488" s="359">
        <v>4640242180526</v>
      </c>
      <c r="E488" s="359"/>
      <c r="F488" s="63">
        <v>1.8</v>
      </c>
      <c r="G488" s="38">
        <v>6</v>
      </c>
      <c r="H488" s="63">
        <v>10.8</v>
      </c>
      <c r="I488" s="63">
        <v>11.28</v>
      </c>
      <c r="J488" s="38">
        <v>56</v>
      </c>
      <c r="K488" s="38" t="s">
        <v>115</v>
      </c>
      <c r="L488" s="39" t="s">
        <v>114</v>
      </c>
      <c r="M488" s="38">
        <v>50</v>
      </c>
      <c r="N488" s="379" t="s">
        <v>659</v>
      </c>
      <c r="O488" s="361"/>
      <c r="P488" s="361"/>
      <c r="Q488" s="361"/>
      <c r="R488" s="362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16.5" customHeight="1" x14ac:dyDescent="0.25">
      <c r="A489" s="64" t="s">
        <v>660</v>
      </c>
      <c r="B489" s="64" t="s">
        <v>661</v>
      </c>
      <c r="C489" s="37">
        <v>4301020269</v>
      </c>
      <c r="D489" s="359">
        <v>4640242180519</v>
      </c>
      <c r="E489" s="359"/>
      <c r="F489" s="63">
        <v>1.35</v>
      </c>
      <c r="G489" s="38">
        <v>8</v>
      </c>
      <c r="H489" s="63">
        <v>10.8</v>
      </c>
      <c r="I489" s="63">
        <v>11.28</v>
      </c>
      <c r="J489" s="38">
        <v>56</v>
      </c>
      <c r="K489" s="38" t="s">
        <v>115</v>
      </c>
      <c r="L489" s="39" t="s">
        <v>134</v>
      </c>
      <c r="M489" s="38">
        <v>50</v>
      </c>
      <c r="N489" s="374" t="s">
        <v>662</v>
      </c>
      <c r="O489" s="361"/>
      <c r="P489" s="361"/>
      <c r="Q489" s="361"/>
      <c r="R489" s="362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x14ac:dyDescent="0.2">
      <c r="A490" s="356"/>
      <c r="B490" s="356"/>
      <c r="C490" s="356"/>
      <c r="D490" s="356"/>
      <c r="E490" s="356"/>
      <c r="F490" s="356"/>
      <c r="G490" s="356"/>
      <c r="H490" s="356"/>
      <c r="I490" s="356"/>
      <c r="J490" s="356"/>
      <c r="K490" s="356"/>
      <c r="L490" s="356"/>
      <c r="M490" s="369"/>
      <c r="N490" s="366" t="s">
        <v>43</v>
      </c>
      <c r="O490" s="367"/>
      <c r="P490" s="367"/>
      <c r="Q490" s="367"/>
      <c r="R490" s="367"/>
      <c r="S490" s="367"/>
      <c r="T490" s="368"/>
      <c r="U490" s="43" t="s">
        <v>42</v>
      </c>
      <c r="V490" s="44">
        <f>IFERROR(V488/H488,"0")+IFERROR(V489/H489,"0")</f>
        <v>0</v>
      </c>
      <c r="W490" s="44">
        <f>IFERROR(W488/H488,"0")+IFERROR(W489/H489,"0")</f>
        <v>0</v>
      </c>
      <c r="X490" s="44">
        <f>IFERROR(IF(X488="",0,X488),"0")+IFERROR(IF(X489="",0,X489),"0")</f>
        <v>0</v>
      </c>
      <c r="Y490" s="68"/>
      <c r="Z490" s="68"/>
    </row>
    <row r="491" spans="1:53" x14ac:dyDescent="0.2">
      <c r="A491" s="356"/>
      <c r="B491" s="356"/>
      <c r="C491" s="356"/>
      <c r="D491" s="356"/>
      <c r="E491" s="356"/>
      <c r="F491" s="356"/>
      <c r="G491" s="356"/>
      <c r="H491" s="356"/>
      <c r="I491" s="356"/>
      <c r="J491" s="356"/>
      <c r="K491" s="356"/>
      <c r="L491" s="356"/>
      <c r="M491" s="369"/>
      <c r="N491" s="366" t="s">
        <v>43</v>
      </c>
      <c r="O491" s="367"/>
      <c r="P491" s="367"/>
      <c r="Q491" s="367"/>
      <c r="R491" s="367"/>
      <c r="S491" s="367"/>
      <c r="T491" s="368"/>
      <c r="U491" s="43" t="s">
        <v>0</v>
      </c>
      <c r="V491" s="44">
        <f>IFERROR(SUM(V488:V489),"0")</f>
        <v>0</v>
      </c>
      <c r="W491" s="44">
        <f>IFERROR(SUM(W488:W489),"0")</f>
        <v>0</v>
      </c>
      <c r="X491" s="43"/>
      <c r="Y491" s="68"/>
      <c r="Z491" s="68"/>
    </row>
    <row r="492" spans="1:53" ht="14.25" customHeight="1" x14ac:dyDescent="0.25">
      <c r="A492" s="372" t="s">
        <v>76</v>
      </c>
      <c r="B492" s="372"/>
      <c r="C492" s="372"/>
      <c r="D492" s="372"/>
      <c r="E492" s="372"/>
      <c r="F492" s="372"/>
      <c r="G492" s="372"/>
      <c r="H492" s="372"/>
      <c r="I492" s="372"/>
      <c r="J492" s="372"/>
      <c r="K492" s="372"/>
      <c r="L492" s="372"/>
      <c r="M492" s="372"/>
      <c r="N492" s="372"/>
      <c r="O492" s="372"/>
      <c r="P492" s="372"/>
      <c r="Q492" s="372"/>
      <c r="R492" s="372"/>
      <c r="S492" s="372"/>
      <c r="T492" s="372"/>
      <c r="U492" s="372"/>
      <c r="V492" s="372"/>
      <c r="W492" s="372"/>
      <c r="X492" s="372"/>
      <c r="Y492" s="67"/>
      <c r="Z492" s="67"/>
    </row>
    <row r="493" spans="1:53" ht="27" customHeight="1" x14ac:dyDescent="0.25">
      <c r="A493" s="64" t="s">
        <v>663</v>
      </c>
      <c r="B493" s="64" t="s">
        <v>664</v>
      </c>
      <c r="C493" s="37">
        <v>4301031280</v>
      </c>
      <c r="D493" s="359">
        <v>4640242180816</v>
      </c>
      <c r="E493" s="359"/>
      <c r="F493" s="63">
        <v>0.7</v>
      </c>
      <c r="G493" s="38">
        <v>6</v>
      </c>
      <c r="H493" s="63">
        <v>4.2</v>
      </c>
      <c r="I493" s="63">
        <v>4.46</v>
      </c>
      <c r="J493" s="38">
        <v>156</v>
      </c>
      <c r="K493" s="38" t="s">
        <v>80</v>
      </c>
      <c r="L493" s="39" t="s">
        <v>79</v>
      </c>
      <c r="M493" s="38">
        <v>40</v>
      </c>
      <c r="N493" s="375" t="s">
        <v>665</v>
      </c>
      <c r="O493" s="361"/>
      <c r="P493" s="361"/>
      <c r="Q493" s="361"/>
      <c r="R493" s="362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IFERROR(IF(W493=0,"",ROUNDUP(W493/H493,0)*0.00753),"")</f>
        <v/>
      </c>
      <c r="Y493" s="69" t="s">
        <v>48</v>
      </c>
      <c r="Z493" s="70" t="s">
        <v>48</v>
      </c>
      <c r="AD493" s="71"/>
      <c r="BA493" s="341" t="s">
        <v>66</v>
      </c>
    </row>
    <row r="494" spans="1:53" ht="27" customHeight="1" x14ac:dyDescent="0.25">
      <c r="A494" s="64" t="s">
        <v>666</v>
      </c>
      <c r="B494" s="64" t="s">
        <v>667</v>
      </c>
      <c r="C494" s="37">
        <v>4301031244</v>
      </c>
      <c r="D494" s="359">
        <v>4640242180595</v>
      </c>
      <c r="E494" s="359"/>
      <c r="F494" s="63">
        <v>0.7</v>
      </c>
      <c r="G494" s="38">
        <v>6</v>
      </c>
      <c r="H494" s="63">
        <v>4.2</v>
      </c>
      <c r="I494" s="63">
        <v>4.46</v>
      </c>
      <c r="J494" s="38">
        <v>156</v>
      </c>
      <c r="K494" s="38" t="s">
        <v>80</v>
      </c>
      <c r="L494" s="39" t="s">
        <v>79</v>
      </c>
      <c r="M494" s="38">
        <v>40</v>
      </c>
      <c r="N494" s="376" t="s">
        <v>668</v>
      </c>
      <c r="O494" s="361"/>
      <c r="P494" s="361"/>
      <c r="Q494" s="361"/>
      <c r="R494" s="362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IFERROR(IF(W494=0,"",ROUNDUP(W494/H494,0)*0.00753),"")</f>
        <v/>
      </c>
      <c r="Y494" s="69" t="s">
        <v>48</v>
      </c>
      <c r="Z494" s="70" t="s">
        <v>48</v>
      </c>
      <c r="AD494" s="71"/>
      <c r="BA494" s="342" t="s">
        <v>66</v>
      </c>
    </row>
    <row r="495" spans="1:53" ht="27" customHeight="1" x14ac:dyDescent="0.25">
      <c r="A495" s="64" t="s">
        <v>669</v>
      </c>
      <c r="B495" s="64" t="s">
        <v>670</v>
      </c>
      <c r="C495" s="37">
        <v>4301031203</v>
      </c>
      <c r="D495" s="359">
        <v>4640242180908</v>
      </c>
      <c r="E495" s="359"/>
      <c r="F495" s="63">
        <v>0.28000000000000003</v>
      </c>
      <c r="G495" s="38">
        <v>6</v>
      </c>
      <c r="H495" s="63">
        <v>1.68</v>
      </c>
      <c r="I495" s="63">
        <v>1.81</v>
      </c>
      <c r="J495" s="38">
        <v>234</v>
      </c>
      <c r="K495" s="38" t="s">
        <v>179</v>
      </c>
      <c r="L495" s="39" t="s">
        <v>79</v>
      </c>
      <c r="M495" s="38">
        <v>40</v>
      </c>
      <c r="N495" s="370" t="s">
        <v>671</v>
      </c>
      <c r="O495" s="361"/>
      <c r="P495" s="361"/>
      <c r="Q495" s="361"/>
      <c r="R495" s="362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IFERROR(IF(W495=0,"",ROUNDUP(W495/H495,0)*0.00502),"")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27" customHeight="1" x14ac:dyDescent="0.25">
      <c r="A496" s="64" t="s">
        <v>672</v>
      </c>
      <c r="B496" s="64" t="s">
        <v>673</v>
      </c>
      <c r="C496" s="37">
        <v>4301031200</v>
      </c>
      <c r="D496" s="359">
        <v>4640242180489</v>
      </c>
      <c r="E496" s="359"/>
      <c r="F496" s="63">
        <v>0.28000000000000003</v>
      </c>
      <c r="G496" s="38">
        <v>6</v>
      </c>
      <c r="H496" s="63">
        <v>1.68</v>
      </c>
      <c r="I496" s="63">
        <v>1.84</v>
      </c>
      <c r="J496" s="38">
        <v>234</v>
      </c>
      <c r="K496" s="38" t="s">
        <v>179</v>
      </c>
      <c r="L496" s="39" t="s">
        <v>79</v>
      </c>
      <c r="M496" s="38">
        <v>40</v>
      </c>
      <c r="N496" s="371" t="s">
        <v>674</v>
      </c>
      <c r="O496" s="361"/>
      <c r="P496" s="361"/>
      <c r="Q496" s="361"/>
      <c r="R496" s="362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IFERROR(IF(W496=0,"",ROUNDUP(W496/H496,0)*0.00502),"")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x14ac:dyDescent="0.2">
      <c r="A497" s="356"/>
      <c r="B497" s="356"/>
      <c r="C497" s="356"/>
      <c r="D497" s="356"/>
      <c r="E497" s="356"/>
      <c r="F497" s="356"/>
      <c r="G497" s="356"/>
      <c r="H497" s="356"/>
      <c r="I497" s="356"/>
      <c r="J497" s="356"/>
      <c r="K497" s="356"/>
      <c r="L497" s="356"/>
      <c r="M497" s="369"/>
      <c r="N497" s="366" t="s">
        <v>43</v>
      </c>
      <c r="O497" s="367"/>
      <c r="P497" s="367"/>
      <c r="Q497" s="367"/>
      <c r="R497" s="367"/>
      <c r="S497" s="367"/>
      <c r="T497" s="368"/>
      <c r="U497" s="43" t="s">
        <v>42</v>
      </c>
      <c r="V497" s="44">
        <f>IFERROR(V493/H493,"0")+IFERROR(V494/H494,"0")+IFERROR(V495/H495,"0")+IFERROR(V496/H496,"0")</f>
        <v>0</v>
      </c>
      <c r="W497" s="44">
        <f>IFERROR(W493/H493,"0")+IFERROR(W494/H494,"0")+IFERROR(W495/H495,"0")+IFERROR(W496/H496,"0")</f>
        <v>0</v>
      </c>
      <c r="X497" s="44">
        <f>IFERROR(IF(X493="",0,X493),"0")+IFERROR(IF(X494="",0,X494),"0")+IFERROR(IF(X495="",0,X495),"0")+IFERROR(IF(X496="",0,X496),"0")</f>
        <v>0</v>
      </c>
      <c r="Y497" s="68"/>
      <c r="Z497" s="68"/>
    </row>
    <row r="498" spans="1:53" x14ac:dyDescent="0.2">
      <c r="A498" s="356"/>
      <c r="B498" s="356"/>
      <c r="C498" s="356"/>
      <c r="D498" s="356"/>
      <c r="E498" s="356"/>
      <c r="F498" s="356"/>
      <c r="G498" s="356"/>
      <c r="H498" s="356"/>
      <c r="I498" s="356"/>
      <c r="J498" s="356"/>
      <c r="K498" s="356"/>
      <c r="L498" s="356"/>
      <c r="M498" s="369"/>
      <c r="N498" s="366" t="s">
        <v>43</v>
      </c>
      <c r="O498" s="367"/>
      <c r="P498" s="367"/>
      <c r="Q498" s="367"/>
      <c r="R498" s="367"/>
      <c r="S498" s="367"/>
      <c r="T498" s="368"/>
      <c r="U498" s="43" t="s">
        <v>0</v>
      </c>
      <c r="V498" s="44">
        <f>IFERROR(SUM(V493:V496),"0")</f>
        <v>0</v>
      </c>
      <c r="W498" s="44">
        <f>IFERROR(SUM(W493:W496),"0")</f>
        <v>0</v>
      </c>
      <c r="X498" s="43"/>
      <c r="Y498" s="68"/>
      <c r="Z498" s="68"/>
    </row>
    <row r="499" spans="1:53" ht="14.25" customHeight="1" x14ac:dyDescent="0.25">
      <c r="A499" s="372" t="s">
        <v>81</v>
      </c>
      <c r="B499" s="372"/>
      <c r="C499" s="372"/>
      <c r="D499" s="372"/>
      <c r="E499" s="372"/>
      <c r="F499" s="372"/>
      <c r="G499" s="372"/>
      <c r="H499" s="372"/>
      <c r="I499" s="372"/>
      <c r="J499" s="372"/>
      <c r="K499" s="372"/>
      <c r="L499" s="372"/>
      <c r="M499" s="372"/>
      <c r="N499" s="372"/>
      <c r="O499" s="372"/>
      <c r="P499" s="372"/>
      <c r="Q499" s="372"/>
      <c r="R499" s="372"/>
      <c r="S499" s="372"/>
      <c r="T499" s="372"/>
      <c r="U499" s="372"/>
      <c r="V499" s="372"/>
      <c r="W499" s="372"/>
      <c r="X499" s="372"/>
      <c r="Y499" s="67"/>
      <c r="Z499" s="67"/>
    </row>
    <row r="500" spans="1:53" ht="27" customHeight="1" x14ac:dyDescent="0.25">
      <c r="A500" s="64" t="s">
        <v>675</v>
      </c>
      <c r="B500" s="64" t="s">
        <v>676</v>
      </c>
      <c r="C500" s="37">
        <v>4301051310</v>
      </c>
      <c r="D500" s="359">
        <v>4680115880870</v>
      </c>
      <c r="E500" s="359"/>
      <c r="F500" s="63">
        <v>1.3</v>
      </c>
      <c r="G500" s="38">
        <v>6</v>
      </c>
      <c r="H500" s="63">
        <v>7.8</v>
      </c>
      <c r="I500" s="63">
        <v>8.3640000000000008</v>
      </c>
      <c r="J500" s="38">
        <v>56</v>
      </c>
      <c r="K500" s="38" t="s">
        <v>115</v>
      </c>
      <c r="L500" s="39" t="s">
        <v>134</v>
      </c>
      <c r="M500" s="38">
        <v>40</v>
      </c>
      <c r="N500" s="37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361"/>
      <c r="P500" s="361"/>
      <c r="Q500" s="361"/>
      <c r="R500" s="362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IFERROR(IF(W500=0,"",ROUNDUP(W500/H500,0)*0.02175),"")</f>
        <v/>
      </c>
      <c r="Y500" s="69" t="s">
        <v>48</v>
      </c>
      <c r="Z500" s="70" t="s">
        <v>48</v>
      </c>
      <c r="AD500" s="71"/>
      <c r="BA500" s="345" t="s">
        <v>66</v>
      </c>
    </row>
    <row r="501" spans="1:53" ht="27" customHeight="1" x14ac:dyDescent="0.25">
      <c r="A501" s="64" t="s">
        <v>677</v>
      </c>
      <c r="B501" s="64" t="s">
        <v>678</v>
      </c>
      <c r="C501" s="37">
        <v>4301051510</v>
      </c>
      <c r="D501" s="359">
        <v>4640242180540</v>
      </c>
      <c r="E501" s="359"/>
      <c r="F501" s="63">
        <v>1.3</v>
      </c>
      <c r="G501" s="38">
        <v>6</v>
      </c>
      <c r="H501" s="63">
        <v>7.8</v>
      </c>
      <c r="I501" s="63">
        <v>8.3640000000000008</v>
      </c>
      <c r="J501" s="38">
        <v>56</v>
      </c>
      <c r="K501" s="38" t="s">
        <v>115</v>
      </c>
      <c r="L501" s="39" t="s">
        <v>79</v>
      </c>
      <c r="M501" s="38">
        <v>30</v>
      </c>
      <c r="N501" s="360" t="s">
        <v>679</v>
      </c>
      <c r="O501" s="361"/>
      <c r="P501" s="361"/>
      <c r="Q501" s="361"/>
      <c r="R501" s="362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IFERROR(IF(W501=0,"",ROUNDUP(W501/H501,0)*0.02175),"")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customHeight="1" x14ac:dyDescent="0.25">
      <c r="A502" s="64" t="s">
        <v>680</v>
      </c>
      <c r="B502" s="64" t="s">
        <v>681</v>
      </c>
      <c r="C502" s="37">
        <v>4301051390</v>
      </c>
      <c r="D502" s="359">
        <v>4640242181233</v>
      </c>
      <c r="E502" s="359"/>
      <c r="F502" s="63">
        <v>0.3</v>
      </c>
      <c r="G502" s="38">
        <v>6</v>
      </c>
      <c r="H502" s="63">
        <v>1.8</v>
      </c>
      <c r="I502" s="63">
        <v>1.984</v>
      </c>
      <c r="J502" s="38">
        <v>234</v>
      </c>
      <c r="K502" s="38" t="s">
        <v>179</v>
      </c>
      <c r="L502" s="39" t="s">
        <v>79</v>
      </c>
      <c r="M502" s="38">
        <v>40</v>
      </c>
      <c r="N502" s="363" t="s">
        <v>682</v>
      </c>
      <c r="O502" s="361"/>
      <c r="P502" s="361"/>
      <c r="Q502" s="361"/>
      <c r="R502" s="362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IFERROR(IF(W502=0,"",ROUNDUP(W502/H502,0)*0.00502),"")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customHeight="1" x14ac:dyDescent="0.25">
      <c r="A503" s="64" t="s">
        <v>683</v>
      </c>
      <c r="B503" s="64" t="s">
        <v>684</v>
      </c>
      <c r="C503" s="37">
        <v>4301051508</v>
      </c>
      <c r="D503" s="359">
        <v>4640242180557</v>
      </c>
      <c r="E503" s="359"/>
      <c r="F503" s="63">
        <v>0.5</v>
      </c>
      <c r="G503" s="38">
        <v>6</v>
      </c>
      <c r="H503" s="63">
        <v>3</v>
      </c>
      <c r="I503" s="63">
        <v>3.2839999999999998</v>
      </c>
      <c r="J503" s="38">
        <v>156</v>
      </c>
      <c r="K503" s="38" t="s">
        <v>80</v>
      </c>
      <c r="L503" s="39" t="s">
        <v>79</v>
      </c>
      <c r="M503" s="38">
        <v>30</v>
      </c>
      <c r="N503" s="364" t="s">
        <v>685</v>
      </c>
      <c r="O503" s="361"/>
      <c r="P503" s="361"/>
      <c r="Q503" s="361"/>
      <c r="R503" s="362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IFERROR(IF(W503=0,"",ROUNDUP(W503/H503,0)*0.00753),"")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t="27" customHeight="1" x14ac:dyDescent="0.25">
      <c r="A504" s="64" t="s">
        <v>686</v>
      </c>
      <c r="B504" s="64" t="s">
        <v>687</v>
      </c>
      <c r="C504" s="37">
        <v>4301051448</v>
      </c>
      <c r="D504" s="359">
        <v>4640242181226</v>
      </c>
      <c r="E504" s="359"/>
      <c r="F504" s="63">
        <v>0.3</v>
      </c>
      <c r="G504" s="38">
        <v>6</v>
      </c>
      <c r="H504" s="63">
        <v>1.8</v>
      </c>
      <c r="I504" s="63">
        <v>1.972</v>
      </c>
      <c r="J504" s="38">
        <v>234</v>
      </c>
      <c r="K504" s="38" t="s">
        <v>179</v>
      </c>
      <c r="L504" s="39" t="s">
        <v>79</v>
      </c>
      <c r="M504" s="38">
        <v>30</v>
      </c>
      <c r="N504" s="365" t="s">
        <v>688</v>
      </c>
      <c r="O504" s="361"/>
      <c r="P504" s="361"/>
      <c r="Q504" s="361"/>
      <c r="R504" s="362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49" t="s">
        <v>66</v>
      </c>
    </row>
    <row r="505" spans="1:53" x14ac:dyDescent="0.2">
      <c r="A505" s="356"/>
      <c r="B505" s="356"/>
      <c r="C505" s="356"/>
      <c r="D505" s="356"/>
      <c r="E505" s="356"/>
      <c r="F505" s="356"/>
      <c r="G505" s="356"/>
      <c r="H505" s="356"/>
      <c r="I505" s="356"/>
      <c r="J505" s="356"/>
      <c r="K505" s="356"/>
      <c r="L505" s="356"/>
      <c r="M505" s="369"/>
      <c r="N505" s="366" t="s">
        <v>43</v>
      </c>
      <c r="O505" s="367"/>
      <c r="P505" s="367"/>
      <c r="Q505" s="367"/>
      <c r="R505" s="367"/>
      <c r="S505" s="367"/>
      <c r="T505" s="368"/>
      <c r="U505" s="43" t="s">
        <v>42</v>
      </c>
      <c r="V505" s="44">
        <f>IFERROR(V500/H500,"0")+IFERROR(V501/H501,"0")+IFERROR(V502/H502,"0")+IFERROR(V503/H503,"0")+IFERROR(V504/H504,"0")</f>
        <v>0</v>
      </c>
      <c r="W505" s="44">
        <f>IFERROR(W500/H500,"0")+IFERROR(W501/H501,"0")+IFERROR(W502/H502,"0")+IFERROR(W503/H503,"0")+IFERROR(W504/H504,"0")</f>
        <v>0</v>
      </c>
      <c r="X505" s="44">
        <f>IFERROR(IF(X500="",0,X500),"0")+IFERROR(IF(X501="",0,X501),"0")+IFERROR(IF(X502="",0,X502),"0")+IFERROR(IF(X503="",0,X503),"0")+IFERROR(IF(X504="",0,X504),"0")</f>
        <v>0</v>
      </c>
      <c r="Y505" s="68"/>
      <c r="Z505" s="68"/>
    </row>
    <row r="506" spans="1:53" x14ac:dyDescent="0.2">
      <c r="A506" s="356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69"/>
      <c r="N506" s="366" t="s">
        <v>43</v>
      </c>
      <c r="O506" s="367"/>
      <c r="P506" s="367"/>
      <c r="Q506" s="367"/>
      <c r="R506" s="367"/>
      <c r="S506" s="367"/>
      <c r="T506" s="368"/>
      <c r="U506" s="43" t="s">
        <v>0</v>
      </c>
      <c r="V506" s="44">
        <f>IFERROR(SUM(V500:V504),"0")</f>
        <v>0</v>
      </c>
      <c r="W506" s="44">
        <f>IFERROR(SUM(W500:W504),"0")</f>
        <v>0</v>
      </c>
      <c r="X506" s="43"/>
      <c r="Y506" s="68"/>
      <c r="Z506" s="68"/>
    </row>
    <row r="507" spans="1:53" ht="15" customHeight="1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3" t="s">
        <v>36</v>
      </c>
      <c r="O507" s="354"/>
      <c r="P507" s="354"/>
      <c r="Q507" s="354"/>
      <c r="R507" s="354"/>
      <c r="S507" s="354"/>
      <c r="T507" s="355"/>
      <c r="U507" s="43" t="s">
        <v>0</v>
      </c>
      <c r="V507" s="44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0</v>
      </c>
      <c r="W507" s="44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0</v>
      </c>
      <c r="X507" s="43"/>
      <c r="Y507" s="68"/>
      <c r="Z507" s="68"/>
    </row>
    <row r="508" spans="1:53" x14ac:dyDescent="0.2">
      <c r="A508" s="356"/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7"/>
      <c r="N508" s="353" t="s">
        <v>37</v>
      </c>
      <c r="O508" s="354"/>
      <c r="P508" s="354"/>
      <c r="Q508" s="354"/>
      <c r="R508" s="354"/>
      <c r="S508" s="354"/>
      <c r="T508" s="355"/>
      <c r="U508" s="43" t="s">
        <v>0</v>
      </c>
      <c r="V508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0</v>
      </c>
      <c r="W508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0</v>
      </c>
      <c r="X508" s="43"/>
      <c r="Y508" s="68"/>
      <c r="Z508" s="68"/>
    </row>
    <row r="509" spans="1:53" x14ac:dyDescent="0.2">
      <c r="A509" s="356"/>
      <c r="B509" s="356"/>
      <c r="C509" s="356"/>
      <c r="D509" s="356"/>
      <c r="E509" s="356"/>
      <c r="F509" s="356"/>
      <c r="G509" s="356"/>
      <c r="H509" s="356"/>
      <c r="I509" s="356"/>
      <c r="J509" s="356"/>
      <c r="K509" s="356"/>
      <c r="L509" s="356"/>
      <c r="M509" s="357"/>
      <c r="N509" s="353" t="s">
        <v>38</v>
      </c>
      <c r="O509" s="354"/>
      <c r="P509" s="354"/>
      <c r="Q509" s="354"/>
      <c r="R509" s="354"/>
      <c r="S509" s="354"/>
      <c r="T509" s="355"/>
      <c r="U509" s="43" t="s">
        <v>23</v>
      </c>
      <c r="V50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0</v>
      </c>
      <c r="W50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0</v>
      </c>
      <c r="X509" s="43"/>
      <c r="Y509" s="68"/>
      <c r="Z509" s="68"/>
    </row>
    <row r="510" spans="1:53" x14ac:dyDescent="0.2">
      <c r="A510" s="356"/>
      <c r="B510" s="356"/>
      <c r="C510" s="356"/>
      <c r="D510" s="356"/>
      <c r="E510" s="356"/>
      <c r="F510" s="356"/>
      <c r="G510" s="356"/>
      <c r="H510" s="356"/>
      <c r="I510" s="356"/>
      <c r="J510" s="356"/>
      <c r="K510" s="356"/>
      <c r="L510" s="356"/>
      <c r="M510" s="357"/>
      <c r="N510" s="353" t="s">
        <v>39</v>
      </c>
      <c r="O510" s="354"/>
      <c r="P510" s="354"/>
      <c r="Q510" s="354"/>
      <c r="R510" s="354"/>
      <c r="S510" s="354"/>
      <c r="T510" s="355"/>
      <c r="U510" s="43" t="s">
        <v>0</v>
      </c>
      <c r="V510" s="44">
        <f>GrossWeightTotal+PalletQtyTotal*25</f>
        <v>0</v>
      </c>
      <c r="W510" s="44">
        <f>GrossWeightTotalR+PalletQtyTotalR*25</f>
        <v>0</v>
      </c>
      <c r="X510" s="43"/>
      <c r="Y510" s="68"/>
      <c r="Z510" s="68"/>
    </row>
    <row r="511" spans="1:53" x14ac:dyDescent="0.2">
      <c r="A511" s="356"/>
      <c r="B511" s="356"/>
      <c r="C511" s="356"/>
      <c r="D511" s="356"/>
      <c r="E511" s="356"/>
      <c r="F511" s="356"/>
      <c r="G511" s="356"/>
      <c r="H511" s="356"/>
      <c r="I511" s="356"/>
      <c r="J511" s="356"/>
      <c r="K511" s="356"/>
      <c r="L511" s="356"/>
      <c r="M511" s="357"/>
      <c r="N511" s="353" t="s">
        <v>40</v>
      </c>
      <c r="O511" s="354"/>
      <c r="P511" s="354"/>
      <c r="Q511" s="354"/>
      <c r="R511" s="354"/>
      <c r="S511" s="354"/>
      <c r="T511" s="355"/>
      <c r="U511" s="43" t="s">
        <v>23</v>
      </c>
      <c r="V511" s="44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0</v>
      </c>
      <c r="W511" s="44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0</v>
      </c>
      <c r="X511" s="43"/>
      <c r="Y511" s="68"/>
      <c r="Z511" s="68"/>
    </row>
    <row r="512" spans="1:53" ht="14.25" x14ac:dyDescent="0.2">
      <c r="A512" s="356"/>
      <c r="B512" s="356"/>
      <c r="C512" s="356"/>
      <c r="D512" s="356"/>
      <c r="E512" s="356"/>
      <c r="F512" s="356"/>
      <c r="G512" s="356"/>
      <c r="H512" s="356"/>
      <c r="I512" s="356"/>
      <c r="J512" s="356"/>
      <c r="K512" s="356"/>
      <c r="L512" s="356"/>
      <c r="M512" s="357"/>
      <c r="N512" s="353" t="s">
        <v>41</v>
      </c>
      <c r="O512" s="354"/>
      <c r="P512" s="354"/>
      <c r="Q512" s="354"/>
      <c r="R512" s="354"/>
      <c r="S512" s="354"/>
      <c r="T512" s="355"/>
      <c r="U512" s="46" t="s">
        <v>54</v>
      </c>
      <c r="V512" s="43"/>
      <c r="W512" s="43"/>
      <c r="X512" s="43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0</v>
      </c>
      <c r="Y512" s="68"/>
      <c r="Z512" s="68"/>
    </row>
    <row r="513" spans="1:29" ht="13.5" thickBot="1" x14ac:dyDescent="0.25"/>
    <row r="514" spans="1:29" ht="27" thickTop="1" thickBot="1" x14ac:dyDescent="0.25">
      <c r="A514" s="47" t="s">
        <v>9</v>
      </c>
      <c r="B514" s="72" t="s">
        <v>75</v>
      </c>
      <c r="C514" s="350" t="s">
        <v>109</v>
      </c>
      <c r="D514" s="350" t="s">
        <v>109</v>
      </c>
      <c r="E514" s="350" t="s">
        <v>109</v>
      </c>
      <c r="F514" s="350" t="s">
        <v>109</v>
      </c>
      <c r="G514" s="350" t="s">
        <v>239</v>
      </c>
      <c r="H514" s="350" t="s">
        <v>239</v>
      </c>
      <c r="I514" s="350" t="s">
        <v>239</v>
      </c>
      <c r="J514" s="350" t="s">
        <v>239</v>
      </c>
      <c r="K514" s="358"/>
      <c r="L514" s="350" t="s">
        <v>239</v>
      </c>
      <c r="M514" s="350" t="s">
        <v>239</v>
      </c>
      <c r="N514" s="350" t="s">
        <v>239</v>
      </c>
      <c r="O514" s="350" t="s">
        <v>239</v>
      </c>
      <c r="P514" s="72" t="s">
        <v>457</v>
      </c>
      <c r="Q514" s="350" t="s">
        <v>461</v>
      </c>
      <c r="R514" s="350" t="s">
        <v>461</v>
      </c>
      <c r="S514" s="350" t="s">
        <v>514</v>
      </c>
      <c r="T514" s="350" t="s">
        <v>514</v>
      </c>
      <c r="U514" s="72" t="s">
        <v>590</v>
      </c>
      <c r="V514" s="72" t="s">
        <v>640</v>
      </c>
      <c r="Z514" s="61"/>
      <c r="AC514" s="1"/>
    </row>
    <row r="515" spans="1:29" ht="14.25" customHeight="1" thickTop="1" x14ac:dyDescent="0.2">
      <c r="A515" s="351" t="s">
        <v>10</v>
      </c>
      <c r="B515" s="350" t="s">
        <v>75</v>
      </c>
      <c r="C515" s="350" t="s">
        <v>110</v>
      </c>
      <c r="D515" s="350" t="s">
        <v>118</v>
      </c>
      <c r="E515" s="350" t="s">
        <v>109</v>
      </c>
      <c r="F515" s="350" t="s">
        <v>231</v>
      </c>
      <c r="G515" s="350" t="s">
        <v>240</v>
      </c>
      <c r="H515" s="350" t="s">
        <v>247</v>
      </c>
      <c r="I515" s="350" t="s">
        <v>266</v>
      </c>
      <c r="J515" s="350" t="s">
        <v>325</v>
      </c>
      <c r="K515" s="1"/>
      <c r="L515" s="350" t="s">
        <v>328</v>
      </c>
      <c r="M515" s="350" t="s">
        <v>348</v>
      </c>
      <c r="N515" s="350" t="s">
        <v>430</v>
      </c>
      <c r="O515" s="350" t="s">
        <v>448</v>
      </c>
      <c r="P515" s="350" t="s">
        <v>458</v>
      </c>
      <c r="Q515" s="350" t="s">
        <v>462</v>
      </c>
      <c r="R515" s="350" t="s">
        <v>489</v>
      </c>
      <c r="S515" s="350" t="s">
        <v>515</v>
      </c>
      <c r="T515" s="350" t="s">
        <v>566</v>
      </c>
      <c r="U515" s="350" t="s">
        <v>590</v>
      </c>
      <c r="V515" s="350" t="s">
        <v>641</v>
      </c>
      <c r="Z515" s="61"/>
      <c r="AC515" s="1"/>
    </row>
    <row r="516" spans="1:29" ht="13.5" thickBot="1" x14ac:dyDescent="0.25">
      <c r="A516" s="352"/>
      <c r="B516" s="350"/>
      <c r="C516" s="350"/>
      <c r="D516" s="350"/>
      <c r="E516" s="350"/>
      <c r="F516" s="350"/>
      <c r="G516" s="350"/>
      <c r="H516" s="350"/>
      <c r="I516" s="350"/>
      <c r="J516" s="350"/>
      <c r="K516" s="1"/>
      <c r="L516" s="350"/>
      <c r="M516" s="350"/>
      <c r="N516" s="350"/>
      <c r="O516" s="350"/>
      <c r="P516" s="350"/>
      <c r="Q516" s="350"/>
      <c r="R516" s="350"/>
      <c r="S516" s="350"/>
      <c r="T516" s="350"/>
      <c r="U516" s="350"/>
      <c r="V516" s="350"/>
      <c r="Z516" s="61"/>
      <c r="AC516" s="1"/>
    </row>
    <row r="517" spans="1:29" ht="18" thickTop="1" thickBot="1" x14ac:dyDescent="0.25">
      <c r="A517" s="47" t="s">
        <v>13</v>
      </c>
      <c r="B517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53">
        <f>IFERROR(W51*1,"0")+IFERROR(W52*1,"0")</f>
        <v>0</v>
      </c>
      <c r="D517" s="53">
        <f>IFERROR(W57*1,"0")+IFERROR(W58*1,"0")+IFERROR(W59*1,"0")+IFERROR(W60*1,"0")</f>
        <v>0</v>
      </c>
      <c r="E51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17" s="53">
        <f>IFERROR(W133*1,"0")+IFERROR(W134*1,"0")+IFERROR(W135*1,"0")+IFERROR(W136*1,"0")</f>
        <v>0</v>
      </c>
      <c r="G517" s="53">
        <f>IFERROR(W142*1,"0")+IFERROR(W143*1,"0")+IFERROR(W144*1,"0")</f>
        <v>0</v>
      </c>
      <c r="H517" s="53">
        <f>IFERROR(W149*1,"0")+IFERROR(W150*1,"0")+IFERROR(W151*1,"0")+IFERROR(W152*1,"0")+IFERROR(W153*1,"0")+IFERROR(W154*1,"0")+IFERROR(W155*1,"0")+IFERROR(W156*1,"0")+IFERROR(W157*1,"0")</f>
        <v>0</v>
      </c>
      <c r="I517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17" s="53">
        <f>IFERROR(W207*1,"0")</f>
        <v>0</v>
      </c>
      <c r="K517" s="1"/>
      <c r="L517" s="53">
        <f>IFERROR(W212*1,"0")+IFERROR(W213*1,"0")+IFERROR(W214*1,"0")+IFERROR(W215*1,"0")+IFERROR(W216*1,"0")+IFERROR(W217*1,"0")</f>
        <v>0</v>
      </c>
      <c r="M517" s="53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0</v>
      </c>
      <c r="N517" s="53">
        <f>IFERROR(W283*1,"0")+IFERROR(W284*1,"0")+IFERROR(W285*1,"0")+IFERROR(W286*1,"0")+IFERROR(W287*1,"0")+IFERROR(W288*1,"0")+IFERROR(W289*1,"0")+IFERROR(W290*1,"0")+IFERROR(W294*1,"0")+IFERROR(W295*1,"0")</f>
        <v>0</v>
      </c>
      <c r="O517" s="53">
        <f>IFERROR(W300*1,"0")+IFERROR(W304*1,"0")+IFERROR(W308*1,"0")+IFERROR(W312*1,"0")</f>
        <v>0</v>
      </c>
      <c r="P517" s="53">
        <f>IFERROR(W318*1,"0")</f>
        <v>0</v>
      </c>
      <c r="Q517" s="53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0</v>
      </c>
      <c r="R517" s="53">
        <f>IFERROR(W351*1,"0")+IFERROR(W352*1,"0")+IFERROR(W353*1,"0")+IFERROR(W354*1,"0")+IFERROR(W355*1,"0")+IFERROR(W359*1,"0")+IFERROR(W360*1,"0")+IFERROR(W364*1,"0")+IFERROR(W365*1,"0")+IFERROR(W366*1,"0")+IFERROR(W367*1,"0")+IFERROR(W371*1,"0")</f>
        <v>0</v>
      </c>
      <c r="S517" s="53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0</v>
      </c>
      <c r="T517" s="53">
        <f>IFERROR(W417*1,"0")+IFERROR(W418*1,"0")+IFERROR(W422*1,"0")+IFERROR(W423*1,"0")+IFERROR(W424*1,"0")+IFERROR(W425*1,"0")+IFERROR(W426*1,"0")+IFERROR(W427*1,"0")+IFERROR(W428*1,"0")+IFERROR(W432*1,"0")+IFERROR(W436*1,"0")</f>
        <v>0</v>
      </c>
      <c r="U517" s="53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0</v>
      </c>
      <c r="V517" s="53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0</v>
      </c>
      <c r="Z517" s="61"/>
      <c r="AC517" s="1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23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93:E93"/>
    <mergeCell ref="N93:R93"/>
    <mergeCell ref="N94:T94"/>
    <mergeCell ref="A94:M95"/>
    <mergeCell ref="N95:T95"/>
    <mergeCell ref="A96:X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N203:T203"/>
    <mergeCell ref="A203:M204"/>
    <mergeCell ref="N204:T204"/>
    <mergeCell ref="A205:X205"/>
    <mergeCell ref="A206:X206"/>
    <mergeCell ref="D207:E207"/>
    <mergeCell ref="N207:R207"/>
    <mergeCell ref="N208:T208"/>
    <mergeCell ref="A208:M209"/>
    <mergeCell ref="N209:T209"/>
    <mergeCell ref="A210:X210"/>
    <mergeCell ref="A211:X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N218:T218"/>
    <mergeCell ref="A218:M219"/>
    <mergeCell ref="N219:T219"/>
    <mergeCell ref="A220:X220"/>
    <mergeCell ref="A221:X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N241:T241"/>
    <mergeCell ref="A241:M242"/>
    <mergeCell ref="N242:T242"/>
    <mergeCell ref="A243:X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N261:T261"/>
    <mergeCell ref="A261:M262"/>
    <mergeCell ref="N262:T262"/>
    <mergeCell ref="A263:X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A282:X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D288:E288"/>
    <mergeCell ref="N288:R288"/>
    <mergeCell ref="D289:E289"/>
    <mergeCell ref="N289:R289"/>
    <mergeCell ref="D290:E290"/>
    <mergeCell ref="N290:R290"/>
    <mergeCell ref="N291:T291"/>
    <mergeCell ref="A291:M292"/>
    <mergeCell ref="N292:T292"/>
    <mergeCell ref="A293:X293"/>
    <mergeCell ref="D294:E294"/>
    <mergeCell ref="N294:R294"/>
    <mergeCell ref="D295:E295"/>
    <mergeCell ref="N295:R295"/>
    <mergeCell ref="N296:T296"/>
    <mergeCell ref="A296:M297"/>
    <mergeCell ref="N297:T297"/>
    <mergeCell ref="A298:X298"/>
    <mergeCell ref="A299:X299"/>
    <mergeCell ref="D300:E300"/>
    <mergeCell ref="N300:R300"/>
    <mergeCell ref="N301:T301"/>
    <mergeCell ref="A301:M302"/>
    <mergeCell ref="N302:T302"/>
    <mergeCell ref="A303:X303"/>
    <mergeCell ref="D304:E304"/>
    <mergeCell ref="N304:R304"/>
    <mergeCell ref="N305:T305"/>
    <mergeCell ref="A305:M306"/>
    <mergeCell ref="N306:T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A316:X316"/>
    <mergeCell ref="A317:X317"/>
    <mergeCell ref="D318:E318"/>
    <mergeCell ref="N318:R318"/>
    <mergeCell ref="N319:T319"/>
    <mergeCell ref="A319:M320"/>
    <mergeCell ref="N320:T320"/>
    <mergeCell ref="A321:X321"/>
    <mergeCell ref="A322:X322"/>
    <mergeCell ref="A323:X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D336:E336"/>
    <mergeCell ref="N336:R336"/>
    <mergeCell ref="D337:E337"/>
    <mergeCell ref="N337:R337"/>
    <mergeCell ref="N338:T338"/>
    <mergeCell ref="A338:M339"/>
    <mergeCell ref="N339:T339"/>
    <mergeCell ref="A340:X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N347:T347"/>
    <mergeCell ref="A347:M348"/>
    <mergeCell ref="N348:T348"/>
    <mergeCell ref="A349:X349"/>
    <mergeCell ref="A350:X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N356:T356"/>
    <mergeCell ref="A356:M357"/>
    <mergeCell ref="N357:T357"/>
    <mergeCell ref="A358:X358"/>
    <mergeCell ref="D359:E359"/>
    <mergeCell ref="N359:R359"/>
    <mergeCell ref="D360:E360"/>
    <mergeCell ref="N360:R360"/>
    <mergeCell ref="N361:T361"/>
    <mergeCell ref="A361:M362"/>
    <mergeCell ref="N362:T362"/>
    <mergeCell ref="A363:X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N372:T372"/>
    <mergeCell ref="A372:M373"/>
    <mergeCell ref="N373:T373"/>
    <mergeCell ref="A374:X374"/>
    <mergeCell ref="A375:X375"/>
    <mergeCell ref="A376:X376"/>
    <mergeCell ref="D377:E377"/>
    <mergeCell ref="N377:R377"/>
    <mergeCell ref="D378:E378"/>
    <mergeCell ref="N378:R378"/>
    <mergeCell ref="N379:T379"/>
    <mergeCell ref="A379:M380"/>
    <mergeCell ref="N380:T380"/>
    <mergeCell ref="A381:X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N395:T395"/>
    <mergeCell ref="A395:M396"/>
    <mergeCell ref="N396:T396"/>
    <mergeCell ref="A397:X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N402:T402"/>
    <mergeCell ref="A402:M403"/>
    <mergeCell ref="N403:T403"/>
    <mergeCell ref="A404:X404"/>
    <mergeCell ref="D405:E405"/>
    <mergeCell ref="N405:R405"/>
    <mergeCell ref="N406:T406"/>
    <mergeCell ref="A406:M407"/>
    <mergeCell ref="N407:T407"/>
    <mergeCell ref="A408:X408"/>
    <mergeCell ref="D409:E409"/>
    <mergeCell ref="N409:R409"/>
    <mergeCell ref="D410:E410"/>
    <mergeCell ref="N410:R410"/>
    <mergeCell ref="D411:E411"/>
    <mergeCell ref="N411:R411"/>
    <mergeCell ref="D412:E412"/>
    <mergeCell ref="N412:R412"/>
    <mergeCell ref="N413:T413"/>
    <mergeCell ref="A413:M414"/>
    <mergeCell ref="N414:T414"/>
    <mergeCell ref="A415:X415"/>
    <mergeCell ref="A416:X416"/>
    <mergeCell ref="D417:E417"/>
    <mergeCell ref="N417:R417"/>
    <mergeCell ref="D418:E418"/>
    <mergeCell ref="N418:R418"/>
    <mergeCell ref="N419:T419"/>
    <mergeCell ref="A419:M420"/>
    <mergeCell ref="N420:T420"/>
    <mergeCell ref="A421:X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N429:T429"/>
    <mergeCell ref="A429:M430"/>
    <mergeCell ref="N430:T430"/>
    <mergeCell ref="A431:X431"/>
    <mergeCell ref="D432:E432"/>
    <mergeCell ref="N432:R432"/>
    <mergeCell ref="N433:T433"/>
    <mergeCell ref="A433:M434"/>
    <mergeCell ref="N434:T434"/>
    <mergeCell ref="A435:X435"/>
    <mergeCell ref="D436:E436"/>
    <mergeCell ref="N436:R436"/>
    <mergeCell ref="N437:T437"/>
    <mergeCell ref="A437:M438"/>
    <mergeCell ref="N438:T438"/>
    <mergeCell ref="A439:X439"/>
    <mergeCell ref="A440:X440"/>
    <mergeCell ref="A441:X441"/>
    <mergeCell ref="D442:E442"/>
    <mergeCell ref="N442:R44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N455:T455"/>
    <mergeCell ref="A455:M456"/>
    <mergeCell ref="N456:T456"/>
    <mergeCell ref="A457:X457"/>
    <mergeCell ref="D458:E458"/>
    <mergeCell ref="N458:R458"/>
    <mergeCell ref="D459:E459"/>
    <mergeCell ref="N459:R459"/>
    <mergeCell ref="N460:T460"/>
    <mergeCell ref="A460:M461"/>
    <mergeCell ref="N461:T461"/>
    <mergeCell ref="A462:X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68:E468"/>
    <mergeCell ref="N468:R468"/>
    <mergeCell ref="N469:T469"/>
    <mergeCell ref="A469:M470"/>
    <mergeCell ref="N470:T470"/>
    <mergeCell ref="A471:X471"/>
    <mergeCell ref="D472:E472"/>
    <mergeCell ref="N472:R472"/>
    <mergeCell ref="D473:E473"/>
    <mergeCell ref="N473:R473"/>
    <mergeCell ref="D474:E474"/>
    <mergeCell ref="N474:R474"/>
    <mergeCell ref="N475:T475"/>
    <mergeCell ref="A475:M476"/>
    <mergeCell ref="N476:T476"/>
    <mergeCell ref="A477:X477"/>
    <mergeCell ref="A478:X478"/>
    <mergeCell ref="A479:X479"/>
    <mergeCell ref="D480:E480"/>
    <mergeCell ref="N480:R480"/>
    <mergeCell ref="D481:E481"/>
    <mergeCell ref="N481:R481"/>
    <mergeCell ref="D482:E482"/>
    <mergeCell ref="N482:R482"/>
    <mergeCell ref="D483:E483"/>
    <mergeCell ref="N483:R483"/>
    <mergeCell ref="D484:E484"/>
    <mergeCell ref="N484:R484"/>
    <mergeCell ref="N485:T485"/>
    <mergeCell ref="A485:M486"/>
    <mergeCell ref="N486:T486"/>
    <mergeCell ref="A487:X487"/>
    <mergeCell ref="D488:E488"/>
    <mergeCell ref="N488:R488"/>
    <mergeCell ref="D489:E489"/>
    <mergeCell ref="N489:R489"/>
    <mergeCell ref="N490:T490"/>
    <mergeCell ref="A490:M491"/>
    <mergeCell ref="N491:T491"/>
    <mergeCell ref="A492:X492"/>
    <mergeCell ref="D493:E493"/>
    <mergeCell ref="N493:R493"/>
    <mergeCell ref="D494:E494"/>
    <mergeCell ref="N494:R494"/>
    <mergeCell ref="D495:E495"/>
    <mergeCell ref="N495:R495"/>
    <mergeCell ref="D496:E496"/>
    <mergeCell ref="N496:R496"/>
    <mergeCell ref="N497:T497"/>
    <mergeCell ref="A497:M498"/>
    <mergeCell ref="N498:T498"/>
    <mergeCell ref="A499:X499"/>
    <mergeCell ref="D500:E500"/>
    <mergeCell ref="N500:R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N505:T505"/>
    <mergeCell ref="A505:M506"/>
    <mergeCell ref="N506:T506"/>
    <mergeCell ref="N507:T507"/>
    <mergeCell ref="A507:M512"/>
    <mergeCell ref="N508:T508"/>
    <mergeCell ref="N509:T509"/>
    <mergeCell ref="N510:T510"/>
    <mergeCell ref="N511:T511"/>
    <mergeCell ref="N512:T512"/>
    <mergeCell ref="C514:F514"/>
    <mergeCell ref="G514:O514"/>
    <mergeCell ref="Q514:R514"/>
    <mergeCell ref="S514:T514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T515:T516"/>
    <mergeCell ref="U515:U516"/>
    <mergeCell ref="V515:V516"/>
    <mergeCell ref="J515:J516"/>
    <mergeCell ref="L515:L516"/>
    <mergeCell ref="M515:M516"/>
    <mergeCell ref="N515:N516"/>
    <mergeCell ref="O515:O516"/>
    <mergeCell ref="P515:P516"/>
    <mergeCell ref="Q515:Q516"/>
    <mergeCell ref="R515:R516"/>
    <mergeCell ref="S515:S516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689</v>
      </c>
      <c r="H1" s="9"/>
    </row>
    <row r="3" spans="2:8" x14ac:dyDescent="0.2">
      <c r="B3" s="54" t="s">
        <v>690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691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692</v>
      </c>
      <c r="C6" s="54" t="s">
        <v>693</v>
      </c>
      <c r="D6" s="54" t="s">
        <v>694</v>
      </c>
      <c r="E6" s="54" t="s">
        <v>48</v>
      </c>
    </row>
    <row r="7" spans="2:8" x14ac:dyDescent="0.2">
      <c r="B7" s="54" t="s">
        <v>695</v>
      </c>
      <c r="C7" s="54" t="s">
        <v>696</v>
      </c>
      <c r="D7" s="54" t="s">
        <v>697</v>
      </c>
      <c r="E7" s="54" t="s">
        <v>48</v>
      </c>
    </row>
    <row r="8" spans="2:8" x14ac:dyDescent="0.2">
      <c r="B8" s="54" t="s">
        <v>698</v>
      </c>
      <c r="C8" s="54" t="s">
        <v>699</v>
      </c>
      <c r="D8" s="54" t="s">
        <v>700</v>
      </c>
      <c r="E8" s="54" t="s">
        <v>48</v>
      </c>
    </row>
    <row r="9" spans="2:8" x14ac:dyDescent="0.2">
      <c r="B9" s="54" t="s">
        <v>701</v>
      </c>
      <c r="C9" s="54" t="s">
        <v>702</v>
      </c>
      <c r="D9" s="54" t="s">
        <v>703</v>
      </c>
      <c r="E9" s="54" t="s">
        <v>48</v>
      </c>
    </row>
    <row r="10" spans="2:8" x14ac:dyDescent="0.2">
      <c r="B10" s="54" t="s">
        <v>704</v>
      </c>
      <c r="C10" s="54" t="s">
        <v>705</v>
      </c>
      <c r="D10" s="54" t="s">
        <v>706</v>
      </c>
      <c r="E10" s="54" t="s">
        <v>48</v>
      </c>
    </row>
    <row r="11" spans="2:8" x14ac:dyDescent="0.2">
      <c r="B11" s="54" t="s">
        <v>707</v>
      </c>
      <c r="C11" s="54" t="s">
        <v>708</v>
      </c>
      <c r="D11" s="54" t="s">
        <v>709</v>
      </c>
      <c r="E11" s="54" t="s">
        <v>48</v>
      </c>
    </row>
    <row r="13" spans="2:8" x14ac:dyDescent="0.2">
      <c r="B13" s="54" t="s">
        <v>710</v>
      </c>
      <c r="C13" s="54" t="s">
        <v>693</v>
      </c>
      <c r="D13" s="54" t="s">
        <v>48</v>
      </c>
      <c r="E13" s="54" t="s">
        <v>48</v>
      </c>
    </row>
    <row r="15" spans="2:8" x14ac:dyDescent="0.2">
      <c r="B15" s="54" t="s">
        <v>711</v>
      </c>
      <c r="C15" s="54" t="s">
        <v>696</v>
      </c>
      <c r="D15" s="54" t="s">
        <v>48</v>
      </c>
      <c r="E15" s="54" t="s">
        <v>48</v>
      </c>
    </row>
    <row r="17" spans="2:5" x14ac:dyDescent="0.2">
      <c r="B17" s="54" t="s">
        <v>712</v>
      </c>
      <c r="C17" s="54" t="s">
        <v>699</v>
      </c>
      <c r="D17" s="54" t="s">
        <v>48</v>
      </c>
      <c r="E17" s="54" t="s">
        <v>48</v>
      </c>
    </row>
    <row r="19" spans="2:5" x14ac:dyDescent="0.2">
      <c r="B19" s="54" t="s">
        <v>713</v>
      </c>
      <c r="C19" s="54" t="s">
        <v>702</v>
      </c>
      <c r="D19" s="54" t="s">
        <v>48</v>
      </c>
      <c r="E19" s="54" t="s">
        <v>48</v>
      </c>
    </row>
    <row r="21" spans="2:5" x14ac:dyDescent="0.2">
      <c r="B21" s="54" t="s">
        <v>714</v>
      </c>
      <c r="C21" s="54" t="s">
        <v>705</v>
      </c>
      <c r="D21" s="54" t="s">
        <v>48</v>
      </c>
      <c r="E21" s="54" t="s">
        <v>48</v>
      </c>
    </row>
    <row r="23" spans="2:5" x14ac:dyDescent="0.2">
      <c r="B23" s="54" t="s">
        <v>715</v>
      </c>
      <c r="C23" s="54" t="s">
        <v>708</v>
      </c>
      <c r="D23" s="54" t="s">
        <v>48</v>
      </c>
      <c r="E23" s="54" t="s">
        <v>48</v>
      </c>
    </row>
    <row r="25" spans="2:5" x14ac:dyDescent="0.2">
      <c r="B25" s="54" t="s">
        <v>716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717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718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719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720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721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722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723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724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725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726</v>
      </c>
      <c r="C35" s="54" t="s">
        <v>48</v>
      </c>
      <c r="D35" s="54" t="s">
        <v>48</v>
      </c>
      <c r="E35" s="54" t="s">
        <v>48</v>
      </c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1160</vt:i4>
      </vt:variant>
    </vt:vector>
  </HeadingPairs>
  <TitlesOfParts>
    <vt:vector size="116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2024-02-09T07:36:35Z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