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9DE77A-85B8-46CF-9C55-DB21924A23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заказа'!$X$563:$X$563</definedName>
    <definedName name="GrossWeightTotalR">'Бланк заказа'!$Y$563:$Y$563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заказа'!$X$564:$X$564</definedName>
    <definedName name="PalletQtyTotalR">'Бланк заказа'!$Y$564:$Y$564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заказа'!$B$205:$B$205</definedName>
    <definedName name="ProductId104">'Бланк заказа'!$B$206:$B$206</definedName>
    <definedName name="ProductId105">'Бланк заказа'!$B$211:$B$211</definedName>
    <definedName name="ProductId106">'Бланк заказа'!$B$212:$B$212</definedName>
    <definedName name="ProductId107">'Бланк заказа'!$B$213:$B$213</definedName>
    <definedName name="ProductId108">'Бланк заказа'!$B$214:$B$214</definedName>
    <definedName name="ProductId109">'Бланк заказа'!$B$215:$B$215</definedName>
    <definedName name="ProductId11">'Бланк заказа'!$B$43:$B$43</definedName>
    <definedName name="ProductId110">'Бланк заказа'!$B$216:$B$216</definedName>
    <definedName name="ProductId111">'Бланк заказа'!$B$217:$B$217</definedName>
    <definedName name="ProductId112">'Бланк заказа'!$B$218:$B$218</definedName>
    <definedName name="ProductId113">'Бланк заказа'!$B$222:$B$222</definedName>
    <definedName name="ProductId114">'Бланк заказа'!$B$223:$B$223</definedName>
    <definedName name="ProductId115">'Бланк заказа'!$B$228:$B$228</definedName>
    <definedName name="ProductId116">'Бланк заказа'!$B$229:$B$229</definedName>
    <definedName name="ProductId117">'Бланк заказа'!$B$230:$B$230</definedName>
    <definedName name="ProductId118">'Бланк заказа'!$B$231:$B$231</definedName>
    <definedName name="ProductId119">'Бланк заказа'!$B$232:$B$232</definedName>
    <definedName name="ProductId12">'Бланк заказа'!$B$48:$B$48</definedName>
    <definedName name="ProductId120">'Бланк заказа'!$B$233:$B$233</definedName>
    <definedName name="ProductId121">'Бланк заказа'!$B$238:$B$238</definedName>
    <definedName name="ProductId122">'Бланк заказа'!$B$243:$B$243</definedName>
    <definedName name="ProductId123">'Бланк заказа'!$B$244:$B$244</definedName>
    <definedName name="ProductId124">'Бланк заказа'!$B$245:$B$245</definedName>
    <definedName name="ProductId125">'Бланк заказа'!$B$250:$B$250</definedName>
    <definedName name="ProductId126">'Бланк заказа'!$B$251:$B$251</definedName>
    <definedName name="ProductId127">'Бланк заказа'!$B$252:$B$252</definedName>
    <definedName name="ProductId128">'Бланк заказа'!$B$253:$B$253</definedName>
    <definedName name="ProductId129">'Бланк заказа'!$B$254:$B$254</definedName>
    <definedName name="ProductId13">'Бланк заказа'!$B$49:$B$49</definedName>
    <definedName name="ProductId130">'Бланк заказа'!$B$259:$B$259</definedName>
    <definedName name="ProductId131">'Бланк заказа'!$B$263:$B$263</definedName>
    <definedName name="ProductId132">'Бланк заказа'!$B$267:$B$267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заказа'!$B$282:$B$282</definedName>
    <definedName name="ProductId137">'Бланк заказа'!$B$283:$B$283</definedName>
    <definedName name="ProductId138">'Бланк заказа'!$B$288:$B$288</definedName>
    <definedName name="ProductId139">'Бланк заказа'!$B$289:$B$289</definedName>
    <definedName name="ProductId14">'Бланк заказа'!$B$50:$B$50</definedName>
    <definedName name="ProductId140">'Бланк заказа'!$B$290:$B$290</definedName>
    <definedName name="ProductId141">'Бланк заказа'!$B$291:$B$291</definedName>
    <definedName name="ProductId142">'Бланк заказа'!$B$292:$B$292</definedName>
    <definedName name="ProductId143">'Бланк заказа'!$B$293:$B$293</definedName>
    <definedName name="ProductId144">'Бланк заказа'!$B$294:$B$294</definedName>
    <definedName name="ProductId145">'Бланк заказа'!$B$298:$B$298</definedName>
    <definedName name="ProductId146">'Бланк заказа'!$B$299:$B$299</definedName>
    <definedName name="ProductId147">'Бланк заказа'!$B$300:$B$300</definedName>
    <definedName name="ProductId148">'Бланк заказа'!$B$301:$B$301</definedName>
    <definedName name="ProductId149">'Бланк заказа'!$B$305:$B$305</definedName>
    <definedName name="ProductId15">'Бланк заказа'!$B$51:$B$51</definedName>
    <definedName name="ProductId150">'Бланк заказа'!$B$306:$B$306</definedName>
    <definedName name="ProductId151">'Бланк заказа'!$B$307:$B$307</definedName>
    <definedName name="ProductId152">'Бланк заказа'!$B$308:$B$308</definedName>
    <definedName name="ProductId153">'Бланк заказа'!$B$309:$B$309</definedName>
    <definedName name="ProductId154">'Бланк заказа'!$B$313:$B$313</definedName>
    <definedName name="ProductId155">'Бланк заказа'!$B$314:$B$314</definedName>
    <definedName name="ProductId156">'Бланк заказа'!$B$315:$B$315</definedName>
    <definedName name="ProductId157">'Бланк заказа'!$B$319:$B$319</definedName>
    <definedName name="ProductId158">'Бланк заказа'!$B$320:$B$320</definedName>
    <definedName name="ProductId159">'Бланк заказа'!$B$321:$B$321</definedName>
    <definedName name="ProductId16">'Бланк заказа'!$B$52:$B$52</definedName>
    <definedName name="ProductId160">'Бланк заказа'!$B$322:$B$322</definedName>
    <definedName name="ProductId161">'Бланк заказа'!$B$326:$B$326</definedName>
    <definedName name="ProductId162">'Бланк заказа'!$B$327:$B$327</definedName>
    <definedName name="ProductId163">'Бланк заказа'!$B$328:$B$328</definedName>
    <definedName name="ProductId164">'Бланк заказа'!$B$333:$B$333</definedName>
    <definedName name="ProductId165">'Бланк заказа'!$B$337:$B$337</definedName>
    <definedName name="ProductId166">'Бланк заказа'!$B$338:$B$338</definedName>
    <definedName name="ProductId167">'Бланк заказа'!$B$339:$B$339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заказа'!$B$368:$B$368</definedName>
    <definedName name="ProductId183">'Бланк заказа'!$B$373:$B$373</definedName>
    <definedName name="ProductId184">'Бланк заказа'!$B$374:$B$374</definedName>
    <definedName name="ProductId185">'Бланк заказа'!$B$375:$B$375</definedName>
    <definedName name="ProductId186">'Бланк заказа'!$B$376:$B$376</definedName>
    <definedName name="ProductId187">'Бланк заказа'!$B$377:$B$377</definedName>
    <definedName name="ProductId188">'Бланк заказа'!$B$378:$B$378</definedName>
    <definedName name="ProductId189">'Бланк заказа'!$B$382:$B$382</definedName>
    <definedName name="ProductId19">'Бланк заказа'!$B$58:$B$58</definedName>
    <definedName name="ProductId190">'Бланк заказа'!$B$383:$B$383</definedName>
    <definedName name="ProductId191">'Бланк заказа'!$B$387:$B$387</definedName>
    <definedName name="ProductId192">'Бланк заказа'!$B$388:$B$388</definedName>
    <definedName name="ProductId193">'Бланк заказа'!$B$389:$B$389</definedName>
    <definedName name="ProductId194">'Бланк заказа'!$B$390:$B$390</definedName>
    <definedName name="ProductId195">'Бланк заказа'!$B$391:$B$391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заказа'!$B$422:$B$422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заказа'!$B$435:$B$435</definedName>
    <definedName name="ProductId218">'Бланк заказа'!$B$436:$B$436</definedName>
    <definedName name="ProductId219">'Бланк заказа'!$B$441:$B$441</definedName>
    <definedName name="ProductId22">'Бланк заказа'!$B$61:$B$61</definedName>
    <definedName name="ProductId220">'Бланк заказа'!$B$445:$B$445</definedName>
    <definedName name="ProductId221">'Бланк заказа'!$B$451:$B$451</definedName>
    <definedName name="ProductId222">'Бланк заказа'!$B$452:$B$452</definedName>
    <definedName name="ProductId223">'Бланк заказа'!$B$453:$B$453</definedName>
    <definedName name="ProductId224">'Бланк заказа'!$B$454:$B$454</definedName>
    <definedName name="ProductId225">'Бланк заказа'!$B$455:$B$455</definedName>
    <definedName name="ProductId226">'Бланк заказа'!$B$456:$B$456</definedName>
    <definedName name="ProductId227">'Бланк заказа'!$B$457:$B$457</definedName>
    <definedName name="ProductId228">'Бланк заказа'!$B$458:$B$458</definedName>
    <definedName name="ProductId229">'Бланк заказа'!$B$459:$B$459</definedName>
    <definedName name="ProductId23">'Бланк заказа'!$B$65:$B$65</definedName>
    <definedName name="ProductId230">'Бланк заказа'!$B$460:$B$460</definedName>
    <definedName name="ProductId231">'Бланк заказа'!$B$461:$B$461</definedName>
    <definedName name="ProductId232">'Бланк заказа'!$B$462:$B$462</definedName>
    <definedName name="ProductId233">'Бланк заказа'!$B$463:$B$463</definedName>
    <definedName name="ProductId234">'Бланк заказа'!$B$464:$B$464</definedName>
    <definedName name="ProductId235">'Бланк заказа'!$B$465:$B$465</definedName>
    <definedName name="ProductId236">'Бланк заказа'!$B$469:$B$469</definedName>
    <definedName name="ProductId237">'Бланк заказа'!$B$470:$B$470</definedName>
    <definedName name="ProductId238">'Бланк заказа'!$B$471:$B$471</definedName>
    <definedName name="ProductId239">'Бланк заказа'!$B$472:$B$472</definedName>
    <definedName name="ProductId24">'Бланк заказа'!$B$66:$B$66</definedName>
    <definedName name="ProductId240">'Бланк заказа'!$B$476:$B$476</definedName>
    <definedName name="ProductId241">'Бланк заказа'!$B$477:$B$477</definedName>
    <definedName name="ProductId242">'Бланк заказа'!$B$478:$B$478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заказа'!$B$491:$B$491</definedName>
    <definedName name="ProductId253">'Бланк заказа'!$B$492:$B$492</definedName>
    <definedName name="ProductId254">'Бланк заказа'!$B$493:$B$493</definedName>
    <definedName name="ProductId255">'Бланк заказа'!$B$497:$B$497</definedName>
    <definedName name="ProductId256">'Бланк заказа'!$B$498:$B$498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заказа'!$B$71:$B$71</definedName>
    <definedName name="ProductId260">'Бланк заказа'!$B$507:$B$507</definedName>
    <definedName name="ProductId261">'Бланк заказа'!$B$508:$B$508</definedName>
    <definedName name="ProductId262">'Бланк заказа'!$B$509:$B$509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заказа'!$B$73:$B$73</definedName>
    <definedName name="ProductId280">'Бланк заказа'!$B$536:$B$536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заказа'!$B$559:$B$559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заказа'!$B$155:$B$155</definedName>
    <definedName name="ProductId73">'Бланк заказа'!$B$159:$B$159</definedName>
    <definedName name="ProductId74">'Бланк заказа'!$B$160:$B$160</definedName>
    <definedName name="ProductId75">'Бланк заказа'!$B$161:$B$161</definedName>
    <definedName name="ProductId76">'Бланк заказа'!$B$162:$B$162</definedName>
    <definedName name="ProductId77">'Бланк заказа'!$B$163:$B$163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заказа'!$B$172:$B$172</definedName>
    <definedName name="ProductId83">'Бланк заказа'!$B$173:$B$173</definedName>
    <definedName name="ProductId84">'Бланк заказа'!$B$177:$B$177</definedName>
    <definedName name="ProductId85">'Бланк заказа'!$B$178:$B$178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заказа'!$B$193:$B$193</definedName>
    <definedName name="ProductId95">'Бланк заказа'!$B$194:$B$194</definedName>
    <definedName name="ProductId96">'Бланк заказа'!$B$195:$B$195</definedName>
    <definedName name="ProductId97">'Бланк заказа'!$B$196:$B$196</definedName>
    <definedName name="ProductId98">'Бланк заказа'!$B$197:$B$197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заказа'!$X$205:$X$205</definedName>
    <definedName name="SalesQty104">'Бланк заказа'!$X$206:$X$206</definedName>
    <definedName name="SalesQty105">'Бланк заказа'!$X$211:$X$211</definedName>
    <definedName name="SalesQty106">'Бланк заказа'!$X$212:$X$212</definedName>
    <definedName name="SalesQty107">'Бланк заказа'!$X$213:$X$213</definedName>
    <definedName name="SalesQty108">'Бланк заказа'!$X$214:$X$214</definedName>
    <definedName name="SalesQty109">'Бланк заказа'!$X$215:$X$215</definedName>
    <definedName name="SalesQty11">'Бланк заказа'!$X$43:$X$43</definedName>
    <definedName name="SalesQty110">'Бланк заказа'!$X$216:$X$216</definedName>
    <definedName name="SalesQty111">'Бланк заказа'!$X$217:$X$217</definedName>
    <definedName name="SalesQty112">'Бланк заказа'!$X$218:$X$218</definedName>
    <definedName name="SalesQty113">'Бланк заказа'!$X$222:$X$222</definedName>
    <definedName name="SalesQty114">'Бланк заказа'!$X$223:$X$223</definedName>
    <definedName name="SalesQty115">'Бланк заказа'!$X$228:$X$228</definedName>
    <definedName name="SalesQty116">'Бланк заказа'!$X$229:$X$229</definedName>
    <definedName name="SalesQty117">'Бланк заказа'!$X$230:$X$230</definedName>
    <definedName name="SalesQty118">'Бланк заказа'!$X$231:$X$231</definedName>
    <definedName name="SalesQty119">'Бланк заказа'!$X$232:$X$232</definedName>
    <definedName name="SalesQty12">'Бланк заказа'!$X$48:$X$48</definedName>
    <definedName name="SalesQty120">'Бланк заказа'!$X$233:$X$233</definedName>
    <definedName name="SalesQty121">'Бланк заказа'!$X$238:$X$238</definedName>
    <definedName name="SalesQty122">'Бланк заказа'!$X$243:$X$243</definedName>
    <definedName name="SalesQty123">'Бланк заказа'!$X$244:$X$244</definedName>
    <definedName name="SalesQty124">'Бланк заказа'!$X$245:$X$245</definedName>
    <definedName name="SalesQty125">'Бланк заказа'!$X$250:$X$250</definedName>
    <definedName name="SalesQty126">'Бланк заказа'!$X$251:$X$251</definedName>
    <definedName name="SalesQty127">'Бланк заказа'!$X$252:$X$252</definedName>
    <definedName name="SalesQty128">'Бланк заказа'!$X$253:$X$253</definedName>
    <definedName name="SalesQty129">'Бланк заказа'!$X$254:$X$254</definedName>
    <definedName name="SalesQty13">'Бланк заказа'!$X$49:$X$49</definedName>
    <definedName name="SalesQty130">'Бланк заказа'!$X$259:$X$259</definedName>
    <definedName name="SalesQty131">'Бланк заказа'!$X$263:$X$263</definedName>
    <definedName name="SalesQty132">'Бланк заказа'!$X$267:$X$267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заказа'!$X$282:$X$282</definedName>
    <definedName name="SalesQty137">'Бланк заказа'!$X$283:$X$283</definedName>
    <definedName name="SalesQty138">'Бланк заказа'!$X$288:$X$288</definedName>
    <definedName name="SalesQty139">'Бланк заказа'!$X$289:$X$289</definedName>
    <definedName name="SalesQty14">'Бланк заказа'!$X$50:$X$50</definedName>
    <definedName name="SalesQty140">'Бланк заказа'!$X$290:$X$290</definedName>
    <definedName name="SalesQty141">'Бланк заказа'!$X$291:$X$291</definedName>
    <definedName name="SalesQty142">'Бланк заказа'!$X$292:$X$292</definedName>
    <definedName name="SalesQty143">'Бланк заказа'!$X$293:$X$293</definedName>
    <definedName name="SalesQty144">'Бланк заказа'!$X$294:$X$294</definedName>
    <definedName name="SalesQty145">'Бланк заказа'!$X$298:$X$298</definedName>
    <definedName name="SalesQty146">'Бланк заказа'!$X$299:$X$299</definedName>
    <definedName name="SalesQty147">'Бланк заказа'!$X$300:$X$300</definedName>
    <definedName name="SalesQty148">'Бланк заказа'!$X$301:$X$301</definedName>
    <definedName name="SalesQty149">'Бланк заказа'!$X$305:$X$305</definedName>
    <definedName name="SalesQty15">'Бланк заказа'!$X$51:$X$51</definedName>
    <definedName name="SalesQty150">'Бланк заказа'!$X$306:$X$306</definedName>
    <definedName name="SalesQty151">'Бланк заказа'!$X$307:$X$307</definedName>
    <definedName name="SalesQty152">'Бланк заказа'!$X$308:$X$308</definedName>
    <definedName name="SalesQty153">'Бланк заказа'!$X$309:$X$309</definedName>
    <definedName name="SalesQty154">'Бланк заказа'!$X$313:$X$313</definedName>
    <definedName name="SalesQty155">'Бланк заказа'!$X$314:$X$314</definedName>
    <definedName name="SalesQty156">'Бланк заказа'!$X$315:$X$315</definedName>
    <definedName name="SalesQty157">'Бланк заказа'!$X$319:$X$319</definedName>
    <definedName name="SalesQty158">'Бланк заказа'!$X$320:$X$320</definedName>
    <definedName name="SalesQty159">'Бланк заказа'!$X$321:$X$321</definedName>
    <definedName name="SalesQty16">'Бланк заказа'!$X$52:$X$52</definedName>
    <definedName name="SalesQty160">'Бланк заказа'!$X$322:$X$322</definedName>
    <definedName name="SalesQty161">'Бланк заказа'!$X$326:$X$326</definedName>
    <definedName name="SalesQty162">'Бланк заказа'!$X$327:$X$327</definedName>
    <definedName name="SalesQty163">'Бланк заказа'!$X$328:$X$328</definedName>
    <definedName name="SalesQty164">'Бланк заказа'!$X$333:$X$333</definedName>
    <definedName name="SalesQty165">'Бланк заказа'!$X$337:$X$337</definedName>
    <definedName name="SalesQty166">'Бланк заказа'!$X$338:$X$338</definedName>
    <definedName name="SalesQty167">'Бланк заказа'!$X$339:$X$339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заказа'!$X$368:$X$368</definedName>
    <definedName name="SalesQty183">'Бланк заказа'!$X$373:$X$373</definedName>
    <definedName name="SalesQty184">'Бланк заказа'!$X$374:$X$374</definedName>
    <definedName name="SalesQty185">'Бланк заказа'!$X$375:$X$375</definedName>
    <definedName name="SalesQty186">'Бланк заказа'!$X$376:$X$376</definedName>
    <definedName name="SalesQty187">'Бланк заказа'!$X$377:$X$377</definedName>
    <definedName name="SalesQty188">'Бланк заказа'!$X$378:$X$378</definedName>
    <definedName name="SalesQty189">'Бланк заказа'!$X$382:$X$382</definedName>
    <definedName name="SalesQty19">'Бланк заказа'!$X$58:$X$58</definedName>
    <definedName name="SalesQty190">'Бланк заказа'!$X$383:$X$383</definedName>
    <definedName name="SalesQty191">'Бланк заказа'!$X$387:$X$387</definedName>
    <definedName name="SalesQty192">'Бланк заказа'!$X$388:$X$388</definedName>
    <definedName name="SalesQty193">'Бланк заказа'!$X$389:$X$389</definedName>
    <definedName name="SalesQty194">'Бланк заказа'!$X$390:$X$390</definedName>
    <definedName name="SalesQty195">'Бланк заказа'!$X$391:$X$391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заказа'!$X$422:$X$422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заказа'!$X$435:$X$435</definedName>
    <definedName name="SalesQty218">'Бланк заказа'!$X$436:$X$436</definedName>
    <definedName name="SalesQty219">'Бланк заказа'!$X$441:$X$441</definedName>
    <definedName name="SalesQty22">'Бланк заказа'!$X$61:$X$61</definedName>
    <definedName name="SalesQty220">'Бланк заказа'!$X$445:$X$445</definedName>
    <definedName name="SalesQty221">'Бланк заказа'!$X$451:$X$451</definedName>
    <definedName name="SalesQty222">'Бланк заказа'!$X$452:$X$452</definedName>
    <definedName name="SalesQty223">'Бланк заказа'!$X$453:$X$453</definedName>
    <definedName name="SalesQty224">'Бланк заказа'!$X$454:$X$454</definedName>
    <definedName name="SalesQty225">'Бланк заказа'!$X$455:$X$455</definedName>
    <definedName name="SalesQty226">'Бланк заказа'!$X$456:$X$456</definedName>
    <definedName name="SalesQty227">'Бланк заказа'!$X$457:$X$457</definedName>
    <definedName name="SalesQty228">'Бланк заказа'!$X$458:$X$458</definedName>
    <definedName name="SalesQty229">'Бланк заказа'!$X$459:$X$459</definedName>
    <definedName name="SalesQty23">'Бланк заказа'!$X$65:$X$65</definedName>
    <definedName name="SalesQty230">'Бланк заказа'!$X$460:$X$460</definedName>
    <definedName name="SalesQty231">'Бланк заказа'!$X$461:$X$461</definedName>
    <definedName name="SalesQty232">'Бланк заказа'!$X$462:$X$462</definedName>
    <definedName name="SalesQty233">'Бланк заказа'!$X$463:$X$463</definedName>
    <definedName name="SalesQty234">'Бланк заказа'!$X$464:$X$464</definedName>
    <definedName name="SalesQty235">'Бланк заказа'!$X$465:$X$465</definedName>
    <definedName name="SalesQty236">'Бланк заказа'!$X$469:$X$469</definedName>
    <definedName name="SalesQty237">'Бланк заказа'!$X$470:$X$470</definedName>
    <definedName name="SalesQty238">'Бланк заказа'!$X$471:$X$471</definedName>
    <definedName name="SalesQty239">'Бланк заказа'!$X$472:$X$472</definedName>
    <definedName name="SalesQty24">'Бланк заказа'!$X$66:$X$66</definedName>
    <definedName name="SalesQty240">'Бланк заказа'!$X$476:$X$476</definedName>
    <definedName name="SalesQty241">'Бланк заказа'!$X$477:$X$477</definedName>
    <definedName name="SalesQty242">'Бланк заказа'!$X$478:$X$478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заказа'!$X$491:$X$491</definedName>
    <definedName name="SalesQty253">'Бланк заказа'!$X$492:$X$492</definedName>
    <definedName name="SalesQty254">'Бланк заказа'!$X$493:$X$493</definedName>
    <definedName name="SalesQty255">'Бланк заказа'!$X$497:$X$497</definedName>
    <definedName name="SalesQty256">'Бланк заказа'!$X$498:$X$498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заказа'!$X$71:$X$71</definedName>
    <definedName name="SalesQty260">'Бланк заказа'!$X$507:$X$507</definedName>
    <definedName name="SalesQty261">'Бланк заказа'!$X$508:$X$508</definedName>
    <definedName name="SalesQty262">'Бланк заказа'!$X$509:$X$509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заказа'!$X$73:$X$73</definedName>
    <definedName name="SalesQty280">'Бланк заказа'!$X$536:$X$536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заказа'!$X$559:$X$559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заказа'!$X$155:$X$155</definedName>
    <definedName name="SalesQty73">'Бланк заказа'!$X$159:$X$159</definedName>
    <definedName name="SalesQty74">'Бланк заказа'!$X$160:$X$160</definedName>
    <definedName name="SalesQty75">'Бланк заказа'!$X$161:$X$161</definedName>
    <definedName name="SalesQty76">'Бланк заказа'!$X$162:$X$162</definedName>
    <definedName name="SalesQty77">'Бланк заказа'!$X$163:$X$163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заказа'!$X$172:$X$172</definedName>
    <definedName name="SalesQty83">'Бланк заказа'!$X$173:$X$173</definedName>
    <definedName name="SalesQty84">'Бланк заказа'!$X$177:$X$177</definedName>
    <definedName name="SalesQty85">'Бланк заказа'!$X$178:$X$178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заказа'!$X$193:$X$193</definedName>
    <definedName name="SalesQty95">'Бланк заказа'!$X$194:$X$194</definedName>
    <definedName name="SalesQty96">'Бланк заказа'!$X$195:$X$195</definedName>
    <definedName name="SalesQty97">'Бланк заказа'!$X$196:$X$196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заказа'!$Y$205:$Y$205</definedName>
    <definedName name="SalesRoundBox104">'Бланк заказа'!$Y$206:$Y$206</definedName>
    <definedName name="SalesRoundBox105">'Бланк заказа'!$Y$211:$Y$211</definedName>
    <definedName name="SalesRoundBox106">'Бланк заказа'!$Y$212:$Y$212</definedName>
    <definedName name="SalesRoundBox107">'Бланк заказа'!$Y$213:$Y$213</definedName>
    <definedName name="SalesRoundBox108">'Бланк заказа'!$Y$214:$Y$214</definedName>
    <definedName name="SalesRoundBox109">'Бланк заказа'!$Y$215:$Y$215</definedName>
    <definedName name="SalesRoundBox11">'Бланк заказа'!$Y$43:$Y$43</definedName>
    <definedName name="SalesRoundBox110">'Бланк заказа'!$Y$216:$Y$216</definedName>
    <definedName name="SalesRoundBox111">'Бланк заказа'!$Y$217:$Y$217</definedName>
    <definedName name="SalesRoundBox112">'Бланк заказа'!$Y$218:$Y$218</definedName>
    <definedName name="SalesRoundBox113">'Бланк заказа'!$Y$222:$Y$222</definedName>
    <definedName name="SalesRoundBox114">'Бланк заказа'!$Y$223:$Y$223</definedName>
    <definedName name="SalesRoundBox115">'Бланк заказа'!$Y$228:$Y$228</definedName>
    <definedName name="SalesRoundBox116">'Бланк заказа'!$Y$229:$Y$229</definedName>
    <definedName name="SalesRoundBox117">'Бланк заказа'!$Y$230:$Y$230</definedName>
    <definedName name="SalesRoundBox118">'Бланк заказа'!$Y$231:$Y$231</definedName>
    <definedName name="SalesRoundBox119">'Бланк заказа'!$Y$232:$Y$232</definedName>
    <definedName name="SalesRoundBox12">'Бланк заказа'!$Y$48:$Y$48</definedName>
    <definedName name="SalesRoundBox120">'Бланк заказа'!$Y$233:$Y$233</definedName>
    <definedName name="SalesRoundBox121">'Бланк заказа'!$Y$238:$Y$238</definedName>
    <definedName name="SalesRoundBox122">'Бланк заказа'!$Y$243:$Y$243</definedName>
    <definedName name="SalesRoundBox123">'Бланк заказа'!$Y$244:$Y$244</definedName>
    <definedName name="SalesRoundBox124">'Бланк заказа'!$Y$245:$Y$245</definedName>
    <definedName name="SalesRoundBox125">'Бланк заказа'!$Y$250:$Y$250</definedName>
    <definedName name="SalesRoundBox126">'Бланк заказа'!$Y$251:$Y$251</definedName>
    <definedName name="SalesRoundBox127">'Бланк заказа'!$Y$252:$Y$252</definedName>
    <definedName name="SalesRoundBox128">'Бланк заказа'!$Y$253:$Y$253</definedName>
    <definedName name="SalesRoundBox129">'Бланк заказа'!$Y$254:$Y$254</definedName>
    <definedName name="SalesRoundBox13">'Бланк заказа'!$Y$49:$Y$49</definedName>
    <definedName name="SalesRoundBox130">'Бланк заказа'!$Y$259:$Y$259</definedName>
    <definedName name="SalesRoundBox131">'Бланк заказа'!$Y$263:$Y$263</definedName>
    <definedName name="SalesRoundBox132">'Бланк заказа'!$Y$267:$Y$267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заказа'!$Y$282:$Y$282</definedName>
    <definedName name="SalesRoundBox137">'Бланк заказа'!$Y$283:$Y$283</definedName>
    <definedName name="SalesRoundBox138">'Бланк заказа'!$Y$288:$Y$288</definedName>
    <definedName name="SalesRoundBox139">'Бланк заказа'!$Y$289:$Y$289</definedName>
    <definedName name="SalesRoundBox14">'Бланк заказа'!$Y$50:$Y$50</definedName>
    <definedName name="SalesRoundBox140">'Бланк заказа'!$Y$290:$Y$290</definedName>
    <definedName name="SalesRoundBox141">'Бланк заказа'!$Y$291:$Y$291</definedName>
    <definedName name="SalesRoundBox142">'Бланк заказа'!$Y$292:$Y$292</definedName>
    <definedName name="SalesRoundBox143">'Бланк заказа'!$Y$293:$Y$293</definedName>
    <definedName name="SalesRoundBox144">'Бланк заказа'!$Y$294:$Y$294</definedName>
    <definedName name="SalesRoundBox145">'Бланк заказа'!$Y$298:$Y$298</definedName>
    <definedName name="SalesRoundBox146">'Бланк заказа'!$Y$299:$Y$299</definedName>
    <definedName name="SalesRoundBox147">'Бланк заказа'!$Y$300:$Y$300</definedName>
    <definedName name="SalesRoundBox148">'Бланк заказа'!$Y$301:$Y$301</definedName>
    <definedName name="SalesRoundBox149">'Бланк заказа'!$Y$305:$Y$305</definedName>
    <definedName name="SalesRoundBox15">'Бланк заказа'!$Y$51:$Y$51</definedName>
    <definedName name="SalesRoundBox150">'Бланк заказа'!$Y$306:$Y$306</definedName>
    <definedName name="SalesRoundBox151">'Бланк заказа'!$Y$307:$Y$307</definedName>
    <definedName name="SalesRoundBox152">'Бланк заказа'!$Y$308:$Y$308</definedName>
    <definedName name="SalesRoundBox153">'Бланк заказа'!$Y$309:$Y$309</definedName>
    <definedName name="SalesRoundBox154">'Бланк заказа'!$Y$313:$Y$313</definedName>
    <definedName name="SalesRoundBox155">'Бланк заказа'!$Y$314:$Y$314</definedName>
    <definedName name="SalesRoundBox156">'Бланк заказа'!$Y$315:$Y$315</definedName>
    <definedName name="SalesRoundBox157">'Бланк заказа'!$Y$319:$Y$319</definedName>
    <definedName name="SalesRoundBox158">'Бланк заказа'!$Y$320:$Y$320</definedName>
    <definedName name="SalesRoundBox159">'Бланк заказа'!$Y$321:$Y$321</definedName>
    <definedName name="SalesRoundBox16">'Бланк заказа'!$Y$52:$Y$52</definedName>
    <definedName name="SalesRoundBox160">'Бланк заказа'!$Y$322:$Y$322</definedName>
    <definedName name="SalesRoundBox161">'Бланк заказа'!$Y$326:$Y$326</definedName>
    <definedName name="SalesRoundBox162">'Бланк заказа'!$Y$327:$Y$327</definedName>
    <definedName name="SalesRoundBox163">'Бланк заказа'!$Y$328:$Y$328</definedName>
    <definedName name="SalesRoundBox164">'Бланк заказа'!$Y$333:$Y$333</definedName>
    <definedName name="SalesRoundBox165">'Бланк заказа'!$Y$337:$Y$337</definedName>
    <definedName name="SalesRoundBox166">'Бланк заказа'!$Y$338:$Y$338</definedName>
    <definedName name="SalesRoundBox167">'Бланк заказа'!$Y$339:$Y$339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заказа'!$Y$368:$Y$368</definedName>
    <definedName name="SalesRoundBox183">'Бланк заказа'!$Y$373:$Y$373</definedName>
    <definedName name="SalesRoundBox184">'Бланк заказа'!$Y$374:$Y$374</definedName>
    <definedName name="SalesRoundBox185">'Бланк заказа'!$Y$375:$Y$375</definedName>
    <definedName name="SalesRoundBox186">'Бланк заказа'!$Y$376:$Y$376</definedName>
    <definedName name="SalesRoundBox187">'Бланк заказа'!$Y$377:$Y$377</definedName>
    <definedName name="SalesRoundBox188">'Бланк заказа'!$Y$378:$Y$378</definedName>
    <definedName name="SalesRoundBox189">'Бланк заказа'!$Y$382:$Y$382</definedName>
    <definedName name="SalesRoundBox19">'Бланк заказа'!$Y$58:$Y$58</definedName>
    <definedName name="SalesRoundBox190">'Бланк заказа'!$Y$383:$Y$383</definedName>
    <definedName name="SalesRoundBox191">'Бланк заказа'!$Y$387:$Y$387</definedName>
    <definedName name="SalesRoundBox192">'Бланк заказа'!$Y$388:$Y$388</definedName>
    <definedName name="SalesRoundBox193">'Бланк заказа'!$Y$389:$Y$389</definedName>
    <definedName name="SalesRoundBox194">'Бланк заказа'!$Y$390:$Y$390</definedName>
    <definedName name="SalesRoundBox195">'Бланк заказа'!$Y$391:$Y$391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заказа'!$Y$422:$Y$422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заказа'!$Y$435:$Y$435</definedName>
    <definedName name="SalesRoundBox218">'Бланк заказа'!$Y$436:$Y$436</definedName>
    <definedName name="SalesRoundBox219">'Бланк заказа'!$Y$441:$Y$441</definedName>
    <definedName name="SalesRoundBox22">'Бланк заказа'!$Y$61:$Y$61</definedName>
    <definedName name="SalesRoundBox220">'Бланк заказа'!$Y$445:$Y$445</definedName>
    <definedName name="SalesRoundBox221">'Бланк заказа'!$Y$451:$Y$451</definedName>
    <definedName name="SalesRoundBox222">'Бланк заказа'!$Y$452:$Y$452</definedName>
    <definedName name="SalesRoundBox223">'Бланк заказа'!$Y$453:$Y$453</definedName>
    <definedName name="SalesRoundBox224">'Бланк заказа'!$Y$454:$Y$454</definedName>
    <definedName name="SalesRoundBox225">'Бланк заказа'!$Y$455:$Y$455</definedName>
    <definedName name="SalesRoundBox226">'Бланк заказа'!$Y$456:$Y$456</definedName>
    <definedName name="SalesRoundBox227">'Бланк заказа'!$Y$457:$Y$457</definedName>
    <definedName name="SalesRoundBox228">'Бланк заказа'!$Y$458:$Y$458</definedName>
    <definedName name="SalesRoundBox229">'Бланк заказа'!$Y$459:$Y$459</definedName>
    <definedName name="SalesRoundBox23">'Бланк заказа'!$Y$65:$Y$65</definedName>
    <definedName name="SalesRoundBox230">'Бланк заказа'!$Y$460:$Y$460</definedName>
    <definedName name="SalesRoundBox231">'Бланк заказа'!$Y$461:$Y$461</definedName>
    <definedName name="SalesRoundBox232">'Бланк заказа'!$Y$462:$Y$462</definedName>
    <definedName name="SalesRoundBox233">'Бланк заказа'!$Y$463:$Y$463</definedName>
    <definedName name="SalesRoundBox234">'Бланк заказа'!$Y$464:$Y$464</definedName>
    <definedName name="SalesRoundBox235">'Бланк заказа'!$Y$465:$Y$465</definedName>
    <definedName name="SalesRoundBox236">'Бланк заказа'!$Y$469:$Y$469</definedName>
    <definedName name="SalesRoundBox237">'Бланк заказа'!$Y$470:$Y$470</definedName>
    <definedName name="SalesRoundBox238">'Бланк заказа'!$Y$471:$Y$471</definedName>
    <definedName name="SalesRoundBox239">'Бланк заказа'!$Y$472:$Y$472</definedName>
    <definedName name="SalesRoundBox24">'Бланк заказа'!$Y$66:$Y$66</definedName>
    <definedName name="SalesRoundBox240">'Бланк заказа'!$Y$476:$Y$476</definedName>
    <definedName name="SalesRoundBox241">'Бланк заказа'!$Y$477:$Y$477</definedName>
    <definedName name="SalesRoundBox242">'Бланк заказа'!$Y$478:$Y$478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заказа'!$Y$491:$Y$491</definedName>
    <definedName name="SalesRoundBox253">'Бланк заказа'!$Y$492:$Y$492</definedName>
    <definedName name="SalesRoundBox254">'Бланк заказа'!$Y$493:$Y$493</definedName>
    <definedName name="SalesRoundBox255">'Бланк заказа'!$Y$497:$Y$497</definedName>
    <definedName name="SalesRoundBox256">'Бланк заказа'!$Y$498:$Y$498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заказа'!$Y$71:$Y$71</definedName>
    <definedName name="SalesRoundBox260">'Бланк заказа'!$Y$507:$Y$507</definedName>
    <definedName name="SalesRoundBox261">'Бланк заказа'!$Y$508:$Y$508</definedName>
    <definedName name="SalesRoundBox262">'Бланк заказа'!$Y$509:$Y$509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заказа'!$Y$73:$Y$73</definedName>
    <definedName name="SalesRoundBox280">'Бланк заказа'!$Y$536:$Y$536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заказа'!$Y$559:$Y$559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заказа'!$Y$155:$Y$155</definedName>
    <definedName name="SalesRoundBox73">'Бланк заказа'!$Y$159:$Y$159</definedName>
    <definedName name="SalesRoundBox74">'Бланк заказа'!$Y$160:$Y$160</definedName>
    <definedName name="SalesRoundBox75">'Бланк заказа'!$Y$161:$Y$161</definedName>
    <definedName name="SalesRoundBox76">'Бланк заказа'!$Y$162:$Y$162</definedName>
    <definedName name="SalesRoundBox77">'Бланк заказа'!$Y$163:$Y$163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заказа'!$Y$172:$Y$172</definedName>
    <definedName name="SalesRoundBox83">'Бланк заказа'!$Y$173:$Y$173</definedName>
    <definedName name="SalesRoundBox84">'Бланк заказа'!$Y$177:$Y$177</definedName>
    <definedName name="SalesRoundBox85">'Бланк заказа'!$Y$178:$Y$178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заказа'!$Y$193:$Y$193</definedName>
    <definedName name="SalesRoundBox95">'Бланк заказа'!$Y$194:$Y$194</definedName>
    <definedName name="SalesRoundBox96">'Бланк заказа'!$Y$195:$Y$195</definedName>
    <definedName name="SalesRoundBox97">'Бланк заказа'!$Y$196:$Y$196</definedName>
    <definedName name="SalesRoundBox98">'Бланк заказа'!$Y$197:$Y$197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заказа'!$W$205:$W$205</definedName>
    <definedName name="UnitOfMeasure104">'Бланк заказа'!$W$206:$W$206</definedName>
    <definedName name="UnitOfMeasure105">'Бланк заказа'!$W$211:$W$211</definedName>
    <definedName name="UnitOfMeasure106">'Бланк заказа'!$W$212:$W$212</definedName>
    <definedName name="UnitOfMeasure107">'Бланк заказа'!$W$213:$W$213</definedName>
    <definedName name="UnitOfMeasure108">'Бланк заказа'!$W$214:$W$214</definedName>
    <definedName name="UnitOfMeasure109">'Бланк заказа'!$W$215:$W$215</definedName>
    <definedName name="UnitOfMeasure11">'Бланк заказа'!$W$43:$W$43</definedName>
    <definedName name="UnitOfMeasure110">'Бланк заказа'!$W$216:$W$216</definedName>
    <definedName name="UnitOfMeasure111">'Бланк заказа'!$W$217:$W$217</definedName>
    <definedName name="UnitOfMeasure112">'Бланк заказа'!$W$218:$W$218</definedName>
    <definedName name="UnitOfMeasure113">'Бланк заказа'!$W$222:$W$222</definedName>
    <definedName name="UnitOfMeasure114">'Бланк заказа'!$W$223:$W$223</definedName>
    <definedName name="UnitOfMeasure115">'Бланк заказа'!$W$228:$W$228</definedName>
    <definedName name="UnitOfMeasure116">'Бланк заказа'!$W$229:$W$229</definedName>
    <definedName name="UnitOfMeasure117">'Бланк заказа'!$W$230:$W$230</definedName>
    <definedName name="UnitOfMeasure118">'Бланк заказа'!$W$231:$W$231</definedName>
    <definedName name="UnitOfMeasure119">'Бланк заказа'!$W$232:$W$232</definedName>
    <definedName name="UnitOfMeasure12">'Бланк заказа'!$W$48:$W$48</definedName>
    <definedName name="UnitOfMeasure120">'Бланк заказа'!$W$233:$W$233</definedName>
    <definedName name="UnitOfMeasure121">'Бланк заказа'!$W$238:$W$238</definedName>
    <definedName name="UnitOfMeasure122">'Бланк заказа'!$W$243:$W$243</definedName>
    <definedName name="UnitOfMeasure123">'Бланк заказа'!$W$244:$W$244</definedName>
    <definedName name="UnitOfMeasure124">'Бланк заказа'!$W$245:$W$245</definedName>
    <definedName name="UnitOfMeasure125">'Бланк заказа'!$W$250:$W$250</definedName>
    <definedName name="UnitOfMeasure126">'Бланк заказа'!$W$251:$W$251</definedName>
    <definedName name="UnitOfMeasure127">'Бланк заказа'!$W$252:$W$252</definedName>
    <definedName name="UnitOfMeasure128">'Бланк заказа'!$W$253:$W$253</definedName>
    <definedName name="UnitOfMeasure129">'Бланк заказа'!$W$254:$W$254</definedName>
    <definedName name="UnitOfMeasure13">'Бланк заказа'!$W$49:$W$49</definedName>
    <definedName name="UnitOfMeasure130">'Бланк заказа'!$W$259:$W$259</definedName>
    <definedName name="UnitOfMeasure131">'Бланк заказа'!$W$263:$W$263</definedName>
    <definedName name="UnitOfMeasure132">'Бланк заказа'!$W$267:$W$267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заказа'!$W$282:$W$282</definedName>
    <definedName name="UnitOfMeasure137">'Бланк заказа'!$W$283:$W$283</definedName>
    <definedName name="UnitOfMeasure138">'Бланк заказа'!$W$288:$W$288</definedName>
    <definedName name="UnitOfMeasure139">'Бланк заказа'!$W$289:$W$289</definedName>
    <definedName name="UnitOfMeasure14">'Бланк заказа'!$W$50:$W$50</definedName>
    <definedName name="UnitOfMeasure140">'Бланк заказа'!$W$290:$W$290</definedName>
    <definedName name="UnitOfMeasure141">'Бланк заказа'!$W$291:$W$291</definedName>
    <definedName name="UnitOfMeasure142">'Бланк заказа'!$W$292:$W$292</definedName>
    <definedName name="UnitOfMeasure143">'Бланк заказа'!$W$293:$W$293</definedName>
    <definedName name="UnitOfMeasure144">'Бланк заказа'!$W$294:$W$294</definedName>
    <definedName name="UnitOfMeasure145">'Бланк заказа'!$W$298:$W$298</definedName>
    <definedName name="UnitOfMeasure146">'Бланк заказа'!$W$299:$W$299</definedName>
    <definedName name="UnitOfMeasure147">'Бланк заказа'!$W$300:$W$300</definedName>
    <definedName name="UnitOfMeasure148">'Бланк заказа'!$W$301:$W$301</definedName>
    <definedName name="UnitOfMeasure149">'Бланк заказа'!$W$305:$W$305</definedName>
    <definedName name="UnitOfMeasure15">'Бланк заказа'!$W$51:$W$51</definedName>
    <definedName name="UnitOfMeasure150">'Бланк заказа'!$W$306:$W$306</definedName>
    <definedName name="UnitOfMeasure151">'Бланк заказа'!$W$307:$W$307</definedName>
    <definedName name="UnitOfMeasure152">'Бланк заказа'!$W$308:$W$308</definedName>
    <definedName name="UnitOfMeasure153">'Бланк заказа'!$W$309:$W$309</definedName>
    <definedName name="UnitOfMeasure154">'Бланк заказа'!$W$313:$W$313</definedName>
    <definedName name="UnitOfMeasure155">'Бланк заказа'!$W$314:$W$314</definedName>
    <definedName name="UnitOfMeasure156">'Бланк заказа'!$W$315:$W$315</definedName>
    <definedName name="UnitOfMeasure157">'Бланк заказа'!$W$319:$W$319</definedName>
    <definedName name="UnitOfMeasure158">'Бланк заказа'!$W$320:$W$320</definedName>
    <definedName name="UnitOfMeasure159">'Бланк заказа'!$W$321:$W$321</definedName>
    <definedName name="UnitOfMeasure16">'Бланк заказа'!$W$52:$W$52</definedName>
    <definedName name="UnitOfMeasure160">'Бланк заказа'!$W$322:$W$322</definedName>
    <definedName name="UnitOfMeasure161">'Бланк заказа'!$W$326:$W$326</definedName>
    <definedName name="UnitOfMeasure162">'Бланк заказа'!$W$327:$W$327</definedName>
    <definedName name="UnitOfMeasure163">'Бланк заказа'!$W$328:$W$328</definedName>
    <definedName name="UnitOfMeasure164">'Бланк заказа'!$W$333:$W$333</definedName>
    <definedName name="UnitOfMeasure165">'Бланк заказа'!$W$337:$W$337</definedName>
    <definedName name="UnitOfMeasure166">'Бланк заказа'!$W$338:$W$338</definedName>
    <definedName name="UnitOfMeasure167">'Бланк заказа'!$W$339:$W$339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заказа'!$W$368:$W$368</definedName>
    <definedName name="UnitOfMeasure183">'Бланк заказа'!$W$373:$W$373</definedName>
    <definedName name="UnitOfMeasure184">'Бланк заказа'!$W$374:$W$374</definedName>
    <definedName name="UnitOfMeasure185">'Бланк заказа'!$W$375:$W$375</definedName>
    <definedName name="UnitOfMeasure186">'Бланк заказа'!$W$376:$W$376</definedName>
    <definedName name="UnitOfMeasure187">'Бланк заказа'!$W$377:$W$377</definedName>
    <definedName name="UnitOfMeasure188">'Бланк заказа'!$W$378:$W$378</definedName>
    <definedName name="UnitOfMeasure189">'Бланк заказа'!$W$382:$W$382</definedName>
    <definedName name="UnitOfMeasure19">'Бланк заказа'!$W$58:$W$58</definedName>
    <definedName name="UnitOfMeasure190">'Бланк заказа'!$W$383:$W$383</definedName>
    <definedName name="UnitOfMeasure191">'Бланк заказа'!$W$387:$W$387</definedName>
    <definedName name="UnitOfMeasure192">'Бланк заказа'!$W$388:$W$388</definedName>
    <definedName name="UnitOfMeasure193">'Бланк заказа'!$W$389:$W$389</definedName>
    <definedName name="UnitOfMeasure194">'Бланк заказа'!$W$390:$W$390</definedName>
    <definedName name="UnitOfMeasure195">'Бланк заказа'!$W$391:$W$391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заказа'!$W$422:$W$422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заказа'!$W$435:$W$435</definedName>
    <definedName name="UnitOfMeasure218">'Бланк заказа'!$W$436:$W$436</definedName>
    <definedName name="UnitOfMeasure219">'Бланк заказа'!$W$441:$W$441</definedName>
    <definedName name="UnitOfMeasure22">'Бланк заказа'!$W$61:$W$61</definedName>
    <definedName name="UnitOfMeasure220">'Бланк заказа'!$W$445:$W$445</definedName>
    <definedName name="UnitOfMeasure221">'Бланк заказа'!$W$451:$W$451</definedName>
    <definedName name="UnitOfMeasure222">'Бланк заказа'!$W$452:$W$452</definedName>
    <definedName name="UnitOfMeasure223">'Бланк заказа'!$W$453:$W$453</definedName>
    <definedName name="UnitOfMeasure224">'Бланк заказа'!$W$454:$W$454</definedName>
    <definedName name="UnitOfMeasure225">'Бланк заказа'!$W$455:$W$455</definedName>
    <definedName name="UnitOfMeasure226">'Бланк заказа'!$W$456:$W$456</definedName>
    <definedName name="UnitOfMeasure227">'Бланк заказа'!$W$457:$W$457</definedName>
    <definedName name="UnitOfMeasure228">'Бланк заказа'!$W$458:$W$458</definedName>
    <definedName name="UnitOfMeasure229">'Бланк заказа'!$W$459:$W$459</definedName>
    <definedName name="UnitOfMeasure23">'Бланк заказа'!$W$65:$W$65</definedName>
    <definedName name="UnitOfMeasure230">'Бланк заказа'!$W$460:$W$460</definedName>
    <definedName name="UnitOfMeasure231">'Бланк заказа'!$W$461:$W$461</definedName>
    <definedName name="UnitOfMeasure232">'Бланк заказа'!$W$462:$W$462</definedName>
    <definedName name="UnitOfMeasure233">'Бланк заказа'!$W$463:$W$463</definedName>
    <definedName name="UnitOfMeasure234">'Бланк заказа'!$W$464:$W$464</definedName>
    <definedName name="UnitOfMeasure235">'Бланк заказа'!$W$465:$W$465</definedName>
    <definedName name="UnitOfMeasure236">'Бланк заказа'!$W$469:$W$469</definedName>
    <definedName name="UnitOfMeasure237">'Бланк заказа'!$W$470:$W$470</definedName>
    <definedName name="UnitOfMeasure238">'Бланк заказа'!$W$471:$W$471</definedName>
    <definedName name="UnitOfMeasure239">'Бланк заказа'!$W$472:$W$472</definedName>
    <definedName name="UnitOfMeasure24">'Бланк заказа'!$W$66:$W$66</definedName>
    <definedName name="UnitOfMeasure240">'Бланк заказа'!$W$476:$W$476</definedName>
    <definedName name="UnitOfMeasure241">'Бланк заказа'!$W$477:$W$477</definedName>
    <definedName name="UnitOfMeasure242">'Бланк заказа'!$W$478:$W$478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заказа'!$W$491:$W$491</definedName>
    <definedName name="UnitOfMeasure253">'Бланк заказа'!$W$492:$W$492</definedName>
    <definedName name="UnitOfMeasure254">'Бланк заказа'!$W$493:$W$493</definedName>
    <definedName name="UnitOfMeasure255">'Бланк заказа'!$W$497:$W$497</definedName>
    <definedName name="UnitOfMeasure256">'Бланк заказа'!$W$498:$W$498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заказа'!$W$71:$W$71</definedName>
    <definedName name="UnitOfMeasure260">'Бланк заказа'!$W$507:$W$507</definedName>
    <definedName name="UnitOfMeasure261">'Бланк заказа'!$W$508:$W$508</definedName>
    <definedName name="UnitOfMeasure262">'Бланк заказа'!$W$509:$W$509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заказа'!$W$73:$W$73</definedName>
    <definedName name="UnitOfMeasure280">'Бланк заказа'!$W$536:$W$536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заказа'!$W$559:$W$559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заказа'!$W$155:$W$155</definedName>
    <definedName name="UnitOfMeasure73">'Бланк заказа'!$W$159:$W$159</definedName>
    <definedName name="UnitOfMeasure74">'Бланк заказа'!$W$160:$W$160</definedName>
    <definedName name="UnitOfMeasure75">'Бланк заказа'!$W$161:$W$161</definedName>
    <definedName name="UnitOfMeasure76">'Бланк заказа'!$W$162:$W$162</definedName>
    <definedName name="UnitOfMeasure77">'Бланк заказа'!$W$163:$W$163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заказа'!$W$172:$W$172</definedName>
    <definedName name="UnitOfMeasure83">'Бланк заказа'!$W$173:$W$173</definedName>
    <definedName name="UnitOfMeasure84">'Бланк заказа'!$W$177:$W$177</definedName>
    <definedName name="UnitOfMeasure85">'Бланк заказа'!$W$178:$W$178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заказа'!$W$193:$W$193</definedName>
    <definedName name="UnitOfMeasure95">'Бланк заказа'!$W$194:$W$194</definedName>
    <definedName name="UnitOfMeasure96">'Бланк заказа'!$W$195:$W$195</definedName>
    <definedName name="UnitOfMeasure97">'Бланк заказа'!$W$196:$W$196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61" i="2" l="1"/>
  <c r="X560" i="2"/>
  <c r="BO559" i="2"/>
  <c r="BM559" i="2"/>
  <c r="Y559" i="2"/>
  <c r="Y561" i="2" s="1"/>
  <c r="X557" i="2"/>
  <c r="X556" i="2"/>
  <c r="BO555" i="2"/>
  <c r="BM555" i="2"/>
  <c r="Y555" i="2"/>
  <c r="BP555" i="2" s="1"/>
  <c r="X553" i="2"/>
  <c r="X552" i="2"/>
  <c r="BO551" i="2"/>
  <c r="BM551" i="2"/>
  <c r="Y551" i="2"/>
  <c r="BP551" i="2" s="1"/>
  <c r="BO550" i="2"/>
  <c r="BM550" i="2"/>
  <c r="Y550" i="2"/>
  <c r="AC572" i="2" s="1"/>
  <c r="X547" i="2"/>
  <c r="X546" i="2"/>
  <c r="BO545" i="2"/>
  <c r="BM545" i="2"/>
  <c r="Y545" i="2"/>
  <c r="BP545" i="2" s="1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X538" i="2"/>
  <c r="X537" i="2"/>
  <c r="BO536" i="2"/>
  <c r="BM536" i="2"/>
  <c r="Y536" i="2"/>
  <c r="Z536" i="2" s="1"/>
  <c r="BO535" i="2"/>
  <c r="BM535" i="2"/>
  <c r="Y535" i="2"/>
  <c r="BP535" i="2" s="1"/>
  <c r="BP534" i="2"/>
  <c r="BO534" i="2"/>
  <c r="BM534" i="2"/>
  <c r="Y534" i="2"/>
  <c r="BN534" i="2" s="1"/>
  <c r="BO533" i="2"/>
  <c r="BM533" i="2"/>
  <c r="Y533" i="2"/>
  <c r="Z533" i="2" s="1"/>
  <c r="BO532" i="2"/>
  <c r="BM532" i="2"/>
  <c r="Y532" i="2"/>
  <c r="BP532" i="2" s="1"/>
  <c r="BP531" i="2"/>
  <c r="BO531" i="2"/>
  <c r="BM531" i="2"/>
  <c r="Y531" i="2"/>
  <c r="X529" i="2"/>
  <c r="X528" i="2"/>
  <c r="BP527" i="2"/>
  <c r="BO527" i="2"/>
  <c r="BM527" i="2"/>
  <c r="Y527" i="2"/>
  <c r="BN527" i="2" s="1"/>
  <c r="BP526" i="2"/>
  <c r="BO526" i="2"/>
  <c r="BM526" i="2"/>
  <c r="Y526" i="2"/>
  <c r="BO525" i="2"/>
  <c r="BM525" i="2"/>
  <c r="Y525" i="2"/>
  <c r="Z525" i="2" s="1"/>
  <c r="BO524" i="2"/>
  <c r="BM524" i="2"/>
  <c r="Y524" i="2"/>
  <c r="BO523" i="2"/>
  <c r="BM523" i="2"/>
  <c r="Z523" i="2"/>
  <c r="Y523" i="2"/>
  <c r="BN523" i="2" s="1"/>
  <c r="BO522" i="2"/>
  <c r="BM522" i="2"/>
  <c r="Y522" i="2"/>
  <c r="Z522" i="2" s="1"/>
  <c r="BP521" i="2"/>
  <c r="BO521" i="2"/>
  <c r="BM521" i="2"/>
  <c r="Y521" i="2"/>
  <c r="X519" i="2"/>
  <c r="X518" i="2"/>
  <c r="BO517" i="2"/>
  <c r="BM517" i="2"/>
  <c r="Y517" i="2"/>
  <c r="BP517" i="2" s="1"/>
  <c r="BP516" i="2"/>
  <c r="BO516" i="2"/>
  <c r="BN516" i="2"/>
  <c r="BM516" i="2"/>
  <c r="Z516" i="2"/>
  <c r="Y516" i="2"/>
  <c r="BO515" i="2"/>
  <c r="BM515" i="2"/>
  <c r="Y515" i="2"/>
  <c r="BP515" i="2" s="1"/>
  <c r="BO514" i="2"/>
  <c r="BM514" i="2"/>
  <c r="Y514" i="2"/>
  <c r="BP514" i="2" s="1"/>
  <c r="BP513" i="2"/>
  <c r="BO513" i="2"/>
  <c r="BN513" i="2"/>
  <c r="BM513" i="2"/>
  <c r="Z513" i="2"/>
  <c r="Y513" i="2"/>
  <c r="X511" i="2"/>
  <c r="X510" i="2"/>
  <c r="BP509" i="2"/>
  <c r="BO509" i="2"/>
  <c r="BN509" i="2"/>
  <c r="BM509" i="2"/>
  <c r="Z509" i="2"/>
  <c r="Y509" i="2"/>
  <c r="BO508" i="2"/>
  <c r="BM508" i="2"/>
  <c r="Y508" i="2"/>
  <c r="BP508" i="2" s="1"/>
  <c r="BO507" i="2"/>
  <c r="BM507" i="2"/>
  <c r="Y507" i="2"/>
  <c r="Z507" i="2" s="1"/>
  <c r="BP506" i="2"/>
  <c r="BO506" i="2"/>
  <c r="BN506" i="2"/>
  <c r="BM506" i="2"/>
  <c r="Z506" i="2"/>
  <c r="Y506" i="2"/>
  <c r="BO505" i="2"/>
  <c r="BM505" i="2"/>
  <c r="Y505" i="2"/>
  <c r="BP505" i="2" s="1"/>
  <c r="BO504" i="2"/>
  <c r="BM504" i="2"/>
  <c r="Y504" i="2"/>
  <c r="Y500" i="2"/>
  <c r="X500" i="2"/>
  <c r="X499" i="2"/>
  <c r="BO498" i="2"/>
  <c r="BN498" i="2"/>
  <c r="BM498" i="2"/>
  <c r="Z498" i="2"/>
  <c r="Y498" i="2"/>
  <c r="BP498" i="2" s="1"/>
  <c r="BP497" i="2"/>
  <c r="BO497" i="2"/>
  <c r="BM497" i="2"/>
  <c r="Y497" i="2"/>
  <c r="P497" i="2"/>
  <c r="X495" i="2"/>
  <c r="X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BP487" i="2" s="1"/>
  <c r="P487" i="2"/>
  <c r="BO486" i="2"/>
  <c r="BM486" i="2"/>
  <c r="Z486" i="2"/>
  <c r="Y486" i="2"/>
  <c r="BP486" i="2" s="1"/>
  <c r="BP485" i="2"/>
  <c r="BO485" i="2"/>
  <c r="BM485" i="2"/>
  <c r="Y485" i="2"/>
  <c r="BN485" i="2" s="1"/>
  <c r="P485" i="2"/>
  <c r="BO484" i="2"/>
  <c r="BM484" i="2"/>
  <c r="Y484" i="2"/>
  <c r="P484" i="2"/>
  <c r="BP483" i="2"/>
  <c r="BO483" i="2"/>
  <c r="BN483" i="2"/>
  <c r="BM483" i="2"/>
  <c r="Z483" i="2"/>
  <c r="Y483" i="2"/>
  <c r="BO482" i="2"/>
  <c r="BM482" i="2"/>
  <c r="Z482" i="2"/>
  <c r="Y482" i="2"/>
  <c r="BP482" i="2" s="1"/>
  <c r="P482" i="2"/>
  <c r="BO481" i="2"/>
  <c r="BM481" i="2"/>
  <c r="Y481" i="2"/>
  <c r="BO480" i="2"/>
  <c r="BN480" i="2"/>
  <c r="BM480" i="2"/>
  <c r="Z480" i="2"/>
  <c r="Y480" i="2"/>
  <c r="BP480" i="2" s="1"/>
  <c r="BP479" i="2"/>
  <c r="BO479" i="2"/>
  <c r="BM479" i="2"/>
  <c r="Y479" i="2"/>
  <c r="BN479" i="2" s="1"/>
  <c r="BP478" i="2"/>
  <c r="BO478" i="2"/>
  <c r="BN478" i="2"/>
  <c r="BM478" i="2"/>
  <c r="Z478" i="2"/>
  <c r="Y478" i="2"/>
  <c r="BO477" i="2"/>
  <c r="BM477" i="2"/>
  <c r="Y477" i="2"/>
  <c r="BO476" i="2"/>
  <c r="BM476" i="2"/>
  <c r="Y476" i="2"/>
  <c r="X474" i="2"/>
  <c r="X473" i="2"/>
  <c r="BP472" i="2"/>
  <c r="BO472" i="2"/>
  <c r="BN472" i="2"/>
  <c r="BM472" i="2"/>
  <c r="Z472" i="2"/>
  <c r="Y472" i="2"/>
  <c r="BO471" i="2"/>
  <c r="BM471" i="2"/>
  <c r="Z471" i="2"/>
  <c r="Y471" i="2"/>
  <c r="BP471" i="2" s="1"/>
  <c r="BO470" i="2"/>
  <c r="BM470" i="2"/>
  <c r="Y470" i="2"/>
  <c r="Z470" i="2" s="1"/>
  <c r="BO469" i="2"/>
  <c r="BM469" i="2"/>
  <c r="Y469" i="2"/>
  <c r="P469" i="2"/>
  <c r="X467" i="2"/>
  <c r="X466" i="2"/>
  <c r="BO465" i="2"/>
  <c r="BM465" i="2"/>
  <c r="Y465" i="2"/>
  <c r="Z465" i="2" s="1"/>
  <c r="P465" i="2"/>
  <c r="BO464" i="2"/>
  <c r="BM464" i="2"/>
  <c r="Y464" i="2"/>
  <c r="BN464" i="2" s="1"/>
  <c r="P464" i="2"/>
  <c r="BO463" i="2"/>
  <c r="BM463" i="2"/>
  <c r="Y463" i="2"/>
  <c r="BP463" i="2" s="1"/>
  <c r="P463" i="2"/>
  <c r="BO462" i="2"/>
  <c r="BM462" i="2"/>
  <c r="Y462" i="2"/>
  <c r="BP462" i="2" s="1"/>
  <c r="BP461" i="2"/>
  <c r="BO461" i="2"/>
  <c r="BN461" i="2"/>
  <c r="BM461" i="2"/>
  <c r="Z461" i="2"/>
  <c r="Y461" i="2"/>
  <c r="BO460" i="2"/>
  <c r="BM460" i="2"/>
  <c r="Y460" i="2"/>
  <c r="BP460" i="2" s="1"/>
  <c r="BO459" i="2"/>
  <c r="BM459" i="2"/>
  <c r="Y459" i="2"/>
  <c r="BP459" i="2" s="1"/>
  <c r="P459" i="2"/>
  <c r="BO458" i="2"/>
  <c r="BM458" i="2"/>
  <c r="Y458" i="2"/>
  <c r="Z458" i="2" s="1"/>
  <c r="P458" i="2"/>
  <c r="BO457" i="2"/>
  <c r="BM457" i="2"/>
  <c r="Y457" i="2"/>
  <c r="P457" i="2"/>
  <c r="BP456" i="2"/>
  <c r="BO456" i="2"/>
  <c r="BN456" i="2"/>
  <c r="BM456" i="2"/>
  <c r="Z456" i="2"/>
  <c r="Y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7" i="2"/>
  <c r="X446" i="2"/>
  <c r="BP445" i="2"/>
  <c r="BO445" i="2"/>
  <c r="BN445" i="2"/>
  <c r="BM445" i="2"/>
  <c r="Z445" i="2"/>
  <c r="Z446" i="2" s="1"/>
  <c r="Y445" i="2"/>
  <c r="Y447" i="2" s="1"/>
  <c r="P445" i="2"/>
  <c r="X443" i="2"/>
  <c r="Y442" i="2"/>
  <c r="X442" i="2"/>
  <c r="BP441" i="2"/>
  <c r="BO441" i="2"/>
  <c r="BN441" i="2"/>
  <c r="BM441" i="2"/>
  <c r="Z441" i="2"/>
  <c r="Z442" i="2" s="1"/>
  <c r="Y441" i="2"/>
  <c r="Z572" i="2" s="1"/>
  <c r="P441" i="2"/>
  <c r="X438" i="2"/>
  <c r="Y437" i="2"/>
  <c r="X437" i="2"/>
  <c r="BO436" i="2"/>
  <c r="BM436" i="2"/>
  <c r="Z436" i="2"/>
  <c r="Y436" i="2"/>
  <c r="BP435" i="2"/>
  <c r="BO435" i="2"/>
  <c r="BN435" i="2"/>
  <c r="BM435" i="2"/>
  <c r="Z435" i="2"/>
  <c r="Y435" i="2"/>
  <c r="Y572" i="2" s="1"/>
  <c r="P435" i="2"/>
  <c r="X432" i="2"/>
  <c r="X431" i="2"/>
  <c r="BO430" i="2"/>
  <c r="BM430" i="2"/>
  <c r="Y430" i="2"/>
  <c r="P430" i="2"/>
  <c r="BO429" i="2"/>
  <c r="BM429" i="2"/>
  <c r="Y429" i="2"/>
  <c r="BP429" i="2" s="1"/>
  <c r="BO428" i="2"/>
  <c r="BM428" i="2"/>
  <c r="Y428" i="2"/>
  <c r="P428" i="2"/>
  <c r="BP427" i="2"/>
  <c r="BO427" i="2"/>
  <c r="BN427" i="2"/>
  <c r="BM427" i="2"/>
  <c r="Z427" i="2"/>
  <c r="Y427" i="2"/>
  <c r="X425" i="2"/>
  <c r="X424" i="2"/>
  <c r="BO423" i="2"/>
  <c r="BM423" i="2"/>
  <c r="Y423" i="2"/>
  <c r="P423" i="2"/>
  <c r="BP422" i="2"/>
  <c r="BO422" i="2"/>
  <c r="BN422" i="2"/>
  <c r="BM422" i="2"/>
  <c r="Z422" i="2"/>
  <c r="Y422" i="2"/>
  <c r="P422" i="2"/>
  <c r="X419" i="2"/>
  <c r="X418" i="2"/>
  <c r="BO417" i="2"/>
  <c r="BM417" i="2"/>
  <c r="Y417" i="2"/>
  <c r="BP417" i="2" s="1"/>
  <c r="P417" i="2"/>
  <c r="BO416" i="2"/>
  <c r="BM416" i="2"/>
  <c r="Y416" i="2"/>
  <c r="P416" i="2"/>
  <c r="X414" i="2"/>
  <c r="X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BO409" i="2"/>
  <c r="BM409" i="2"/>
  <c r="Y409" i="2"/>
  <c r="BP409" i="2" s="1"/>
  <c r="P409" i="2"/>
  <c r="BO408" i="2"/>
  <c r="BM408" i="2"/>
  <c r="Y408" i="2"/>
  <c r="P408" i="2"/>
  <c r="BP407" i="2"/>
  <c r="BO407" i="2"/>
  <c r="BN407" i="2"/>
  <c r="BM407" i="2"/>
  <c r="Z407" i="2"/>
  <c r="Y407" i="2"/>
  <c r="P407" i="2"/>
  <c r="BO406" i="2"/>
  <c r="BM406" i="2"/>
  <c r="Y406" i="2"/>
  <c r="BO405" i="2"/>
  <c r="BM405" i="2"/>
  <c r="Z405" i="2"/>
  <c r="Y405" i="2"/>
  <c r="BN405" i="2" s="1"/>
  <c r="P405" i="2"/>
  <c r="BO404" i="2"/>
  <c r="BM404" i="2"/>
  <c r="Y404" i="2"/>
  <c r="BP404" i="2" s="1"/>
  <c r="BO403" i="2"/>
  <c r="BM403" i="2"/>
  <c r="Y403" i="2"/>
  <c r="BN403" i="2" s="1"/>
  <c r="BO402" i="2"/>
  <c r="BM402" i="2"/>
  <c r="Y402" i="2"/>
  <c r="BO401" i="2"/>
  <c r="BM401" i="2"/>
  <c r="Y401" i="2"/>
  <c r="X397" i="2"/>
  <c r="X396" i="2"/>
  <c r="BP395" i="2"/>
  <c r="BO395" i="2"/>
  <c r="BM395" i="2"/>
  <c r="Y395" i="2"/>
  <c r="X393" i="2"/>
  <c r="X392" i="2"/>
  <c r="BO391" i="2"/>
  <c r="BM391" i="2"/>
  <c r="Y391" i="2"/>
  <c r="P391" i="2"/>
  <c r="BP390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P388" i="2" s="1"/>
  <c r="BO387" i="2"/>
  <c r="BN387" i="2"/>
  <c r="BM387" i="2"/>
  <c r="Z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X380" i="2"/>
  <c r="X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0" i="2"/>
  <c r="X369" i="2"/>
  <c r="BO368" i="2"/>
  <c r="BM368" i="2"/>
  <c r="Z368" i="2"/>
  <c r="Z369" i="2" s="1"/>
  <c r="Y368" i="2"/>
  <c r="Y370" i="2" s="1"/>
  <c r="X366" i="2"/>
  <c r="X365" i="2"/>
  <c r="BP364" i="2"/>
  <c r="BO364" i="2"/>
  <c r="BM364" i="2"/>
  <c r="Y364" i="2"/>
  <c r="BN364" i="2" s="1"/>
  <c r="BO363" i="2"/>
  <c r="BM363" i="2"/>
  <c r="Y363" i="2"/>
  <c r="Y366" i="2" s="1"/>
  <c r="X361" i="2"/>
  <c r="X360" i="2"/>
  <c r="BO359" i="2"/>
  <c r="BM359" i="2"/>
  <c r="Z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P353" i="2"/>
  <c r="BO353" i="2"/>
  <c r="BM353" i="2"/>
  <c r="Y353" i="2"/>
  <c r="P353" i="2"/>
  <c r="BP352" i="2"/>
  <c r="BO352" i="2"/>
  <c r="BN352" i="2"/>
  <c r="BM352" i="2"/>
  <c r="Z352" i="2"/>
  <c r="Y352" i="2"/>
  <c r="P352" i="2"/>
  <c r="BO351" i="2"/>
  <c r="BM351" i="2"/>
  <c r="Z351" i="2"/>
  <c r="Y351" i="2"/>
  <c r="P351" i="2"/>
  <c r="BO350" i="2"/>
  <c r="BM350" i="2"/>
  <c r="Y350" i="2"/>
  <c r="P350" i="2"/>
  <c r="BP349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X341" i="2"/>
  <c r="X340" i="2"/>
  <c r="BP339" i="2"/>
  <c r="BO339" i="2"/>
  <c r="BN339" i="2"/>
  <c r="BM339" i="2"/>
  <c r="Z339" i="2"/>
  <c r="Y339" i="2"/>
  <c r="P339" i="2"/>
  <c r="BO338" i="2"/>
  <c r="BM338" i="2"/>
  <c r="Y338" i="2"/>
  <c r="P338" i="2"/>
  <c r="BP337" i="2"/>
  <c r="BO337" i="2"/>
  <c r="BM337" i="2"/>
  <c r="Y337" i="2"/>
  <c r="P337" i="2"/>
  <c r="Y335" i="2"/>
  <c r="X335" i="2"/>
  <c r="X334" i="2"/>
  <c r="BO333" i="2"/>
  <c r="BM333" i="2"/>
  <c r="Y333" i="2"/>
  <c r="Z333" i="2" s="1"/>
  <c r="Z334" i="2" s="1"/>
  <c r="P333" i="2"/>
  <c r="X330" i="2"/>
  <c r="X329" i="2"/>
  <c r="BO328" i="2"/>
  <c r="BM328" i="2"/>
  <c r="Y328" i="2"/>
  <c r="Z328" i="2" s="1"/>
  <c r="P328" i="2"/>
  <c r="BO327" i="2"/>
  <c r="BM327" i="2"/>
  <c r="Y327" i="2"/>
  <c r="BN327" i="2" s="1"/>
  <c r="P327" i="2"/>
  <c r="BO326" i="2"/>
  <c r="BN326" i="2"/>
  <c r="BM326" i="2"/>
  <c r="Z326" i="2"/>
  <c r="Y326" i="2"/>
  <c r="BP326" i="2" s="1"/>
  <c r="P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N320" i="2"/>
  <c r="BM320" i="2"/>
  <c r="Z320" i="2"/>
  <c r="Y320" i="2"/>
  <c r="BP320" i="2" s="1"/>
  <c r="BP319" i="2"/>
  <c r="BO319" i="2"/>
  <c r="BN319" i="2"/>
  <c r="BM319" i="2"/>
  <c r="Z319" i="2"/>
  <c r="Y319" i="2"/>
  <c r="X317" i="2"/>
  <c r="X316" i="2"/>
  <c r="BO315" i="2"/>
  <c r="BM315" i="2"/>
  <c r="Y315" i="2"/>
  <c r="P315" i="2"/>
  <c r="BO314" i="2"/>
  <c r="BM314" i="2"/>
  <c r="Y314" i="2"/>
  <c r="P314" i="2"/>
  <c r="BP313" i="2"/>
  <c r="BO313" i="2"/>
  <c r="BN313" i="2"/>
  <c r="BM313" i="2"/>
  <c r="Z313" i="2"/>
  <c r="Y313" i="2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BN307" i="2" s="1"/>
  <c r="P307" i="2"/>
  <c r="BO306" i="2"/>
  <c r="BN306" i="2"/>
  <c r="BM306" i="2"/>
  <c r="Z306" i="2"/>
  <c r="Y306" i="2"/>
  <c r="BP306" i="2" s="1"/>
  <c r="P306" i="2"/>
  <c r="BO305" i="2"/>
  <c r="BM305" i="2"/>
  <c r="Y305" i="2"/>
  <c r="Y310" i="2" s="1"/>
  <c r="P305" i="2"/>
  <c r="X303" i="2"/>
  <c r="X302" i="2"/>
  <c r="BO301" i="2"/>
  <c r="BM301" i="2"/>
  <c r="Y301" i="2"/>
  <c r="BP301" i="2" s="1"/>
  <c r="P301" i="2"/>
  <c r="BO300" i="2"/>
  <c r="BN300" i="2"/>
  <c r="BM300" i="2"/>
  <c r="Z300" i="2"/>
  <c r="Y300" i="2"/>
  <c r="BP300" i="2" s="1"/>
  <c r="P300" i="2"/>
  <c r="BO299" i="2"/>
  <c r="BM299" i="2"/>
  <c r="Y299" i="2"/>
  <c r="P299" i="2"/>
  <c r="BO298" i="2"/>
  <c r="BM298" i="2"/>
  <c r="Y298" i="2"/>
  <c r="Z298" i="2" s="1"/>
  <c r="P298" i="2"/>
  <c r="X296" i="2"/>
  <c r="Y295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N290" i="2"/>
  <c r="BM290" i="2"/>
  <c r="Z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Y284" i="2"/>
  <c r="X284" i="2"/>
  <c r="BP283" i="2"/>
  <c r="BO283" i="2"/>
  <c r="BM283" i="2"/>
  <c r="Y283" i="2"/>
  <c r="P283" i="2"/>
  <c r="BO282" i="2"/>
  <c r="BM282" i="2"/>
  <c r="Y282" i="2"/>
  <c r="BP282" i="2" s="1"/>
  <c r="P282" i="2"/>
  <c r="X280" i="2"/>
  <c r="X279" i="2"/>
  <c r="BO278" i="2"/>
  <c r="BM278" i="2"/>
  <c r="Y278" i="2"/>
  <c r="Y280" i="2" s="1"/>
  <c r="P278" i="2"/>
  <c r="Y275" i="2"/>
  <c r="X275" i="2"/>
  <c r="X274" i="2"/>
  <c r="BO273" i="2"/>
  <c r="BM273" i="2"/>
  <c r="Y273" i="2"/>
  <c r="BN273" i="2" s="1"/>
  <c r="P273" i="2"/>
  <c r="BO272" i="2"/>
  <c r="BN272" i="2"/>
  <c r="BM272" i="2"/>
  <c r="Z272" i="2"/>
  <c r="Y272" i="2"/>
  <c r="BP272" i="2" s="1"/>
  <c r="P272" i="2"/>
  <c r="X269" i="2"/>
  <c r="X268" i="2"/>
  <c r="BO267" i="2"/>
  <c r="BM267" i="2"/>
  <c r="Y267" i="2"/>
  <c r="BP267" i="2" s="1"/>
  <c r="P267" i="2"/>
  <c r="X265" i="2"/>
  <c r="X264" i="2"/>
  <c r="BO263" i="2"/>
  <c r="BM263" i="2"/>
  <c r="Z263" i="2"/>
  <c r="Z264" i="2" s="1"/>
  <c r="Y263" i="2"/>
  <c r="Y265" i="2" s="1"/>
  <c r="P263" i="2"/>
  <c r="X261" i="2"/>
  <c r="X260" i="2"/>
  <c r="BO259" i="2"/>
  <c r="BN259" i="2"/>
  <c r="BM259" i="2"/>
  <c r="Z259" i="2"/>
  <c r="Z260" i="2" s="1"/>
  <c r="Y259" i="2"/>
  <c r="Y261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Y256" i="2" s="1"/>
  <c r="P250" i="2"/>
  <c r="X247" i="2"/>
  <c r="X246" i="2"/>
  <c r="BO245" i="2"/>
  <c r="BM245" i="2"/>
  <c r="Z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P243" i="2"/>
  <c r="X240" i="2"/>
  <c r="X239" i="2"/>
  <c r="BO238" i="2"/>
  <c r="BM238" i="2"/>
  <c r="Z238" i="2"/>
  <c r="Z239" i="2" s="1"/>
  <c r="Y238" i="2"/>
  <c r="Y240" i="2" s="1"/>
  <c r="P238" i="2"/>
  <c r="X235" i="2"/>
  <c r="X234" i="2"/>
  <c r="BO233" i="2"/>
  <c r="BN233" i="2"/>
  <c r="BM233" i="2"/>
  <c r="Z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BP230" i="2"/>
  <c r="BO230" i="2"/>
  <c r="BN230" i="2"/>
  <c r="BM230" i="2"/>
  <c r="Z230" i="2"/>
  <c r="Y230" i="2"/>
  <c r="P230" i="2"/>
  <c r="BO229" i="2"/>
  <c r="BM229" i="2"/>
  <c r="Y229" i="2"/>
  <c r="P229" i="2"/>
  <c r="BO228" i="2"/>
  <c r="BM228" i="2"/>
  <c r="Y228" i="2"/>
  <c r="P228" i="2"/>
  <c r="X225" i="2"/>
  <c r="X224" i="2"/>
  <c r="BO223" i="2"/>
  <c r="BM223" i="2"/>
  <c r="Y223" i="2"/>
  <c r="BN223" i="2" s="1"/>
  <c r="P223" i="2"/>
  <c r="BO222" i="2"/>
  <c r="BM222" i="2"/>
  <c r="Z222" i="2"/>
  <c r="Y222" i="2"/>
  <c r="BP222" i="2" s="1"/>
  <c r="X220" i="2"/>
  <c r="X219" i="2"/>
  <c r="BO218" i="2"/>
  <c r="BM218" i="2"/>
  <c r="Y218" i="2"/>
  <c r="BN218" i="2" s="1"/>
  <c r="P218" i="2"/>
  <c r="BO217" i="2"/>
  <c r="BM217" i="2"/>
  <c r="Z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P212" i="2"/>
  <c r="BO212" i="2"/>
  <c r="BM212" i="2"/>
  <c r="Y212" i="2"/>
  <c r="BN212" i="2" s="1"/>
  <c r="P212" i="2"/>
  <c r="BO211" i="2"/>
  <c r="BM211" i="2"/>
  <c r="Z211" i="2"/>
  <c r="Y211" i="2"/>
  <c r="P211" i="2"/>
  <c r="X208" i="2"/>
  <c r="Y207" i="2"/>
  <c r="X207" i="2"/>
  <c r="BO206" i="2"/>
  <c r="BM206" i="2"/>
  <c r="Z206" i="2"/>
  <c r="Y206" i="2"/>
  <c r="BP206" i="2" s="1"/>
  <c r="P206" i="2"/>
  <c r="BO205" i="2"/>
  <c r="BM205" i="2"/>
  <c r="Y205" i="2"/>
  <c r="Y208" i="2" s="1"/>
  <c r="P205" i="2"/>
  <c r="X203" i="2"/>
  <c r="X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BO187" i="2"/>
  <c r="BM187" i="2"/>
  <c r="Y187" i="2"/>
  <c r="BN187" i="2" s="1"/>
  <c r="P187" i="2"/>
  <c r="BO186" i="2"/>
  <c r="BM186" i="2"/>
  <c r="Y186" i="2"/>
  <c r="P186" i="2"/>
  <c r="BO185" i="2"/>
  <c r="BM185" i="2"/>
  <c r="Y185" i="2"/>
  <c r="P185" i="2"/>
  <c r="BP184" i="2"/>
  <c r="BO184" i="2"/>
  <c r="BN184" i="2"/>
  <c r="BM184" i="2"/>
  <c r="Z184" i="2"/>
  <c r="Y184" i="2"/>
  <c r="P184" i="2"/>
  <c r="BO183" i="2"/>
  <c r="BM183" i="2"/>
  <c r="Y183" i="2"/>
  <c r="P183" i="2"/>
  <c r="BP182" i="2"/>
  <c r="BO182" i="2"/>
  <c r="BN182" i="2"/>
  <c r="BM182" i="2"/>
  <c r="Z182" i="2"/>
  <c r="Y182" i="2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X175" i="2"/>
  <c r="X174" i="2"/>
  <c r="BO173" i="2"/>
  <c r="BM173" i="2"/>
  <c r="Z173" i="2"/>
  <c r="Y173" i="2"/>
  <c r="BN173" i="2" s="1"/>
  <c r="P173" i="2"/>
  <c r="BO172" i="2"/>
  <c r="BM172" i="2"/>
  <c r="Y172" i="2"/>
  <c r="BP172" i="2" s="1"/>
  <c r="P172" i="2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N164" i="2" s="1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Z160" i="2"/>
  <c r="Y160" i="2"/>
  <c r="BP160" i="2" s="1"/>
  <c r="P160" i="2"/>
  <c r="BO159" i="2"/>
  <c r="BM159" i="2"/>
  <c r="Y159" i="2"/>
  <c r="Y169" i="2" s="1"/>
  <c r="P159" i="2"/>
  <c r="X157" i="2"/>
  <c r="X156" i="2"/>
  <c r="BO155" i="2"/>
  <c r="BM155" i="2"/>
  <c r="Y155" i="2"/>
  <c r="P155" i="2"/>
  <c r="X151" i="2"/>
  <c r="X150" i="2"/>
  <c r="BO149" i="2"/>
  <c r="BM149" i="2"/>
  <c r="Z149" i="2"/>
  <c r="Y149" i="2"/>
  <c r="BN149" i="2" s="1"/>
  <c r="P149" i="2"/>
  <c r="BO148" i="2"/>
  <c r="BM148" i="2"/>
  <c r="Y148" i="2"/>
  <c r="BP148" i="2" s="1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BO141" i="2"/>
  <c r="BM141" i="2"/>
  <c r="Y141" i="2"/>
  <c r="Y145" i="2" s="1"/>
  <c r="P141" i="2"/>
  <c r="Y139" i="2"/>
  <c r="X139" i="2"/>
  <c r="Y138" i="2"/>
  <c r="X138" i="2"/>
  <c r="BO137" i="2"/>
  <c r="BM137" i="2"/>
  <c r="Y137" i="2"/>
  <c r="P137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N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N124" i="2" s="1"/>
  <c r="BO123" i="2"/>
  <c r="BM123" i="2"/>
  <c r="Y123" i="2"/>
  <c r="BP123" i="2" s="1"/>
  <c r="P123" i="2"/>
  <c r="BO122" i="2"/>
  <c r="BM122" i="2"/>
  <c r="Y122" i="2"/>
  <c r="BP122" i="2" s="1"/>
  <c r="BP121" i="2"/>
  <c r="BO121" i="2"/>
  <c r="BN121" i="2"/>
  <c r="BM121" i="2"/>
  <c r="Z121" i="2"/>
  <c r="Y121" i="2"/>
  <c r="P121" i="2"/>
  <c r="BO120" i="2"/>
  <c r="BM120" i="2"/>
  <c r="Y120" i="2"/>
  <c r="BN120" i="2" s="1"/>
  <c r="P120" i="2"/>
  <c r="BO119" i="2"/>
  <c r="BM119" i="2"/>
  <c r="Y119" i="2"/>
  <c r="Y129" i="2" s="1"/>
  <c r="X117" i="2"/>
  <c r="X116" i="2"/>
  <c r="BO115" i="2"/>
  <c r="BM115" i="2"/>
  <c r="Y115" i="2"/>
  <c r="BN115" i="2" s="1"/>
  <c r="P115" i="2"/>
  <c r="BO114" i="2"/>
  <c r="BM114" i="2"/>
  <c r="Y114" i="2"/>
  <c r="P114" i="2"/>
  <c r="BO113" i="2"/>
  <c r="BM113" i="2"/>
  <c r="Y113" i="2"/>
  <c r="Y116" i="2" s="1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Y106" i="2"/>
  <c r="F572" i="2" s="1"/>
  <c r="P106" i="2"/>
  <c r="X103" i="2"/>
  <c r="X102" i="2"/>
  <c r="BO101" i="2"/>
  <c r="BM101" i="2"/>
  <c r="Y101" i="2"/>
  <c r="BP101" i="2" s="1"/>
  <c r="P101" i="2"/>
  <c r="BO100" i="2"/>
  <c r="BM100" i="2"/>
  <c r="Y100" i="2"/>
  <c r="Z100" i="2" s="1"/>
  <c r="P100" i="2"/>
  <c r="BO99" i="2"/>
  <c r="BN99" i="2"/>
  <c r="BM99" i="2"/>
  <c r="Z99" i="2"/>
  <c r="Y99" i="2"/>
  <c r="BP99" i="2" s="1"/>
  <c r="P99" i="2"/>
  <c r="BO98" i="2"/>
  <c r="BM98" i="2"/>
  <c r="Y98" i="2"/>
  <c r="BP98" i="2" s="1"/>
  <c r="BO97" i="2"/>
  <c r="BM97" i="2"/>
  <c r="Z97" i="2"/>
  <c r="Y97" i="2"/>
  <c r="BN97" i="2" s="1"/>
  <c r="BO96" i="2"/>
  <c r="BM96" i="2"/>
  <c r="Y96" i="2"/>
  <c r="BP96" i="2" s="1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Y93" i="2"/>
  <c r="BP93" i="2" s="1"/>
  <c r="X91" i="2"/>
  <c r="X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E572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P67" i="2"/>
  <c r="BO67" i="2"/>
  <c r="BN67" i="2"/>
  <c r="BM67" i="2"/>
  <c r="Z67" i="2"/>
  <c r="Y67" i="2"/>
  <c r="P67" i="2"/>
  <c r="BO66" i="2"/>
  <c r="BM66" i="2"/>
  <c r="Y66" i="2"/>
  <c r="BP66" i="2" s="1"/>
  <c r="P66" i="2"/>
  <c r="BO65" i="2"/>
  <c r="BM65" i="2"/>
  <c r="Y65" i="2"/>
  <c r="Y69" i="2" s="1"/>
  <c r="P65" i="2"/>
  <c r="X63" i="2"/>
  <c r="X62" i="2"/>
  <c r="BO61" i="2"/>
  <c r="BM61" i="2"/>
  <c r="Y61" i="2"/>
  <c r="BP61" i="2" s="1"/>
  <c r="P61" i="2"/>
  <c r="BO60" i="2"/>
  <c r="BM60" i="2"/>
  <c r="Y60" i="2"/>
  <c r="BP60" i="2" s="1"/>
  <c r="P60" i="2"/>
  <c r="BO59" i="2"/>
  <c r="BM59" i="2"/>
  <c r="Y59" i="2"/>
  <c r="Z59" i="2" s="1"/>
  <c r="P59" i="2"/>
  <c r="BO58" i="2"/>
  <c r="BM58" i="2"/>
  <c r="Y58" i="2"/>
  <c r="BP58" i="2" s="1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P52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P39" i="2" s="1"/>
  <c r="P39" i="2"/>
  <c r="BO38" i="2"/>
  <c r="BN38" i="2"/>
  <c r="BM38" i="2"/>
  <c r="Z38" i="2"/>
  <c r="Y38" i="2"/>
  <c r="BP38" i="2" s="1"/>
  <c r="P38" i="2"/>
  <c r="BO37" i="2"/>
  <c r="BM37" i="2"/>
  <c r="Y37" i="2"/>
  <c r="BP37" i="2" s="1"/>
  <c r="P37" i="2"/>
  <c r="BP36" i="2"/>
  <c r="BO36" i="2"/>
  <c r="BN36" i="2"/>
  <c r="BM36" i="2"/>
  <c r="Z36" i="2"/>
  <c r="Y36" i="2"/>
  <c r="P36" i="2"/>
  <c r="BO35" i="2"/>
  <c r="BM35" i="2"/>
  <c r="Y35" i="2"/>
  <c r="C572" i="2" s="1"/>
  <c r="P35" i="2"/>
  <c r="X31" i="2"/>
  <c r="X30" i="2"/>
  <c r="BO29" i="2"/>
  <c r="BM29" i="2"/>
  <c r="Y29" i="2"/>
  <c r="Z29" i="2" s="1"/>
  <c r="Z30" i="2" s="1"/>
  <c r="P29" i="2"/>
  <c r="X27" i="2"/>
  <c r="X562" i="2" s="1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BN23" i="2" s="1"/>
  <c r="P23" i="2"/>
  <c r="BO22" i="2"/>
  <c r="X564" i="2" s="1"/>
  <c r="BM22" i="2"/>
  <c r="X563" i="2" s="1"/>
  <c r="Y22" i="2"/>
  <c r="P22" i="2"/>
  <c r="H10" i="2"/>
  <c r="A9" i="2"/>
  <c r="F10" i="2" s="1"/>
  <c r="D7" i="2"/>
  <c r="Q6" i="2"/>
  <c r="P2" i="2"/>
  <c r="Y30" i="2" l="1"/>
  <c r="Y31" i="2"/>
  <c r="Y40" i="2"/>
  <c r="Y41" i="2"/>
  <c r="BN48" i="2"/>
  <c r="BP53" i="2"/>
  <c r="BN65" i="2"/>
  <c r="BN71" i="2"/>
  <c r="BN73" i="2"/>
  <c r="Y78" i="2"/>
  <c r="BN81" i="2"/>
  <c r="Y83" i="2"/>
  <c r="Y84" i="2"/>
  <c r="BN101" i="2"/>
  <c r="Y103" i="2"/>
  <c r="Y110" i="2"/>
  <c r="Y111" i="2"/>
  <c r="BP113" i="2"/>
  <c r="Y117" i="2"/>
  <c r="BP114" i="2"/>
  <c r="BP119" i="2"/>
  <c r="BN123" i="2"/>
  <c r="BP124" i="2"/>
  <c r="BP126" i="2"/>
  <c r="BP127" i="2"/>
  <c r="BN159" i="2"/>
  <c r="BN161" i="2"/>
  <c r="BN163" i="2"/>
  <c r="BP164" i="2"/>
  <c r="BP183" i="2"/>
  <c r="BN183" i="2"/>
  <c r="Z183" i="2"/>
  <c r="Y203" i="2"/>
  <c r="Z196" i="2"/>
  <c r="BP200" i="2"/>
  <c r="BN200" i="2"/>
  <c r="Z200" i="2"/>
  <c r="Y202" i="2"/>
  <c r="BP215" i="2"/>
  <c r="BN215" i="2"/>
  <c r="Z215" i="2"/>
  <c r="BP231" i="2"/>
  <c r="BN231" i="2"/>
  <c r="Z231" i="2"/>
  <c r="BP314" i="2"/>
  <c r="BN314" i="2"/>
  <c r="Z314" i="2"/>
  <c r="BP338" i="2"/>
  <c r="BN338" i="2"/>
  <c r="Z338" i="2"/>
  <c r="BP350" i="2"/>
  <c r="BN350" i="2"/>
  <c r="Z350" i="2"/>
  <c r="BP378" i="2"/>
  <c r="BN378" i="2"/>
  <c r="Z378" i="2"/>
  <c r="BP391" i="2"/>
  <c r="BN391" i="2"/>
  <c r="Z391" i="2"/>
  <c r="BN402" i="2"/>
  <c r="BP402" i="2"/>
  <c r="BP406" i="2"/>
  <c r="BN406" i="2"/>
  <c r="Z406" i="2"/>
  <c r="BN416" i="2"/>
  <c r="Y419" i="2"/>
  <c r="Y418" i="2"/>
  <c r="BN417" i="2"/>
  <c r="BP423" i="2"/>
  <c r="BN423" i="2"/>
  <c r="Z423" i="2"/>
  <c r="Z424" i="2" s="1"/>
  <c r="Y425" i="2"/>
  <c r="BN470" i="2"/>
  <c r="BP470" i="2"/>
  <c r="BP477" i="2"/>
  <c r="BN477" i="2"/>
  <c r="Z477" i="2"/>
  <c r="BP481" i="2"/>
  <c r="BN481" i="2"/>
  <c r="Z481" i="2"/>
  <c r="Y488" i="2"/>
  <c r="Y519" i="2"/>
  <c r="BN524" i="2"/>
  <c r="BP524" i="2"/>
  <c r="B572" i="2"/>
  <c r="BN22" i="2"/>
  <c r="X566" i="2"/>
  <c r="Z35" i="2"/>
  <c r="BN35" i="2"/>
  <c r="BP35" i="2"/>
  <c r="Z37" i="2"/>
  <c r="BN37" i="2"/>
  <c r="BN39" i="2"/>
  <c r="Z43" i="2"/>
  <c r="Z44" i="2" s="1"/>
  <c r="Z53" i="2"/>
  <c r="Z54" i="2"/>
  <c r="BN58" i="2"/>
  <c r="BN72" i="2"/>
  <c r="Z80" i="2"/>
  <c r="BN80" i="2"/>
  <c r="BN82" i="2"/>
  <c r="Z87" i="2"/>
  <c r="BN87" i="2"/>
  <c r="BP87" i="2"/>
  <c r="Z89" i="2"/>
  <c r="BN89" i="2"/>
  <c r="Y90" i="2"/>
  <c r="Y91" i="2"/>
  <c r="Z93" i="2"/>
  <c r="BN93" i="2"/>
  <c r="Z95" i="2"/>
  <c r="BN95" i="2"/>
  <c r="BP97" i="2"/>
  <c r="Z98" i="2"/>
  <c r="BN98" i="2"/>
  <c r="BN100" i="2"/>
  <c r="Z106" i="2"/>
  <c r="Z110" i="2" s="1"/>
  <c r="BN106" i="2"/>
  <c r="BP106" i="2"/>
  <c r="Z108" i="2"/>
  <c r="BN108" i="2"/>
  <c r="Z113" i="2"/>
  <c r="Z114" i="2"/>
  <c r="BP115" i="2"/>
  <c r="Z119" i="2"/>
  <c r="BP120" i="2"/>
  <c r="BN122" i="2"/>
  <c r="Z124" i="2"/>
  <c r="Z126" i="2"/>
  <c r="Z127" i="2"/>
  <c r="Z132" i="2"/>
  <c r="BN132" i="2"/>
  <c r="G572" i="2"/>
  <c r="BN137" i="2"/>
  <c r="BP141" i="2"/>
  <c r="Z143" i="2"/>
  <c r="BN143" i="2"/>
  <c r="Y146" i="2"/>
  <c r="BP149" i="2"/>
  <c r="H572" i="2"/>
  <c r="Y156" i="2"/>
  <c r="BN162" i="2"/>
  <c r="Z164" i="2"/>
  <c r="Z165" i="2"/>
  <c r="BN165" i="2"/>
  <c r="BP166" i="2"/>
  <c r="BP167" i="2"/>
  <c r="BP173" i="2"/>
  <c r="Z177" i="2"/>
  <c r="Z179" i="2" s="1"/>
  <c r="Y180" i="2"/>
  <c r="BN177" i="2"/>
  <c r="BN178" i="2"/>
  <c r="BP178" i="2"/>
  <c r="Y190" i="2"/>
  <c r="BP186" i="2"/>
  <c r="Z186" i="2"/>
  <c r="BP193" i="2"/>
  <c r="BN193" i="2"/>
  <c r="Z193" i="2"/>
  <c r="BP213" i="2"/>
  <c r="BN213" i="2"/>
  <c r="Z213" i="2"/>
  <c r="Y235" i="2"/>
  <c r="BP229" i="2"/>
  <c r="BN229" i="2"/>
  <c r="Z229" i="2"/>
  <c r="BP243" i="2"/>
  <c r="Y246" i="2"/>
  <c r="BN243" i="2"/>
  <c r="BN250" i="2"/>
  <c r="BP250" i="2"/>
  <c r="BP252" i="2"/>
  <c r="BN252" i="2"/>
  <c r="Z252" i="2"/>
  <c r="BN254" i="2"/>
  <c r="BN267" i="2"/>
  <c r="BN283" i="2"/>
  <c r="Z283" i="2"/>
  <c r="BN294" i="2"/>
  <c r="Z294" i="2"/>
  <c r="Y317" i="2"/>
  <c r="Y341" i="2"/>
  <c r="Z337" i="2"/>
  <c r="Z340" i="2" s="1"/>
  <c r="Y355" i="2"/>
  <c r="BN345" i="2"/>
  <c r="Z345" i="2"/>
  <c r="Y356" i="2"/>
  <c r="BN349" i="2"/>
  <c r="Z349" i="2"/>
  <c r="BN354" i="2"/>
  <c r="BP354" i="2"/>
  <c r="BN375" i="2"/>
  <c r="Z375" i="2"/>
  <c r="BP375" i="2"/>
  <c r="BP430" i="2"/>
  <c r="Z430" i="2"/>
  <c r="BN455" i="2"/>
  <c r="Z455" i="2"/>
  <c r="BP455" i="2"/>
  <c r="BN188" i="2"/>
  <c r="BP188" i="2"/>
  <c r="BN189" i="2"/>
  <c r="BN198" i="2"/>
  <c r="BP198" i="2"/>
  <c r="BN199" i="2"/>
  <c r="J572" i="2"/>
  <c r="BP211" i="2"/>
  <c r="BP238" i="2"/>
  <c r="Y239" i="2"/>
  <c r="BP245" i="2"/>
  <c r="BP263" i="2"/>
  <c r="Y264" i="2"/>
  <c r="S572" i="2"/>
  <c r="BN288" i="2"/>
  <c r="BP288" i="2"/>
  <c r="BN292" i="2"/>
  <c r="BN298" i="2"/>
  <c r="BP298" i="2"/>
  <c r="Y303" i="2"/>
  <c r="BN308" i="2"/>
  <c r="BP308" i="2"/>
  <c r="Y316" i="2"/>
  <c r="BN328" i="2"/>
  <c r="BP328" i="2"/>
  <c r="Y329" i="2"/>
  <c r="Y330" i="2"/>
  <c r="BN333" i="2"/>
  <c r="BP333" i="2"/>
  <c r="BP351" i="2"/>
  <c r="BN351" i="2"/>
  <c r="BN353" i="2"/>
  <c r="Z353" i="2"/>
  <c r="BP376" i="2"/>
  <c r="BN376" i="2"/>
  <c r="Z376" i="2"/>
  <c r="BN390" i="2"/>
  <c r="Z390" i="2"/>
  <c r="Y396" i="2"/>
  <c r="Z395" i="2"/>
  <c r="Z396" i="2" s="1"/>
  <c r="BP408" i="2"/>
  <c r="BN408" i="2"/>
  <c r="Z408" i="2"/>
  <c r="BP428" i="2"/>
  <c r="BN428" i="2"/>
  <c r="Z428" i="2"/>
  <c r="Z437" i="2"/>
  <c r="AA572" i="2"/>
  <c r="Z451" i="2"/>
  <c r="BP457" i="2"/>
  <c r="BN457" i="2"/>
  <c r="Z457" i="2"/>
  <c r="BN465" i="2"/>
  <c r="BP465" i="2"/>
  <c r="Y473" i="2"/>
  <c r="Y474" i="2"/>
  <c r="BP469" i="2"/>
  <c r="BN469" i="2"/>
  <c r="Z469" i="2"/>
  <c r="Z473" i="2" s="1"/>
  <c r="Y489" i="2"/>
  <c r="BP476" i="2"/>
  <c r="BP484" i="2"/>
  <c r="BN484" i="2"/>
  <c r="Z484" i="2"/>
  <c r="BP493" i="2"/>
  <c r="BN493" i="2"/>
  <c r="Z493" i="2"/>
  <c r="BN497" i="2"/>
  <c r="Z497" i="2"/>
  <c r="Z499" i="2" s="1"/>
  <c r="BN525" i="2"/>
  <c r="BN526" i="2"/>
  <c r="Z526" i="2"/>
  <c r="BN541" i="2"/>
  <c r="Z541" i="2"/>
  <c r="BN544" i="2"/>
  <c r="Z544" i="2"/>
  <c r="BP359" i="2"/>
  <c r="BP368" i="2"/>
  <c r="Y369" i="2"/>
  <c r="W572" i="2"/>
  <c r="BP405" i="2"/>
  <c r="X572" i="2"/>
  <c r="Y438" i="2"/>
  <c r="Y443" i="2"/>
  <c r="Y467" i="2"/>
  <c r="BN458" i="2"/>
  <c r="BP458" i="2"/>
  <c r="BN463" i="2"/>
  <c r="Y495" i="2"/>
  <c r="BN492" i="2"/>
  <c r="AB572" i="2"/>
  <c r="BN504" i="2"/>
  <c r="BP504" i="2"/>
  <c r="BN507" i="2"/>
  <c r="BP507" i="2"/>
  <c r="Y518" i="2"/>
  <c r="Y528" i="2"/>
  <c r="BN522" i="2"/>
  <c r="BP523" i="2"/>
  <c r="Y538" i="2"/>
  <c r="BN542" i="2"/>
  <c r="BN545" i="2"/>
  <c r="Y547" i="2"/>
  <c r="X565" i="2"/>
  <c r="Z24" i="2"/>
  <c r="BP51" i="2"/>
  <c r="BP71" i="2"/>
  <c r="BP81" i="2"/>
  <c r="BP100" i="2"/>
  <c r="BP137" i="2"/>
  <c r="Y150" i="2"/>
  <c r="Z159" i="2"/>
  <c r="BP161" i="2"/>
  <c r="BP177" i="2"/>
  <c r="Z185" i="2"/>
  <c r="BP187" i="2"/>
  <c r="Z195" i="2"/>
  <c r="BP197" i="2"/>
  <c r="Z205" i="2"/>
  <c r="Z207" i="2" s="1"/>
  <c r="Z216" i="2"/>
  <c r="BP218" i="2"/>
  <c r="BP223" i="2"/>
  <c r="Z232" i="2"/>
  <c r="Y247" i="2"/>
  <c r="BP273" i="2"/>
  <c r="Y285" i="2"/>
  <c r="Y296" i="2"/>
  <c r="Z305" i="2"/>
  <c r="BP307" i="2"/>
  <c r="Z315" i="2"/>
  <c r="Z316" i="2" s="1"/>
  <c r="BP327" i="2"/>
  <c r="Y361" i="2"/>
  <c r="Y379" i="2"/>
  <c r="Y397" i="2"/>
  <c r="BP403" i="2"/>
  <c r="Z409" i="2"/>
  <c r="BP416" i="2"/>
  <c r="Z459" i="2"/>
  <c r="Z462" i="2"/>
  <c r="BP464" i="2"/>
  <c r="Z491" i="2"/>
  <c r="Z514" i="2"/>
  <c r="Z517" i="2"/>
  <c r="BN533" i="2"/>
  <c r="BN536" i="2"/>
  <c r="BP550" i="2"/>
  <c r="K572" i="2"/>
  <c r="BP43" i="2"/>
  <c r="Z52" i="2"/>
  <c r="BP54" i="2"/>
  <c r="BN74" i="2"/>
  <c r="Y77" i="2"/>
  <c r="Y191" i="2"/>
  <c r="Y255" i="2"/>
  <c r="Y268" i="2"/>
  <c r="Y311" i="2"/>
  <c r="Y323" i="2"/>
  <c r="Y384" i="2"/>
  <c r="BN430" i="2"/>
  <c r="BN436" i="2"/>
  <c r="BN451" i="2"/>
  <c r="BN486" i="2"/>
  <c r="Y556" i="2"/>
  <c r="L572" i="2"/>
  <c r="BN185" i="2"/>
  <c r="BN195" i="2"/>
  <c r="BN205" i="2"/>
  <c r="BN216" i="2"/>
  <c r="Y219" i="2"/>
  <c r="Y224" i="2"/>
  <c r="BN232" i="2"/>
  <c r="Z244" i="2"/>
  <c r="Y274" i="2"/>
  <c r="Z282" i="2"/>
  <c r="Z284" i="2" s="1"/>
  <c r="Z293" i="2"/>
  <c r="BN305" i="2"/>
  <c r="BN315" i="2"/>
  <c r="Z348" i="2"/>
  <c r="Z358" i="2"/>
  <c r="Z360" i="2" s="1"/>
  <c r="Z363" i="2"/>
  <c r="Z374" i="2"/>
  <c r="Z389" i="2"/>
  <c r="Z401" i="2"/>
  <c r="Z404" i="2"/>
  <c r="BN409" i="2"/>
  <c r="Z412" i="2"/>
  <c r="BN459" i="2"/>
  <c r="BN462" i="2"/>
  <c r="BN491" i="2"/>
  <c r="Y494" i="2"/>
  <c r="Y499" i="2"/>
  <c r="BN514" i="2"/>
  <c r="BN517" i="2"/>
  <c r="Y529" i="2"/>
  <c r="BP533" i="2"/>
  <c r="BP536" i="2"/>
  <c r="Z551" i="2"/>
  <c r="M572" i="2"/>
  <c r="BN24" i="2"/>
  <c r="BN49" i="2"/>
  <c r="BN59" i="2"/>
  <c r="Y62" i="2"/>
  <c r="BN29" i="2"/>
  <c r="Z22" i="2"/>
  <c r="BP49" i="2"/>
  <c r="BP59" i="2"/>
  <c r="BP29" i="2"/>
  <c r="Z39" i="2"/>
  <c r="Z40" i="2" s="1"/>
  <c r="Y44" i="2"/>
  <c r="Y55" i="2"/>
  <c r="Y63" i="2"/>
  <c r="Z72" i="2"/>
  <c r="BP74" i="2"/>
  <c r="Z82" i="2"/>
  <c r="Z83" i="2" s="1"/>
  <c r="Z101" i="2"/>
  <c r="BN114" i="2"/>
  <c r="BN119" i="2"/>
  <c r="Z122" i="2"/>
  <c r="Y151" i="2"/>
  <c r="Z162" i="2"/>
  <c r="BN211" i="2"/>
  <c r="BN238" i="2"/>
  <c r="Z250" i="2"/>
  <c r="BN263" i="2"/>
  <c r="Z288" i="2"/>
  <c r="Y334" i="2"/>
  <c r="BP345" i="2"/>
  <c r="BN368" i="2"/>
  <c r="Y380" i="2"/>
  <c r="Z417" i="2"/>
  <c r="BP436" i="2"/>
  <c r="BP451" i="2"/>
  <c r="BP522" i="2"/>
  <c r="BP525" i="2"/>
  <c r="Z542" i="2"/>
  <c r="Z545" i="2"/>
  <c r="O572" i="2"/>
  <c r="BP159" i="2"/>
  <c r="BP185" i="2"/>
  <c r="BP205" i="2"/>
  <c r="BN244" i="2"/>
  <c r="Y269" i="2"/>
  <c r="BN282" i="2"/>
  <c r="BN293" i="2"/>
  <c r="BP305" i="2"/>
  <c r="BP315" i="2"/>
  <c r="Y324" i="2"/>
  <c r="BN348" i="2"/>
  <c r="BN358" i="2"/>
  <c r="BN363" i="2"/>
  <c r="BN374" i="2"/>
  <c r="Y385" i="2"/>
  <c r="BN389" i="2"/>
  <c r="Y392" i="2"/>
  <c r="BN401" i="2"/>
  <c r="BN404" i="2"/>
  <c r="BN412" i="2"/>
  <c r="BP491" i="2"/>
  <c r="Z531" i="2"/>
  <c r="Z534" i="2"/>
  <c r="Y537" i="2"/>
  <c r="BN551" i="2"/>
  <c r="Y557" i="2"/>
  <c r="P572" i="2"/>
  <c r="Y220" i="2"/>
  <c r="Y225" i="2"/>
  <c r="Y431" i="2"/>
  <c r="Q572" i="2"/>
  <c r="Z50" i="2"/>
  <c r="Z60" i="2"/>
  <c r="Z148" i="2"/>
  <c r="Z150" i="2" s="1"/>
  <c r="BP22" i="2"/>
  <c r="Y45" i="2"/>
  <c r="Y56" i="2"/>
  <c r="Z65" i="2"/>
  <c r="Z75" i="2"/>
  <c r="Z96" i="2"/>
  <c r="Z102" i="2" s="1"/>
  <c r="Z155" i="2"/>
  <c r="Z156" i="2" s="1"/>
  <c r="Z201" i="2"/>
  <c r="Z253" i="2"/>
  <c r="Z291" i="2"/>
  <c r="Z301" i="2"/>
  <c r="Z321" i="2"/>
  <c r="Z346" i="2"/>
  <c r="BP358" i="2"/>
  <c r="BP363" i="2"/>
  <c r="Z382" i="2"/>
  <c r="BP401" i="2"/>
  <c r="Z410" i="2"/>
  <c r="Z452" i="2"/>
  <c r="Z460" i="2"/>
  <c r="Z487" i="2"/>
  <c r="Z515" i="2"/>
  <c r="BN531" i="2"/>
  <c r="Z559" i="2"/>
  <c r="Z560" i="2" s="1"/>
  <c r="R572" i="2"/>
  <c r="Z25" i="2"/>
  <c r="Z125" i="2"/>
  <c r="BN25" i="2"/>
  <c r="BN50" i="2"/>
  <c r="BN60" i="2"/>
  <c r="BN125" i="2"/>
  <c r="Y128" i="2"/>
  <c r="BN148" i="2"/>
  <c r="Y168" i="2"/>
  <c r="Y393" i="2"/>
  <c r="Z463" i="2"/>
  <c r="Z492" i="2"/>
  <c r="Z504" i="2"/>
  <c r="Y510" i="2"/>
  <c r="BN75" i="2"/>
  <c r="BN96" i="2"/>
  <c r="Z115" i="2"/>
  <c r="Z116" i="2" s="1"/>
  <c r="Z120" i="2"/>
  <c r="Y133" i="2"/>
  <c r="Z141" i="2"/>
  <c r="Z145" i="2" s="1"/>
  <c r="BN155" i="2"/>
  <c r="Y174" i="2"/>
  <c r="BN201" i="2"/>
  <c r="Z212" i="2"/>
  <c r="Z228" i="2"/>
  <c r="Z234" i="2" s="1"/>
  <c r="BN253" i="2"/>
  <c r="Z278" i="2"/>
  <c r="Z279" i="2" s="1"/>
  <c r="BN291" i="2"/>
  <c r="BN301" i="2"/>
  <c r="BN321" i="2"/>
  <c r="BN346" i="2"/>
  <c r="Z354" i="2"/>
  <c r="Z364" i="2"/>
  <c r="BN382" i="2"/>
  <c r="Z402" i="2"/>
  <c r="BN410" i="2"/>
  <c r="Y413" i="2"/>
  <c r="Y432" i="2"/>
  <c r="BN452" i="2"/>
  <c r="BN460" i="2"/>
  <c r="Z476" i="2"/>
  <c r="Z479" i="2"/>
  <c r="BN487" i="2"/>
  <c r="BN515" i="2"/>
  <c r="Y552" i="2"/>
  <c r="BN559" i="2"/>
  <c r="T572" i="2"/>
  <c r="Y68" i="2"/>
  <c r="Z48" i="2"/>
  <c r="BN160" i="2"/>
  <c r="Y179" i="2"/>
  <c r="BN186" i="2"/>
  <c r="BN196" i="2"/>
  <c r="BN206" i="2"/>
  <c r="BN217" i="2"/>
  <c r="BN222" i="2"/>
  <c r="Y466" i="2"/>
  <c r="Z540" i="2"/>
  <c r="Z543" i="2"/>
  <c r="Y546" i="2"/>
  <c r="U572" i="2"/>
  <c r="Z23" i="2"/>
  <c r="Z58" i="2"/>
  <c r="Y102" i="2"/>
  <c r="BP65" i="2"/>
  <c r="Z73" i="2"/>
  <c r="Z123" i="2"/>
  <c r="BN141" i="2"/>
  <c r="BP155" i="2"/>
  <c r="Z163" i="2"/>
  <c r="Z189" i="2"/>
  <c r="Z199" i="2"/>
  <c r="BN228" i="2"/>
  <c r="Z251" i="2"/>
  <c r="BN278" i="2"/>
  <c r="Z289" i="2"/>
  <c r="Z299" i="2"/>
  <c r="Z302" i="2" s="1"/>
  <c r="Z309" i="2"/>
  <c r="BP346" i="2"/>
  <c r="Y424" i="2"/>
  <c r="Z429" i="2"/>
  <c r="Z431" i="2" s="1"/>
  <c r="BP452" i="2"/>
  <c r="BN476" i="2"/>
  <c r="Y511" i="2"/>
  <c r="Z532" i="2"/>
  <c r="Z535" i="2"/>
  <c r="BP559" i="2"/>
  <c r="V572" i="2"/>
  <c r="Y134" i="2"/>
  <c r="Y175" i="2"/>
  <c r="BP196" i="2"/>
  <c r="BP259" i="2"/>
  <c r="BN337" i="2"/>
  <c r="Y340" i="2"/>
  <c r="BN395" i="2"/>
  <c r="Y414" i="2"/>
  <c r="Y446" i="2"/>
  <c r="BN471" i="2"/>
  <c r="BN482" i="2"/>
  <c r="Z485" i="2"/>
  <c r="Z521" i="2"/>
  <c r="Z524" i="2"/>
  <c r="Z527" i="2"/>
  <c r="BN540" i="2"/>
  <c r="BN543" i="2"/>
  <c r="Y553" i="2"/>
  <c r="D572" i="2"/>
  <c r="Z51" i="2"/>
  <c r="BP228" i="2"/>
  <c r="BN251" i="2"/>
  <c r="BP278" i="2"/>
  <c r="BN289" i="2"/>
  <c r="BN299" i="2"/>
  <c r="Y302" i="2"/>
  <c r="BN309" i="2"/>
  <c r="BN429" i="2"/>
  <c r="BN532" i="2"/>
  <c r="BN535" i="2"/>
  <c r="Y560" i="2"/>
  <c r="Z61" i="2"/>
  <c r="H9" i="2"/>
  <c r="BP23" i="2"/>
  <c r="Z66" i="2"/>
  <c r="Z76" i="2"/>
  <c r="Z131" i="2"/>
  <c r="Z133" i="2" s="1"/>
  <c r="Z172" i="2"/>
  <c r="Z174" i="2" s="1"/>
  <c r="Y234" i="2"/>
  <c r="Z243" i="2"/>
  <c r="Z246" i="2" s="1"/>
  <c r="Z254" i="2"/>
  <c r="Y260" i="2"/>
  <c r="Z267" i="2"/>
  <c r="Z268" i="2" s="1"/>
  <c r="Z292" i="2"/>
  <c r="Z322" i="2"/>
  <c r="Z347" i="2"/>
  <c r="Z373" i="2"/>
  <c r="Z379" i="2" s="1"/>
  <c r="Z383" i="2"/>
  <c r="Z388" i="2"/>
  <c r="Z392" i="2" s="1"/>
  <c r="Z411" i="2"/>
  <c r="Z453" i="2"/>
  <c r="Z505" i="2"/>
  <c r="Z508" i="2"/>
  <c r="BN521" i="2"/>
  <c r="Z555" i="2"/>
  <c r="Z556" i="2" s="1"/>
  <c r="J9" i="2"/>
  <c r="Y27" i="2"/>
  <c r="BN61" i="2"/>
  <c r="BN113" i="2"/>
  <c r="Z137" i="2"/>
  <c r="Z138" i="2" s="1"/>
  <c r="Z187" i="2"/>
  <c r="Z190" i="2" s="1"/>
  <c r="Z197" i="2"/>
  <c r="Z218" i="2"/>
  <c r="Z223" i="2"/>
  <c r="Z224" i="2" s="1"/>
  <c r="Z273" i="2"/>
  <c r="Z274" i="2" s="1"/>
  <c r="Y279" i="2"/>
  <c r="BP299" i="2"/>
  <c r="Z307" i="2"/>
  <c r="Z327" i="2"/>
  <c r="Z329" i="2" s="1"/>
  <c r="Y365" i="2"/>
  <c r="Z403" i="2"/>
  <c r="Z416" i="2"/>
  <c r="Z418" i="2" s="1"/>
  <c r="Z464" i="2"/>
  <c r="Z550" i="2"/>
  <c r="Z552" i="2" s="1"/>
  <c r="BN76" i="2"/>
  <c r="BN131" i="2"/>
  <c r="Y157" i="2"/>
  <c r="BN172" i="2"/>
  <c r="BN322" i="2"/>
  <c r="BN347" i="2"/>
  <c r="BN373" i="2"/>
  <c r="BN383" i="2"/>
  <c r="BN388" i="2"/>
  <c r="BN411" i="2"/>
  <c r="BN453" i="2"/>
  <c r="BN505" i="2"/>
  <c r="BN508" i="2"/>
  <c r="BN555" i="2"/>
  <c r="Y26" i="2"/>
  <c r="BN550" i="2"/>
  <c r="I572" i="2"/>
  <c r="F9" i="2"/>
  <c r="A10" i="2"/>
  <c r="BN66" i="2"/>
  <c r="Z488" i="2" l="1"/>
  <c r="Z323" i="2"/>
  <c r="Y563" i="2"/>
  <c r="Z219" i="2"/>
  <c r="Z128" i="2"/>
  <c r="Z466" i="2"/>
  <c r="Z355" i="2"/>
  <c r="Z77" i="2"/>
  <c r="Z518" i="2"/>
  <c r="Z90" i="2"/>
  <c r="Z295" i="2"/>
  <c r="Z202" i="2"/>
  <c r="Z255" i="2"/>
  <c r="Z26" i="2"/>
  <c r="Z68" i="2"/>
  <c r="Z168" i="2"/>
  <c r="Y562" i="2"/>
  <c r="Z510" i="2"/>
  <c r="Z413" i="2"/>
  <c r="Y566" i="2"/>
  <c r="Y564" i="2"/>
  <c r="Y565" i="2" s="1"/>
  <c r="Z310" i="2"/>
  <c r="Z546" i="2"/>
  <c r="Z528" i="2"/>
  <c r="Z55" i="2"/>
  <c r="Z365" i="2"/>
  <c r="Z384" i="2"/>
  <c r="Z537" i="2"/>
  <c r="Z494" i="2"/>
  <c r="Z62" i="2"/>
  <c r="Z567" i="2" l="1"/>
</calcChain>
</file>

<file path=xl/sharedStrings.xml><?xml version="1.0" encoding="utf-8"?>
<sst xmlns="http://schemas.openxmlformats.org/spreadsheetml/2006/main" count="4439" uniqueCount="952">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</sst>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7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66" t="s">
        <v>26</v>
      </c>
      <c r="E1" s="666"/>
      <c r="F1" s="666"/>
      <c r="G1" s="14" t="s">
        <v>66</v>
      </c>
      <c r="H1" s="666" t="s">
        <v>46</v>
      </c>
      <c r="I1" s="666"/>
      <c r="J1" s="666"/>
      <c r="K1" s="666"/>
      <c r="L1" s="666"/>
      <c r="M1" s="666"/>
      <c r="N1" s="666"/>
      <c r="O1" s="666"/>
      <c r="P1" s="666"/>
      <c r="Q1" s="666"/>
      <c r="R1" s="667" t="s">
        <v>67</v>
      </c>
      <c r="S1" s="668"/>
      <c r="T1" s="6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69"/>
      <c r="R2" s="669"/>
      <c r="S2" s="669"/>
      <c r="T2" s="669"/>
      <c r="U2" s="669"/>
      <c r="V2" s="669"/>
      <c r="W2" s="6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69"/>
      <c r="Q3" s="669"/>
      <c r="R3" s="669"/>
      <c r="S3" s="669"/>
      <c r="T3" s="669"/>
      <c r="U3" s="669"/>
      <c r="V3" s="669"/>
      <c r="W3" s="6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0" t="s">
        <v>8</v>
      </c>
      <c r="B5" s="670"/>
      <c r="C5" s="670"/>
      <c r="D5" s="671"/>
      <c r="E5" s="671"/>
      <c r="F5" s="672" t="s">
        <v>14</v>
      </c>
      <c r="G5" s="672"/>
      <c r="H5" s="671"/>
      <c r="I5" s="671"/>
      <c r="J5" s="671"/>
      <c r="K5" s="671"/>
      <c r="L5" s="671"/>
      <c r="M5" s="671"/>
      <c r="N5" s="72"/>
      <c r="P5" s="27" t="s">
        <v>4</v>
      </c>
      <c r="Q5" s="673">
        <v>45747</v>
      </c>
      <c r="R5" s="673"/>
      <c r="T5" s="674" t="s">
        <v>3</v>
      </c>
      <c r="U5" s="675"/>
      <c r="V5" s="676" t="s">
        <v>938</v>
      </c>
      <c r="W5" s="677"/>
      <c r="AB5" s="59"/>
      <c r="AC5" s="59"/>
      <c r="AD5" s="59"/>
      <c r="AE5" s="59"/>
    </row>
    <row r="6" spans="1:32" s="17" customFormat="1" ht="24" customHeight="1" x14ac:dyDescent="0.2">
      <c r="A6" s="670" t="s">
        <v>1</v>
      </c>
      <c r="B6" s="670"/>
      <c r="C6" s="670"/>
      <c r="D6" s="678" t="s">
        <v>75</v>
      </c>
      <c r="E6" s="678"/>
      <c r="F6" s="678"/>
      <c r="G6" s="678"/>
      <c r="H6" s="678"/>
      <c r="I6" s="678"/>
      <c r="J6" s="678"/>
      <c r="K6" s="678"/>
      <c r="L6" s="678"/>
      <c r="M6" s="678"/>
      <c r="N6" s="73"/>
      <c r="P6" s="27" t="s">
        <v>27</v>
      </c>
      <c r="Q6" s="679" t="str">
        <f>IF(Q5=0," ",CHOOSE(WEEKDAY(Q5,2),"Понедельник","Вторник","Среда","Четверг","Пятница","Суббота","Воскресенье"))</f>
        <v>Понедельник</v>
      </c>
      <c r="R6" s="679"/>
      <c r="T6" s="680" t="s">
        <v>5</v>
      </c>
      <c r="U6" s="681"/>
      <c r="V6" s="682" t="s">
        <v>69</v>
      </c>
      <c r="W6" s="6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88" t="str">
        <f>IFERROR(VLOOKUP(DeliveryAddress,Table,3,0),1)</f>
        <v>1</v>
      </c>
      <c r="E7" s="689"/>
      <c r="F7" s="689"/>
      <c r="G7" s="689"/>
      <c r="H7" s="689"/>
      <c r="I7" s="689"/>
      <c r="J7" s="689"/>
      <c r="K7" s="689"/>
      <c r="L7" s="689"/>
      <c r="M7" s="690"/>
      <c r="N7" s="74"/>
      <c r="P7" s="29"/>
      <c r="Q7" s="48"/>
      <c r="R7" s="48"/>
      <c r="T7" s="680"/>
      <c r="U7" s="681"/>
      <c r="V7" s="684"/>
      <c r="W7" s="685"/>
      <c r="AB7" s="59"/>
      <c r="AC7" s="59"/>
      <c r="AD7" s="59"/>
      <c r="AE7" s="59"/>
    </row>
    <row r="8" spans="1:32" s="17" customFormat="1" ht="25.5" customHeight="1" x14ac:dyDescent="0.2">
      <c r="A8" s="691" t="s">
        <v>57</v>
      </c>
      <c r="B8" s="691"/>
      <c r="C8" s="691"/>
      <c r="D8" s="692" t="s">
        <v>76</v>
      </c>
      <c r="E8" s="692"/>
      <c r="F8" s="692"/>
      <c r="G8" s="692"/>
      <c r="H8" s="692"/>
      <c r="I8" s="692"/>
      <c r="J8" s="692"/>
      <c r="K8" s="692"/>
      <c r="L8" s="692"/>
      <c r="M8" s="692"/>
      <c r="N8" s="75"/>
      <c r="P8" s="27" t="s">
        <v>11</v>
      </c>
      <c r="Q8" s="693">
        <v>0.375</v>
      </c>
      <c r="R8" s="694"/>
      <c r="T8" s="680"/>
      <c r="U8" s="681"/>
      <c r="V8" s="684"/>
      <c r="W8" s="685"/>
      <c r="AB8" s="59"/>
      <c r="AC8" s="59"/>
      <c r="AD8" s="59"/>
      <c r="AE8" s="59"/>
    </row>
    <row r="9" spans="1:32" s="17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5"/>
      <c r="C9" s="695"/>
      <c r="D9" s="696" t="s">
        <v>45</v>
      </c>
      <c r="E9" s="697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5"/>
      <c r="H9" s="698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70"/>
      <c r="P9" s="31" t="s">
        <v>15</v>
      </c>
      <c r="Q9" s="699"/>
      <c r="R9" s="699"/>
      <c r="T9" s="680"/>
      <c r="U9" s="681"/>
      <c r="V9" s="686"/>
      <c r="W9" s="6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5"/>
      <c r="C10" s="695"/>
      <c r="D10" s="696"/>
      <c r="E10" s="697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5"/>
      <c r="H10" s="700" t="str">
        <f>IFERROR(VLOOKUP($D$10,Proxy,2,FALSE),"")</f>
        <v/>
      </c>
      <c r="I10" s="700"/>
      <c r="J10" s="700"/>
      <c r="K10" s="700"/>
      <c r="L10" s="700"/>
      <c r="M10" s="700"/>
      <c r="N10" s="71"/>
      <c r="P10" s="31" t="s">
        <v>32</v>
      </c>
      <c r="Q10" s="701"/>
      <c r="R10" s="701"/>
      <c r="U10" s="29" t="s">
        <v>12</v>
      </c>
      <c r="V10" s="702" t="s">
        <v>70</v>
      </c>
      <c r="W10" s="7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04"/>
      <c r="R11" s="704"/>
      <c r="U11" s="29" t="s">
        <v>28</v>
      </c>
      <c r="V11" s="705" t="s">
        <v>54</v>
      </c>
      <c r="W11" s="7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06" t="s">
        <v>71</v>
      </c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6"/>
      <c r="M12" s="706"/>
      <c r="N12" s="76"/>
      <c r="P12" s="27" t="s">
        <v>30</v>
      </c>
      <c r="Q12" s="693"/>
      <c r="R12" s="693"/>
      <c r="S12" s="28"/>
      <c r="T12"/>
      <c r="U12" s="29" t="s">
        <v>45</v>
      </c>
      <c r="V12" s="707"/>
      <c r="W12" s="707"/>
      <c r="X12"/>
      <c r="AB12" s="59"/>
      <c r="AC12" s="59"/>
      <c r="AD12" s="59"/>
      <c r="AE12" s="59"/>
    </row>
    <row r="13" spans="1:32" s="17" customFormat="1" ht="23.25" customHeight="1" x14ac:dyDescent="0.2">
      <c r="A13" s="706" t="s">
        <v>72</v>
      </c>
      <c r="B13" s="706"/>
      <c r="C13" s="706"/>
      <c r="D13" s="706"/>
      <c r="E13" s="706"/>
      <c r="F13" s="706"/>
      <c r="G13" s="706"/>
      <c r="H13" s="706"/>
      <c r="I13" s="706"/>
      <c r="J13" s="706"/>
      <c r="K13" s="706"/>
      <c r="L13" s="706"/>
      <c r="M13" s="706"/>
      <c r="N13" s="76"/>
      <c r="O13" s="31"/>
      <c r="P13" s="31" t="s">
        <v>31</v>
      </c>
      <c r="Q13" s="705"/>
      <c r="R13" s="7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06" t="s">
        <v>73</v>
      </c>
      <c r="B14" s="706"/>
      <c r="C14" s="706"/>
      <c r="D14" s="706"/>
      <c r="E14" s="706"/>
      <c r="F14" s="706"/>
      <c r="G14" s="706"/>
      <c r="H14" s="706"/>
      <c r="I14" s="706"/>
      <c r="J14" s="706"/>
      <c r="K14" s="706"/>
      <c r="L14" s="706"/>
      <c r="M14" s="7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08" t="s">
        <v>74</v>
      </c>
      <c r="B15" s="708"/>
      <c r="C15" s="708"/>
      <c r="D15" s="708"/>
      <c r="E15" s="708"/>
      <c r="F15" s="708"/>
      <c r="G15" s="708"/>
      <c r="H15" s="708"/>
      <c r="I15" s="708"/>
      <c r="J15" s="708"/>
      <c r="K15" s="708"/>
      <c r="L15" s="708"/>
      <c r="M15" s="708"/>
      <c r="N15" s="77"/>
      <c r="O15"/>
      <c r="P15" s="709" t="s">
        <v>60</v>
      </c>
      <c r="Q15" s="709"/>
      <c r="R15" s="709"/>
      <c r="S15" s="709"/>
      <c r="T15" s="7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58</v>
      </c>
      <c r="B17" s="713" t="s">
        <v>48</v>
      </c>
      <c r="C17" s="715" t="s">
        <v>47</v>
      </c>
      <c r="D17" s="717" t="s">
        <v>49</v>
      </c>
      <c r="E17" s="718"/>
      <c r="F17" s="713" t="s">
        <v>21</v>
      </c>
      <c r="G17" s="713" t="s">
        <v>24</v>
      </c>
      <c r="H17" s="713" t="s">
        <v>22</v>
      </c>
      <c r="I17" s="713" t="s">
        <v>23</v>
      </c>
      <c r="J17" s="713" t="s">
        <v>16</v>
      </c>
      <c r="K17" s="713" t="s">
        <v>62</v>
      </c>
      <c r="L17" s="713" t="s">
        <v>64</v>
      </c>
      <c r="M17" s="713" t="s">
        <v>2</v>
      </c>
      <c r="N17" s="713" t="s">
        <v>63</v>
      </c>
      <c r="O17" s="713" t="s">
        <v>25</v>
      </c>
      <c r="P17" s="717" t="s">
        <v>17</v>
      </c>
      <c r="Q17" s="721"/>
      <c r="R17" s="721"/>
      <c r="S17" s="721"/>
      <c r="T17" s="718"/>
      <c r="U17" s="711" t="s">
        <v>55</v>
      </c>
      <c r="V17" s="712"/>
      <c r="W17" s="713" t="s">
        <v>6</v>
      </c>
      <c r="X17" s="713" t="s">
        <v>41</v>
      </c>
      <c r="Y17" s="723" t="s">
        <v>53</v>
      </c>
      <c r="Z17" s="725" t="s">
        <v>18</v>
      </c>
      <c r="AA17" s="727" t="s">
        <v>59</v>
      </c>
      <c r="AB17" s="727" t="s">
        <v>19</v>
      </c>
      <c r="AC17" s="727" t="s">
        <v>65</v>
      </c>
      <c r="AD17" s="729" t="s">
        <v>56</v>
      </c>
      <c r="AE17" s="730"/>
      <c r="AF17" s="731"/>
      <c r="AG17" s="82"/>
      <c r="BD17" s="81" t="s">
        <v>61</v>
      </c>
    </row>
    <row r="18" spans="1:68" ht="14.25" customHeight="1" x14ac:dyDescent="0.2">
      <c r="A18" s="714"/>
      <c r="B18" s="714"/>
      <c r="C18" s="716"/>
      <c r="D18" s="719"/>
      <c r="E18" s="720"/>
      <c r="F18" s="714"/>
      <c r="G18" s="714"/>
      <c r="H18" s="714"/>
      <c r="I18" s="714"/>
      <c r="J18" s="714"/>
      <c r="K18" s="714"/>
      <c r="L18" s="714"/>
      <c r="M18" s="714"/>
      <c r="N18" s="714"/>
      <c r="O18" s="714"/>
      <c r="P18" s="719"/>
      <c r="Q18" s="722"/>
      <c r="R18" s="722"/>
      <c r="S18" s="722"/>
      <c r="T18" s="720"/>
      <c r="U18" s="83" t="s">
        <v>44</v>
      </c>
      <c r="V18" s="83" t="s">
        <v>43</v>
      </c>
      <c r="W18" s="714"/>
      <c r="X18" s="714"/>
      <c r="Y18" s="724"/>
      <c r="Z18" s="726"/>
      <c r="AA18" s="728"/>
      <c r="AB18" s="728"/>
      <c r="AC18" s="728"/>
      <c r="AD18" s="732"/>
      <c r="AE18" s="733"/>
      <c r="AF18" s="734"/>
      <c r="AG18" s="82"/>
      <c r="BD18" s="81"/>
    </row>
    <row r="19" spans="1:68" ht="27.75" customHeight="1" x14ac:dyDescent="0.2">
      <c r="A19" s="735" t="s">
        <v>77</v>
      </c>
      <c r="B19" s="735"/>
      <c r="C19" s="735"/>
      <c r="D19" s="735"/>
      <c r="E19" s="735"/>
      <c r="F19" s="735"/>
      <c r="G19" s="735"/>
      <c r="H19" s="735"/>
      <c r="I19" s="735"/>
      <c r="J19" s="735"/>
      <c r="K19" s="735"/>
      <c r="L19" s="735"/>
      <c r="M19" s="735"/>
      <c r="N19" s="735"/>
      <c r="O19" s="735"/>
      <c r="P19" s="735"/>
      <c r="Q19" s="735"/>
      <c r="R19" s="735"/>
      <c r="S19" s="735"/>
      <c r="T19" s="735"/>
      <c r="U19" s="735"/>
      <c r="V19" s="735"/>
      <c r="W19" s="735"/>
      <c r="X19" s="735"/>
      <c r="Y19" s="735"/>
      <c r="Z19" s="735"/>
      <c r="AA19" s="54"/>
      <c r="AB19" s="54"/>
      <c r="AC19" s="54"/>
    </row>
    <row r="20" spans="1:68" ht="16.5" customHeight="1" x14ac:dyDescent="0.25">
      <c r="A20" s="736" t="s">
        <v>77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65"/>
      <c r="AB20" s="65"/>
      <c r="AC20" s="79"/>
    </row>
    <row r="21" spans="1:68" ht="14.25" customHeight="1" x14ac:dyDescent="0.25">
      <c r="A21" s="737" t="s">
        <v>78</v>
      </c>
      <c r="B21" s="737"/>
      <c r="C21" s="737"/>
      <c r="D21" s="737"/>
      <c r="E21" s="737"/>
      <c r="F21" s="737"/>
      <c r="G21" s="737"/>
      <c r="H21" s="737"/>
      <c r="I21" s="737"/>
      <c r="J21" s="737"/>
      <c r="K21" s="737"/>
      <c r="L21" s="737"/>
      <c r="M21" s="737"/>
      <c r="N21" s="737"/>
      <c r="O21" s="737"/>
      <c r="P21" s="737"/>
      <c r="Q21" s="737"/>
      <c r="R21" s="737"/>
      <c r="S21" s="737"/>
      <c r="T21" s="737"/>
      <c r="U21" s="737"/>
      <c r="V21" s="737"/>
      <c r="W21" s="737"/>
      <c r="X21" s="737"/>
      <c r="Y21" s="737"/>
      <c r="Z21" s="737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38">
        <v>4680115885912</v>
      </c>
      <c r="E22" s="738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0"/>
      <c r="R22" s="740"/>
      <c r="S22" s="740"/>
      <c r="T22" s="7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38">
        <v>4607091388237</v>
      </c>
      <c r="E23" s="738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0"/>
      <c r="R23" s="740"/>
      <c r="S23" s="740"/>
      <c r="T23" s="741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38">
        <v>4680115885905</v>
      </c>
      <c r="E24" s="738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0"/>
      <c r="R24" s="740"/>
      <c r="S24" s="740"/>
      <c r="T24" s="741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38">
        <v>4607091388244</v>
      </c>
      <c r="E25" s="738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0"/>
      <c r="R25" s="740"/>
      <c r="S25" s="740"/>
      <c r="T25" s="741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48"/>
      <c r="B26" s="748"/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9"/>
      <c r="P26" s="745" t="s">
        <v>40</v>
      </c>
      <c r="Q26" s="746"/>
      <c r="R26" s="746"/>
      <c r="S26" s="746"/>
      <c r="T26" s="746"/>
      <c r="U26" s="746"/>
      <c r="V26" s="747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48"/>
      <c r="B27" s="748"/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9"/>
      <c r="P27" s="745" t="s">
        <v>40</v>
      </c>
      <c r="Q27" s="746"/>
      <c r="R27" s="746"/>
      <c r="S27" s="746"/>
      <c r="T27" s="746"/>
      <c r="U27" s="746"/>
      <c r="V27" s="747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37" t="s">
        <v>93</v>
      </c>
      <c r="B28" s="737"/>
      <c r="C28" s="737"/>
      <c r="D28" s="737"/>
      <c r="E28" s="737"/>
      <c r="F28" s="737"/>
      <c r="G28" s="737"/>
      <c r="H28" s="737"/>
      <c r="I28" s="737"/>
      <c r="J28" s="737"/>
      <c r="K28" s="737"/>
      <c r="L28" s="737"/>
      <c r="M28" s="737"/>
      <c r="N28" s="737"/>
      <c r="O28" s="737"/>
      <c r="P28" s="737"/>
      <c r="Q28" s="737"/>
      <c r="R28" s="737"/>
      <c r="S28" s="737"/>
      <c r="T28" s="737"/>
      <c r="U28" s="737"/>
      <c r="V28" s="737"/>
      <c r="W28" s="737"/>
      <c r="X28" s="737"/>
      <c r="Y28" s="737"/>
      <c r="Z28" s="737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38">
        <v>4607091388503</v>
      </c>
      <c r="E29" s="738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0"/>
      <c r="R29" s="740"/>
      <c r="S29" s="740"/>
      <c r="T29" s="741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48"/>
      <c r="B30" s="748"/>
      <c r="C30" s="748"/>
      <c r="D30" s="748"/>
      <c r="E30" s="748"/>
      <c r="F30" s="748"/>
      <c r="G30" s="748"/>
      <c r="H30" s="748"/>
      <c r="I30" s="748"/>
      <c r="J30" s="748"/>
      <c r="K30" s="748"/>
      <c r="L30" s="748"/>
      <c r="M30" s="748"/>
      <c r="N30" s="748"/>
      <c r="O30" s="749"/>
      <c r="P30" s="745" t="s">
        <v>40</v>
      </c>
      <c r="Q30" s="746"/>
      <c r="R30" s="746"/>
      <c r="S30" s="746"/>
      <c r="T30" s="746"/>
      <c r="U30" s="746"/>
      <c r="V30" s="747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48"/>
      <c r="B31" s="748"/>
      <c r="C31" s="748"/>
      <c r="D31" s="748"/>
      <c r="E31" s="748"/>
      <c r="F31" s="748"/>
      <c r="G31" s="748"/>
      <c r="H31" s="748"/>
      <c r="I31" s="748"/>
      <c r="J31" s="748"/>
      <c r="K31" s="748"/>
      <c r="L31" s="748"/>
      <c r="M31" s="748"/>
      <c r="N31" s="748"/>
      <c r="O31" s="749"/>
      <c r="P31" s="745" t="s">
        <v>40</v>
      </c>
      <c r="Q31" s="746"/>
      <c r="R31" s="746"/>
      <c r="S31" s="746"/>
      <c r="T31" s="746"/>
      <c r="U31" s="746"/>
      <c r="V31" s="747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35" t="s">
        <v>99</v>
      </c>
      <c r="B32" s="735"/>
      <c r="C32" s="735"/>
      <c r="D32" s="735"/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5"/>
      <c r="P32" s="735"/>
      <c r="Q32" s="735"/>
      <c r="R32" s="735"/>
      <c r="S32" s="735"/>
      <c r="T32" s="735"/>
      <c r="U32" s="735"/>
      <c r="V32" s="735"/>
      <c r="W32" s="735"/>
      <c r="X32" s="735"/>
      <c r="Y32" s="735"/>
      <c r="Z32" s="735"/>
      <c r="AA32" s="54"/>
      <c r="AB32" s="54"/>
      <c r="AC32" s="54"/>
    </row>
    <row r="33" spans="1:68" ht="16.5" customHeight="1" x14ac:dyDescent="0.25">
      <c r="A33" s="736" t="s">
        <v>100</v>
      </c>
      <c r="B33" s="736"/>
      <c r="C33" s="736"/>
      <c r="D33" s="736"/>
      <c r="E33" s="736"/>
      <c r="F33" s="736"/>
      <c r="G33" s="736"/>
      <c r="H33" s="736"/>
      <c r="I33" s="736"/>
      <c r="J33" s="736"/>
      <c r="K33" s="736"/>
      <c r="L33" s="736"/>
      <c r="M33" s="736"/>
      <c r="N33" s="736"/>
      <c r="O33" s="736"/>
      <c r="P33" s="736"/>
      <c r="Q33" s="736"/>
      <c r="R33" s="736"/>
      <c r="S33" s="736"/>
      <c r="T33" s="736"/>
      <c r="U33" s="736"/>
      <c r="V33" s="736"/>
      <c r="W33" s="736"/>
      <c r="X33" s="736"/>
      <c r="Y33" s="736"/>
      <c r="Z33" s="736"/>
      <c r="AA33" s="65"/>
      <c r="AB33" s="65"/>
      <c r="AC33" s="79"/>
    </row>
    <row r="34" spans="1:68" ht="14.25" customHeight="1" x14ac:dyDescent="0.25">
      <c r="A34" s="737" t="s">
        <v>101</v>
      </c>
      <c r="B34" s="737"/>
      <c r="C34" s="737"/>
      <c r="D34" s="737"/>
      <c r="E34" s="737"/>
      <c r="F34" s="737"/>
      <c r="G34" s="737"/>
      <c r="H34" s="737"/>
      <c r="I34" s="737"/>
      <c r="J34" s="737"/>
      <c r="K34" s="737"/>
      <c r="L34" s="737"/>
      <c r="M34" s="737"/>
      <c r="N34" s="737"/>
      <c r="O34" s="737"/>
      <c r="P34" s="737"/>
      <c r="Q34" s="737"/>
      <c r="R34" s="737"/>
      <c r="S34" s="737"/>
      <c r="T34" s="737"/>
      <c r="U34" s="737"/>
      <c r="V34" s="737"/>
      <c r="W34" s="737"/>
      <c r="X34" s="737"/>
      <c r="Y34" s="737"/>
      <c r="Z34" s="737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38">
        <v>4607091385670</v>
      </c>
      <c r="E35" s="738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0"/>
      <c r="R35" s="740"/>
      <c r="S35" s="740"/>
      <c r="T35" s="7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38">
        <v>4680115883956</v>
      </c>
      <c r="E36" s="738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5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0"/>
      <c r="R36" s="740"/>
      <c r="S36" s="740"/>
      <c r="T36" s="741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38">
        <v>4607091385687</v>
      </c>
      <c r="E37" s="738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7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0"/>
      <c r="R37" s="740"/>
      <c r="S37" s="740"/>
      <c r="T37" s="74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38">
        <v>4680115882539</v>
      </c>
      <c r="E38" s="738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0"/>
      <c r="R38" s="740"/>
      <c r="S38" s="740"/>
      <c r="T38" s="741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38">
        <v>4680115883949</v>
      </c>
      <c r="E39" s="738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0"/>
      <c r="R39" s="740"/>
      <c r="S39" s="740"/>
      <c r="T39" s="741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48"/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/>
      <c r="M40" s="748"/>
      <c r="N40" s="748"/>
      <c r="O40" s="749"/>
      <c r="P40" s="745" t="s">
        <v>40</v>
      </c>
      <c r="Q40" s="746"/>
      <c r="R40" s="746"/>
      <c r="S40" s="746"/>
      <c r="T40" s="746"/>
      <c r="U40" s="746"/>
      <c r="V40" s="747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48"/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9"/>
      <c r="P41" s="745" t="s">
        <v>40</v>
      </c>
      <c r="Q41" s="746"/>
      <c r="R41" s="746"/>
      <c r="S41" s="746"/>
      <c r="T41" s="746"/>
      <c r="U41" s="746"/>
      <c r="V41" s="747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37" t="s">
        <v>78</v>
      </c>
      <c r="B42" s="737"/>
      <c r="C42" s="737"/>
      <c r="D42" s="737"/>
      <c r="E42" s="737"/>
      <c r="F42" s="737"/>
      <c r="G42" s="737"/>
      <c r="H42" s="737"/>
      <c r="I42" s="737"/>
      <c r="J42" s="737"/>
      <c r="K42" s="737"/>
      <c r="L42" s="737"/>
      <c r="M42" s="737"/>
      <c r="N42" s="737"/>
      <c r="O42" s="737"/>
      <c r="P42" s="737"/>
      <c r="Q42" s="737"/>
      <c r="R42" s="737"/>
      <c r="S42" s="737"/>
      <c r="T42" s="737"/>
      <c r="U42" s="737"/>
      <c r="V42" s="737"/>
      <c r="W42" s="737"/>
      <c r="X42" s="737"/>
      <c r="Y42" s="737"/>
      <c r="Z42" s="737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38">
        <v>4680115884915</v>
      </c>
      <c r="E43" s="738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40"/>
      <c r="R43" s="740"/>
      <c r="S43" s="740"/>
      <c r="T43" s="7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48"/>
      <c r="B44" s="748"/>
      <c r="C44" s="748"/>
      <c r="D44" s="748"/>
      <c r="E44" s="748"/>
      <c r="F44" s="748"/>
      <c r="G44" s="748"/>
      <c r="H44" s="748"/>
      <c r="I44" s="748"/>
      <c r="J44" s="748"/>
      <c r="K44" s="748"/>
      <c r="L44" s="748"/>
      <c r="M44" s="748"/>
      <c r="N44" s="748"/>
      <c r="O44" s="749"/>
      <c r="P44" s="745" t="s">
        <v>40</v>
      </c>
      <c r="Q44" s="746"/>
      <c r="R44" s="746"/>
      <c r="S44" s="746"/>
      <c r="T44" s="746"/>
      <c r="U44" s="746"/>
      <c r="V44" s="747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48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9"/>
      <c r="P45" s="745" t="s">
        <v>40</v>
      </c>
      <c r="Q45" s="746"/>
      <c r="R45" s="746"/>
      <c r="S45" s="746"/>
      <c r="T45" s="746"/>
      <c r="U45" s="746"/>
      <c r="V45" s="747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36" t="s">
        <v>123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65"/>
      <c r="AB46" s="65"/>
      <c r="AC46" s="79"/>
    </row>
    <row r="47" spans="1:68" ht="14.25" customHeight="1" x14ac:dyDescent="0.25">
      <c r="A47" s="737" t="s">
        <v>101</v>
      </c>
      <c r="B47" s="737"/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737"/>
      <c r="T47" s="737"/>
      <c r="U47" s="737"/>
      <c r="V47" s="737"/>
      <c r="W47" s="737"/>
      <c r="X47" s="737"/>
      <c r="Y47" s="737"/>
      <c r="Z47" s="737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38">
        <v>4680115885882</v>
      </c>
      <c r="E48" s="738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40"/>
      <c r="R48" s="740"/>
      <c r="S48" s="740"/>
      <c r="T48" s="74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38">
        <v>4680115881426</v>
      </c>
      <c r="E49" s="738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114</v>
      </c>
      <c r="M49" s="38" t="s">
        <v>105</v>
      </c>
      <c r="N49" s="38"/>
      <c r="O49" s="37">
        <v>50</v>
      </c>
      <c r="P49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40"/>
      <c r="R49" s="740"/>
      <c r="S49" s="740"/>
      <c r="T49" s="74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115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130</v>
      </c>
      <c r="B50" s="63" t="s">
        <v>131</v>
      </c>
      <c r="C50" s="36">
        <v>4301011386</v>
      </c>
      <c r="D50" s="738">
        <v>4680115880283</v>
      </c>
      <c r="E50" s="738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40"/>
      <c r="R50" s="740"/>
      <c r="S50" s="740"/>
      <c r="T50" s="74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4301011432</v>
      </c>
      <c r="D51" s="738">
        <v>4680115882720</v>
      </c>
      <c r="E51" s="738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6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40"/>
      <c r="R51" s="740"/>
      <c r="S51" s="740"/>
      <c r="T51" s="74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136</v>
      </c>
      <c r="B52" s="63" t="s">
        <v>137</v>
      </c>
      <c r="C52" s="36">
        <v>4301011806</v>
      </c>
      <c r="D52" s="738">
        <v>4680115881525</v>
      </c>
      <c r="E52" s="738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0"/>
      <c r="R52" s="740"/>
      <c r="S52" s="740"/>
      <c r="T52" s="7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138</v>
      </c>
      <c r="B53" s="63" t="s">
        <v>139</v>
      </c>
      <c r="C53" s="36">
        <v>4301011589</v>
      </c>
      <c r="D53" s="738">
        <v>4680115885899</v>
      </c>
      <c r="E53" s="738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141</v>
      </c>
      <c r="N53" s="38"/>
      <c r="O53" s="37">
        <v>50</v>
      </c>
      <c r="P53" s="7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0"/>
      <c r="R53" s="740"/>
      <c r="S53" s="740"/>
      <c r="T53" s="7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140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4301011801</v>
      </c>
      <c r="D54" s="738">
        <v>4680115881419</v>
      </c>
      <c r="E54" s="738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114</v>
      </c>
      <c r="M54" s="38" t="s">
        <v>105</v>
      </c>
      <c r="N54" s="38"/>
      <c r="O54" s="37">
        <v>50</v>
      </c>
      <c r="P54" s="7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0"/>
      <c r="R54" s="740"/>
      <c r="S54" s="740"/>
      <c r="T54" s="7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115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48"/>
      <c r="B55" s="748"/>
      <c r="C55" s="748"/>
      <c r="D55" s="748"/>
      <c r="E55" s="748"/>
      <c r="F55" s="748"/>
      <c r="G55" s="748"/>
      <c r="H55" s="748"/>
      <c r="I55" s="748"/>
      <c r="J55" s="748"/>
      <c r="K55" s="748"/>
      <c r="L55" s="748"/>
      <c r="M55" s="748"/>
      <c r="N55" s="748"/>
      <c r="O55" s="749"/>
      <c r="P55" s="745" t="s">
        <v>40</v>
      </c>
      <c r="Q55" s="746"/>
      <c r="R55" s="746"/>
      <c r="S55" s="746"/>
      <c r="T55" s="746"/>
      <c r="U55" s="746"/>
      <c r="V55" s="747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48"/>
      <c r="B56" s="748"/>
      <c r="C56" s="748"/>
      <c r="D56" s="748"/>
      <c r="E56" s="748"/>
      <c r="F56" s="748"/>
      <c r="G56" s="748"/>
      <c r="H56" s="748"/>
      <c r="I56" s="748"/>
      <c r="J56" s="748"/>
      <c r="K56" s="748"/>
      <c r="L56" s="748"/>
      <c r="M56" s="748"/>
      <c r="N56" s="748"/>
      <c r="O56" s="749"/>
      <c r="P56" s="745" t="s">
        <v>40</v>
      </c>
      <c r="Q56" s="746"/>
      <c r="R56" s="746"/>
      <c r="S56" s="746"/>
      <c r="T56" s="746"/>
      <c r="U56" s="746"/>
      <c r="V56" s="747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37" t="s">
        <v>144</v>
      </c>
      <c r="B57" s="737"/>
      <c r="C57" s="737"/>
      <c r="D57" s="737"/>
      <c r="E57" s="737"/>
      <c r="F57" s="737"/>
      <c r="G57" s="737"/>
      <c r="H57" s="737"/>
      <c r="I57" s="737"/>
      <c r="J57" s="737"/>
      <c r="K57" s="737"/>
      <c r="L57" s="737"/>
      <c r="M57" s="737"/>
      <c r="N57" s="737"/>
      <c r="O57" s="737"/>
      <c r="P57" s="737"/>
      <c r="Q57" s="737"/>
      <c r="R57" s="737"/>
      <c r="S57" s="737"/>
      <c r="T57" s="737"/>
      <c r="U57" s="737"/>
      <c r="V57" s="737"/>
      <c r="W57" s="737"/>
      <c r="X57" s="737"/>
      <c r="Y57" s="737"/>
      <c r="Z57" s="737"/>
      <c r="AA57" s="66"/>
      <c r="AB57" s="66"/>
      <c r="AC57" s="80"/>
    </row>
    <row r="58" spans="1:68" ht="27" customHeight="1" x14ac:dyDescent="0.25">
      <c r="A58" s="63" t="s">
        <v>145</v>
      </c>
      <c r="B58" s="63" t="s">
        <v>146</v>
      </c>
      <c r="C58" s="36">
        <v>4301020298</v>
      </c>
      <c r="D58" s="738">
        <v>4680115881440</v>
      </c>
      <c r="E58" s="738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0"/>
      <c r="R58" s="740"/>
      <c r="S58" s="740"/>
      <c r="T58" s="741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148</v>
      </c>
      <c r="B59" s="63" t="s">
        <v>149</v>
      </c>
      <c r="C59" s="36">
        <v>4301020228</v>
      </c>
      <c r="D59" s="738">
        <v>4680115882751</v>
      </c>
      <c r="E59" s="738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0"/>
      <c r="R59" s="740"/>
      <c r="S59" s="740"/>
      <c r="T59" s="741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151</v>
      </c>
      <c r="B60" s="63" t="s">
        <v>152</v>
      </c>
      <c r="C60" s="36">
        <v>4301020358</v>
      </c>
      <c r="D60" s="738">
        <v>4680115885950</v>
      </c>
      <c r="E60" s="738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0"/>
      <c r="R60" s="740"/>
      <c r="S60" s="740"/>
      <c r="T60" s="741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147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153</v>
      </c>
      <c r="B61" s="63" t="s">
        <v>154</v>
      </c>
      <c r="C61" s="36">
        <v>4301020296</v>
      </c>
      <c r="D61" s="738">
        <v>4680115881433</v>
      </c>
      <c r="E61" s="738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155</v>
      </c>
      <c r="M61" s="38" t="s">
        <v>105</v>
      </c>
      <c r="N61" s="38"/>
      <c r="O61" s="37">
        <v>50</v>
      </c>
      <c r="P61" s="7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0"/>
      <c r="R61" s="740"/>
      <c r="S61" s="740"/>
      <c r="T61" s="7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156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48"/>
      <c r="B62" s="748"/>
      <c r="C62" s="748"/>
      <c r="D62" s="748"/>
      <c r="E62" s="748"/>
      <c r="F62" s="748"/>
      <c r="G62" s="748"/>
      <c r="H62" s="748"/>
      <c r="I62" s="748"/>
      <c r="J62" s="748"/>
      <c r="K62" s="748"/>
      <c r="L62" s="748"/>
      <c r="M62" s="748"/>
      <c r="N62" s="748"/>
      <c r="O62" s="749"/>
      <c r="P62" s="745" t="s">
        <v>40</v>
      </c>
      <c r="Q62" s="746"/>
      <c r="R62" s="746"/>
      <c r="S62" s="746"/>
      <c r="T62" s="746"/>
      <c r="U62" s="746"/>
      <c r="V62" s="747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48"/>
      <c r="B63" s="748"/>
      <c r="C63" s="748"/>
      <c r="D63" s="748"/>
      <c r="E63" s="748"/>
      <c r="F63" s="748"/>
      <c r="G63" s="748"/>
      <c r="H63" s="748"/>
      <c r="I63" s="748"/>
      <c r="J63" s="748"/>
      <c r="K63" s="748"/>
      <c r="L63" s="748"/>
      <c r="M63" s="748"/>
      <c r="N63" s="748"/>
      <c r="O63" s="749"/>
      <c r="P63" s="745" t="s">
        <v>40</v>
      </c>
      <c r="Q63" s="746"/>
      <c r="R63" s="746"/>
      <c r="S63" s="746"/>
      <c r="T63" s="746"/>
      <c r="U63" s="746"/>
      <c r="V63" s="747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37" t="s">
        <v>157</v>
      </c>
      <c r="B64" s="737"/>
      <c r="C64" s="737"/>
      <c r="D64" s="737"/>
      <c r="E64" s="737"/>
      <c r="F64" s="737"/>
      <c r="G64" s="737"/>
      <c r="H64" s="737"/>
      <c r="I64" s="737"/>
      <c r="J64" s="737"/>
      <c r="K64" s="737"/>
      <c r="L64" s="737"/>
      <c r="M64" s="737"/>
      <c r="N64" s="737"/>
      <c r="O64" s="737"/>
      <c r="P64" s="737"/>
      <c r="Q64" s="737"/>
      <c r="R64" s="737"/>
      <c r="S64" s="737"/>
      <c r="T64" s="737"/>
      <c r="U64" s="737"/>
      <c r="V64" s="737"/>
      <c r="W64" s="737"/>
      <c r="X64" s="737"/>
      <c r="Y64" s="737"/>
      <c r="Z64" s="737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38">
        <v>4680115885073</v>
      </c>
      <c r="E65" s="738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0"/>
      <c r="R65" s="740"/>
      <c r="S65" s="740"/>
      <c r="T65" s="741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38">
        <v>4680115885059</v>
      </c>
      <c r="E66" s="738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0"/>
      <c r="R66" s="740"/>
      <c r="S66" s="740"/>
      <c r="T66" s="741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38">
        <v>4680115885097</v>
      </c>
      <c r="E67" s="738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0"/>
      <c r="R67" s="740"/>
      <c r="S67" s="740"/>
      <c r="T67" s="741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48"/>
      <c r="B68" s="748"/>
      <c r="C68" s="748"/>
      <c r="D68" s="748"/>
      <c r="E68" s="748"/>
      <c r="F68" s="748"/>
      <c r="G68" s="748"/>
      <c r="H68" s="748"/>
      <c r="I68" s="748"/>
      <c r="J68" s="748"/>
      <c r="K68" s="748"/>
      <c r="L68" s="748"/>
      <c r="M68" s="748"/>
      <c r="N68" s="748"/>
      <c r="O68" s="749"/>
      <c r="P68" s="745" t="s">
        <v>40</v>
      </c>
      <c r="Q68" s="746"/>
      <c r="R68" s="746"/>
      <c r="S68" s="746"/>
      <c r="T68" s="746"/>
      <c r="U68" s="746"/>
      <c r="V68" s="747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48"/>
      <c r="B69" s="748"/>
      <c r="C69" s="748"/>
      <c r="D69" s="748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9"/>
      <c r="P69" s="745" t="s">
        <v>40</v>
      </c>
      <c r="Q69" s="746"/>
      <c r="R69" s="746"/>
      <c r="S69" s="746"/>
      <c r="T69" s="746"/>
      <c r="U69" s="746"/>
      <c r="V69" s="747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37" t="s">
        <v>78</v>
      </c>
      <c r="B70" s="737"/>
      <c r="C70" s="737"/>
      <c r="D70" s="737"/>
      <c r="E70" s="737"/>
      <c r="F70" s="737"/>
      <c r="G70" s="737"/>
      <c r="H70" s="737"/>
      <c r="I70" s="737"/>
      <c r="J70" s="737"/>
      <c r="K70" s="737"/>
      <c r="L70" s="737"/>
      <c r="M70" s="737"/>
      <c r="N70" s="737"/>
      <c r="O70" s="737"/>
      <c r="P70" s="737"/>
      <c r="Q70" s="737"/>
      <c r="R70" s="737"/>
      <c r="S70" s="737"/>
      <c r="T70" s="737"/>
      <c r="U70" s="737"/>
      <c r="V70" s="737"/>
      <c r="W70" s="737"/>
      <c r="X70" s="737"/>
      <c r="Y70" s="737"/>
      <c r="Z70" s="737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38">
        <v>4680115881891</v>
      </c>
      <c r="E71" s="738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0"/>
      <c r="R71" s="740"/>
      <c r="S71" s="740"/>
      <c r="T71" s="741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38">
        <v>4680115885769</v>
      </c>
      <c r="E72" s="738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7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0"/>
      <c r="R72" s="740"/>
      <c r="S72" s="740"/>
      <c r="T72" s="741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38">
        <v>4680115884410</v>
      </c>
      <c r="E73" s="738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0"/>
      <c r="R73" s="740"/>
      <c r="S73" s="740"/>
      <c r="T73" s="741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38">
        <v>4680115884311</v>
      </c>
      <c r="E74" s="738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0"/>
      <c r="R74" s="740"/>
      <c r="S74" s="740"/>
      <c r="T74" s="7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38">
        <v>4680115885929</v>
      </c>
      <c r="E75" s="738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7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0"/>
      <c r="R75" s="740"/>
      <c r="S75" s="740"/>
      <c r="T75" s="7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38">
        <v>4680115884403</v>
      </c>
      <c r="E76" s="738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0"/>
      <c r="R76" s="740"/>
      <c r="S76" s="740"/>
      <c r="T76" s="7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48"/>
      <c r="B77" s="748"/>
      <c r="C77" s="748"/>
      <c r="D77" s="748"/>
      <c r="E77" s="748"/>
      <c r="F77" s="748"/>
      <c r="G77" s="748"/>
      <c r="H77" s="748"/>
      <c r="I77" s="748"/>
      <c r="J77" s="748"/>
      <c r="K77" s="748"/>
      <c r="L77" s="748"/>
      <c r="M77" s="748"/>
      <c r="N77" s="748"/>
      <c r="O77" s="749"/>
      <c r="P77" s="745" t="s">
        <v>40</v>
      </c>
      <c r="Q77" s="746"/>
      <c r="R77" s="746"/>
      <c r="S77" s="746"/>
      <c r="T77" s="746"/>
      <c r="U77" s="746"/>
      <c r="V77" s="747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48"/>
      <c r="B78" s="748"/>
      <c r="C78" s="748"/>
      <c r="D78" s="748"/>
      <c r="E78" s="748"/>
      <c r="F78" s="748"/>
      <c r="G78" s="748"/>
      <c r="H78" s="748"/>
      <c r="I78" s="748"/>
      <c r="J78" s="748"/>
      <c r="K78" s="748"/>
      <c r="L78" s="748"/>
      <c r="M78" s="748"/>
      <c r="N78" s="748"/>
      <c r="O78" s="749"/>
      <c r="P78" s="745" t="s">
        <v>40</v>
      </c>
      <c r="Q78" s="746"/>
      <c r="R78" s="746"/>
      <c r="S78" s="746"/>
      <c r="T78" s="746"/>
      <c r="U78" s="746"/>
      <c r="V78" s="747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37" t="s">
        <v>183</v>
      </c>
      <c r="B79" s="737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737"/>
      <c r="O79" s="737"/>
      <c r="P79" s="737"/>
      <c r="Q79" s="737"/>
      <c r="R79" s="737"/>
      <c r="S79" s="737"/>
      <c r="T79" s="737"/>
      <c r="U79" s="737"/>
      <c r="V79" s="737"/>
      <c r="W79" s="737"/>
      <c r="X79" s="737"/>
      <c r="Y79" s="737"/>
      <c r="Z79" s="737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4301060371</v>
      </c>
      <c r="D80" s="738">
        <v>4680115881532</v>
      </c>
      <c r="E80" s="738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7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0"/>
      <c r="R80" s="740"/>
      <c r="S80" s="740"/>
      <c r="T80" s="741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4301060366</v>
      </c>
      <c r="D81" s="738">
        <v>4680115881532</v>
      </c>
      <c r="E81" s="738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0"/>
      <c r="R81" s="740"/>
      <c r="S81" s="740"/>
      <c r="T81" s="741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38">
        <v>4680115881464</v>
      </c>
      <c r="E82" s="738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7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0"/>
      <c r="R82" s="740"/>
      <c r="S82" s="740"/>
      <c r="T82" s="741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48"/>
      <c r="B83" s="748"/>
      <c r="C83" s="748"/>
      <c r="D83" s="748"/>
      <c r="E83" s="748"/>
      <c r="F83" s="748"/>
      <c r="G83" s="748"/>
      <c r="H83" s="748"/>
      <c r="I83" s="748"/>
      <c r="J83" s="748"/>
      <c r="K83" s="748"/>
      <c r="L83" s="748"/>
      <c r="M83" s="748"/>
      <c r="N83" s="748"/>
      <c r="O83" s="749"/>
      <c r="P83" s="745" t="s">
        <v>40</v>
      </c>
      <c r="Q83" s="746"/>
      <c r="R83" s="746"/>
      <c r="S83" s="746"/>
      <c r="T83" s="746"/>
      <c r="U83" s="746"/>
      <c r="V83" s="747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48"/>
      <c r="B84" s="748"/>
      <c r="C84" s="748"/>
      <c r="D84" s="748"/>
      <c r="E84" s="748"/>
      <c r="F84" s="748"/>
      <c r="G84" s="748"/>
      <c r="H84" s="748"/>
      <c r="I84" s="748"/>
      <c r="J84" s="748"/>
      <c r="K84" s="748"/>
      <c r="L84" s="748"/>
      <c r="M84" s="748"/>
      <c r="N84" s="748"/>
      <c r="O84" s="749"/>
      <c r="P84" s="745" t="s">
        <v>40</v>
      </c>
      <c r="Q84" s="746"/>
      <c r="R84" s="746"/>
      <c r="S84" s="746"/>
      <c r="T84" s="746"/>
      <c r="U84" s="746"/>
      <c r="V84" s="747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36" t="s">
        <v>191</v>
      </c>
      <c r="B85" s="736"/>
      <c r="C85" s="736"/>
      <c r="D85" s="736"/>
      <c r="E85" s="736"/>
      <c r="F85" s="736"/>
      <c r="G85" s="736"/>
      <c r="H85" s="736"/>
      <c r="I85" s="736"/>
      <c r="J85" s="736"/>
      <c r="K85" s="736"/>
      <c r="L85" s="736"/>
      <c r="M85" s="736"/>
      <c r="N85" s="736"/>
      <c r="O85" s="736"/>
      <c r="P85" s="736"/>
      <c r="Q85" s="736"/>
      <c r="R85" s="736"/>
      <c r="S85" s="736"/>
      <c r="T85" s="736"/>
      <c r="U85" s="736"/>
      <c r="V85" s="736"/>
      <c r="W85" s="736"/>
      <c r="X85" s="736"/>
      <c r="Y85" s="736"/>
      <c r="Z85" s="736"/>
      <c r="AA85" s="65"/>
      <c r="AB85" s="65"/>
      <c r="AC85" s="79"/>
    </row>
    <row r="86" spans="1:68" ht="14.25" customHeight="1" x14ac:dyDescent="0.25">
      <c r="A86" s="737" t="s">
        <v>101</v>
      </c>
      <c r="B86" s="737"/>
      <c r="C86" s="737"/>
      <c r="D86" s="737"/>
      <c r="E86" s="737"/>
      <c r="F86" s="737"/>
      <c r="G86" s="737"/>
      <c r="H86" s="737"/>
      <c r="I86" s="737"/>
      <c r="J86" s="737"/>
      <c r="K86" s="737"/>
      <c r="L86" s="737"/>
      <c r="M86" s="737"/>
      <c r="N86" s="737"/>
      <c r="O86" s="737"/>
      <c r="P86" s="737"/>
      <c r="Q86" s="737"/>
      <c r="R86" s="737"/>
      <c r="S86" s="737"/>
      <c r="T86" s="737"/>
      <c r="U86" s="737"/>
      <c r="V86" s="737"/>
      <c r="W86" s="737"/>
      <c r="X86" s="737"/>
      <c r="Y86" s="737"/>
      <c r="Z86" s="737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38">
        <v>4680115881327</v>
      </c>
      <c r="E87" s="738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141</v>
      </c>
      <c r="N87" s="38"/>
      <c r="O87" s="37">
        <v>50</v>
      </c>
      <c r="P87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0"/>
      <c r="R87" s="740"/>
      <c r="S87" s="740"/>
      <c r="T87" s="741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38">
        <v>4680115881518</v>
      </c>
      <c r="E88" s="738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0"/>
      <c r="R88" s="740"/>
      <c r="S88" s="740"/>
      <c r="T88" s="741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38">
        <v>4680115881303</v>
      </c>
      <c r="E89" s="738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141</v>
      </c>
      <c r="N89" s="38"/>
      <c r="O89" s="37">
        <v>50</v>
      </c>
      <c r="P89" s="7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0"/>
      <c r="R89" s="740"/>
      <c r="S89" s="740"/>
      <c r="T89" s="7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48"/>
      <c r="B90" s="748"/>
      <c r="C90" s="748"/>
      <c r="D90" s="748"/>
      <c r="E90" s="748"/>
      <c r="F90" s="748"/>
      <c r="G90" s="748"/>
      <c r="H90" s="748"/>
      <c r="I90" s="748"/>
      <c r="J90" s="748"/>
      <c r="K90" s="748"/>
      <c r="L90" s="748"/>
      <c r="M90" s="748"/>
      <c r="N90" s="748"/>
      <c r="O90" s="749"/>
      <c r="P90" s="745" t="s">
        <v>40</v>
      </c>
      <c r="Q90" s="746"/>
      <c r="R90" s="746"/>
      <c r="S90" s="746"/>
      <c r="T90" s="746"/>
      <c r="U90" s="746"/>
      <c r="V90" s="74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48"/>
      <c r="B91" s="748"/>
      <c r="C91" s="748"/>
      <c r="D91" s="748"/>
      <c r="E91" s="748"/>
      <c r="F91" s="748"/>
      <c r="G91" s="748"/>
      <c r="H91" s="748"/>
      <c r="I91" s="748"/>
      <c r="J91" s="748"/>
      <c r="K91" s="748"/>
      <c r="L91" s="748"/>
      <c r="M91" s="748"/>
      <c r="N91" s="748"/>
      <c r="O91" s="749"/>
      <c r="P91" s="745" t="s">
        <v>40</v>
      </c>
      <c r="Q91" s="746"/>
      <c r="R91" s="746"/>
      <c r="S91" s="746"/>
      <c r="T91" s="746"/>
      <c r="U91" s="746"/>
      <c r="V91" s="74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37" t="s">
        <v>78</v>
      </c>
      <c r="B92" s="737"/>
      <c r="C92" s="737"/>
      <c r="D92" s="737"/>
      <c r="E92" s="737"/>
      <c r="F92" s="737"/>
      <c r="G92" s="737"/>
      <c r="H92" s="737"/>
      <c r="I92" s="737"/>
      <c r="J92" s="737"/>
      <c r="K92" s="737"/>
      <c r="L92" s="737"/>
      <c r="M92" s="737"/>
      <c r="N92" s="737"/>
      <c r="O92" s="737"/>
      <c r="P92" s="737"/>
      <c r="Q92" s="737"/>
      <c r="R92" s="737"/>
      <c r="S92" s="737"/>
      <c r="T92" s="737"/>
      <c r="U92" s="737"/>
      <c r="V92" s="737"/>
      <c r="W92" s="737"/>
      <c r="X92" s="737"/>
      <c r="Y92" s="737"/>
      <c r="Z92" s="737"/>
      <c r="AA92" s="66"/>
      <c r="AB92" s="66"/>
      <c r="AC92" s="80"/>
    </row>
    <row r="93" spans="1:68" ht="16.5" customHeight="1" x14ac:dyDescent="0.25">
      <c r="A93" s="63" t="s">
        <v>200</v>
      </c>
      <c r="B93" s="63" t="s">
        <v>201</v>
      </c>
      <c r="C93" s="36">
        <v>4301051712</v>
      </c>
      <c r="D93" s="738">
        <v>4607091386967</v>
      </c>
      <c r="E93" s="738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106</v>
      </c>
      <c r="L93" s="37" t="s">
        <v>45</v>
      </c>
      <c r="M93" s="38" t="s">
        <v>141</v>
      </c>
      <c r="N93" s="38"/>
      <c r="O93" s="37">
        <v>45</v>
      </c>
      <c r="P93" s="783" t="s">
        <v>202</v>
      </c>
      <c r="Q93" s="740"/>
      <c r="R93" s="740"/>
      <c r="S93" s="740"/>
      <c r="T93" s="74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200</v>
      </c>
      <c r="B94" s="63" t="s">
        <v>204</v>
      </c>
      <c r="C94" s="36">
        <v>4301051437</v>
      </c>
      <c r="D94" s="738">
        <v>4607091386967</v>
      </c>
      <c r="E94" s="738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112</v>
      </c>
      <c r="N94" s="38"/>
      <c r="O94" s="37">
        <v>45</v>
      </c>
      <c r="P94" s="7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0"/>
      <c r="R94" s="740"/>
      <c r="S94" s="740"/>
      <c r="T94" s="74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200</v>
      </c>
      <c r="B95" s="63" t="s">
        <v>206</v>
      </c>
      <c r="C95" s="36">
        <v>4301051546</v>
      </c>
      <c r="D95" s="738">
        <v>4607091386967</v>
      </c>
      <c r="E95" s="738"/>
      <c r="F95" s="62">
        <v>1.4</v>
      </c>
      <c r="G95" s="37">
        <v>6</v>
      </c>
      <c r="H95" s="62">
        <v>8.4</v>
      </c>
      <c r="I95" s="62">
        <v>8.9190000000000005</v>
      </c>
      <c r="J95" s="37">
        <v>64</v>
      </c>
      <c r="K95" s="37" t="s">
        <v>106</v>
      </c>
      <c r="L95" s="37" t="s">
        <v>45</v>
      </c>
      <c r="M95" s="38" t="s">
        <v>112</v>
      </c>
      <c r="N95" s="38"/>
      <c r="O95" s="37">
        <v>45</v>
      </c>
      <c r="P95" s="78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5" s="740"/>
      <c r="R95" s="740"/>
      <c r="S95" s="740"/>
      <c r="T95" s="74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205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38">
        <v>4680115884953</v>
      </c>
      <c r="E96" s="7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786" t="s">
        <v>209</v>
      </c>
      <c r="Q96" s="740"/>
      <c r="R96" s="740"/>
      <c r="S96" s="740"/>
      <c r="T96" s="74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211</v>
      </c>
      <c r="B97" s="63" t="s">
        <v>212</v>
      </c>
      <c r="C97" s="36">
        <v>4301052039</v>
      </c>
      <c r="D97" s="738">
        <v>4607091385731</v>
      </c>
      <c r="E97" s="7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112</v>
      </c>
      <c r="N97" s="38"/>
      <c r="O97" s="37">
        <v>45</v>
      </c>
      <c r="P97" s="787" t="s">
        <v>213</v>
      </c>
      <c r="Q97" s="740"/>
      <c r="R97" s="740"/>
      <c r="S97" s="740"/>
      <c r="T97" s="74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211</v>
      </c>
      <c r="B98" s="63" t="s">
        <v>214</v>
      </c>
      <c r="C98" s="36">
        <v>4301051718</v>
      </c>
      <c r="D98" s="738">
        <v>4607091385731</v>
      </c>
      <c r="E98" s="7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141</v>
      </c>
      <c r="N98" s="38"/>
      <c r="O98" s="37">
        <v>45</v>
      </c>
      <c r="P98" s="788" t="s">
        <v>215</v>
      </c>
      <c r="Q98" s="740"/>
      <c r="R98" s="740"/>
      <c r="S98" s="740"/>
      <c r="T98" s="74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203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38">
        <v>4680115880894</v>
      </c>
      <c r="E99" s="7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7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0"/>
      <c r="R99" s="740"/>
      <c r="S99" s="740"/>
      <c r="T99" s="74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4301051687</v>
      </c>
      <c r="D100" s="738">
        <v>4680115880214</v>
      </c>
      <c r="E100" s="738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7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0"/>
      <c r="R100" s="740"/>
      <c r="S100" s="740"/>
      <c r="T100" s="74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4301051439</v>
      </c>
      <c r="D101" s="738">
        <v>4680115880214</v>
      </c>
      <c r="E101" s="738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113</v>
      </c>
      <c r="L101" s="37" t="s">
        <v>45</v>
      </c>
      <c r="M101" s="38" t="s">
        <v>112</v>
      </c>
      <c r="N101" s="38"/>
      <c r="O101" s="37">
        <v>45</v>
      </c>
      <c r="P101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0"/>
      <c r="R101" s="740"/>
      <c r="S101" s="740"/>
      <c r="T101" s="741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48"/>
      <c r="B102" s="748"/>
      <c r="C102" s="748"/>
      <c r="D102" s="748"/>
      <c r="E102" s="748"/>
      <c r="F102" s="748"/>
      <c r="G102" s="748"/>
      <c r="H102" s="748"/>
      <c r="I102" s="748"/>
      <c r="J102" s="748"/>
      <c r="K102" s="748"/>
      <c r="L102" s="748"/>
      <c r="M102" s="748"/>
      <c r="N102" s="748"/>
      <c r="O102" s="749"/>
      <c r="P102" s="745" t="s">
        <v>40</v>
      </c>
      <c r="Q102" s="746"/>
      <c r="R102" s="746"/>
      <c r="S102" s="746"/>
      <c r="T102" s="746"/>
      <c r="U102" s="746"/>
      <c r="V102" s="747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48"/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9"/>
      <c r="P103" s="745" t="s">
        <v>40</v>
      </c>
      <c r="Q103" s="746"/>
      <c r="R103" s="746"/>
      <c r="S103" s="746"/>
      <c r="T103" s="746"/>
      <c r="U103" s="746"/>
      <c r="V103" s="747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36" t="s">
        <v>222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65"/>
      <c r="AB104" s="65"/>
      <c r="AC104" s="79"/>
    </row>
    <row r="105" spans="1:68" ht="14.25" customHeight="1" x14ac:dyDescent="0.25">
      <c r="A105" s="737" t="s">
        <v>101</v>
      </c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737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4301011514</v>
      </c>
      <c r="D106" s="738">
        <v>4680115882133</v>
      </c>
      <c r="E106" s="738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7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0"/>
      <c r="R106" s="740"/>
      <c r="S106" s="740"/>
      <c r="T106" s="7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4301011417</v>
      </c>
      <c r="D107" s="738">
        <v>4680115880269</v>
      </c>
      <c r="E107" s="738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113</v>
      </c>
      <c r="L107" s="37" t="s">
        <v>45</v>
      </c>
      <c r="M107" s="38" t="s">
        <v>112</v>
      </c>
      <c r="N107" s="38"/>
      <c r="O107" s="37">
        <v>50</v>
      </c>
      <c r="P107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0"/>
      <c r="R107" s="740"/>
      <c r="S107" s="740"/>
      <c r="T107" s="7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4301011415</v>
      </c>
      <c r="D108" s="738">
        <v>4680115880429</v>
      </c>
      <c r="E108" s="738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113</v>
      </c>
      <c r="L108" s="37" t="s">
        <v>45</v>
      </c>
      <c r="M108" s="38" t="s">
        <v>112</v>
      </c>
      <c r="N108" s="38"/>
      <c r="O108" s="37">
        <v>50</v>
      </c>
      <c r="P108" s="7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0"/>
      <c r="R108" s="740"/>
      <c r="S108" s="740"/>
      <c r="T108" s="74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230</v>
      </c>
      <c r="B109" s="63" t="s">
        <v>231</v>
      </c>
      <c r="C109" s="36">
        <v>4301011462</v>
      </c>
      <c r="D109" s="738">
        <v>4680115881457</v>
      </c>
      <c r="E109" s="738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0"/>
      <c r="R109" s="740"/>
      <c r="S109" s="740"/>
      <c r="T109" s="741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48"/>
      <c r="B110" s="748"/>
      <c r="C110" s="748"/>
      <c r="D110" s="748"/>
      <c r="E110" s="748"/>
      <c r="F110" s="748"/>
      <c r="G110" s="748"/>
      <c r="H110" s="748"/>
      <c r="I110" s="748"/>
      <c r="J110" s="748"/>
      <c r="K110" s="748"/>
      <c r="L110" s="748"/>
      <c r="M110" s="748"/>
      <c r="N110" s="748"/>
      <c r="O110" s="749"/>
      <c r="P110" s="745" t="s">
        <v>40</v>
      </c>
      <c r="Q110" s="746"/>
      <c r="R110" s="746"/>
      <c r="S110" s="746"/>
      <c r="T110" s="746"/>
      <c r="U110" s="746"/>
      <c r="V110" s="747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48"/>
      <c r="B111" s="748"/>
      <c r="C111" s="748"/>
      <c r="D111" s="748"/>
      <c r="E111" s="748"/>
      <c r="F111" s="748"/>
      <c r="G111" s="748"/>
      <c r="H111" s="748"/>
      <c r="I111" s="748"/>
      <c r="J111" s="748"/>
      <c r="K111" s="748"/>
      <c r="L111" s="748"/>
      <c r="M111" s="748"/>
      <c r="N111" s="748"/>
      <c r="O111" s="749"/>
      <c r="P111" s="745" t="s">
        <v>40</v>
      </c>
      <c r="Q111" s="746"/>
      <c r="R111" s="746"/>
      <c r="S111" s="746"/>
      <c r="T111" s="746"/>
      <c r="U111" s="746"/>
      <c r="V111" s="747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37" t="s">
        <v>144</v>
      </c>
      <c r="B112" s="737"/>
      <c r="C112" s="737"/>
      <c r="D112" s="737"/>
      <c r="E112" s="737"/>
      <c r="F112" s="737"/>
      <c r="G112" s="737"/>
      <c r="H112" s="737"/>
      <c r="I112" s="737"/>
      <c r="J112" s="737"/>
      <c r="K112" s="737"/>
      <c r="L112" s="737"/>
      <c r="M112" s="737"/>
      <c r="N112" s="737"/>
      <c r="O112" s="737"/>
      <c r="P112" s="737"/>
      <c r="Q112" s="737"/>
      <c r="R112" s="737"/>
      <c r="S112" s="737"/>
      <c r="T112" s="737"/>
      <c r="U112" s="737"/>
      <c r="V112" s="737"/>
      <c r="W112" s="737"/>
      <c r="X112" s="737"/>
      <c r="Y112" s="737"/>
      <c r="Z112" s="737"/>
      <c r="AA112" s="66"/>
      <c r="AB112" s="66"/>
      <c r="AC112" s="80"/>
    </row>
    <row r="113" spans="1:68" ht="16.5" customHeight="1" x14ac:dyDescent="0.25">
      <c r="A113" s="63" t="s">
        <v>232</v>
      </c>
      <c r="B113" s="63" t="s">
        <v>233</v>
      </c>
      <c r="C113" s="36">
        <v>4301020345</v>
      </c>
      <c r="D113" s="738">
        <v>4680115881488</v>
      </c>
      <c r="E113" s="738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106</v>
      </c>
      <c r="L113" s="37" t="s">
        <v>45</v>
      </c>
      <c r="M113" s="38" t="s">
        <v>105</v>
      </c>
      <c r="N113" s="38"/>
      <c r="O113" s="37">
        <v>55</v>
      </c>
      <c r="P113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0"/>
      <c r="R113" s="740"/>
      <c r="S113" s="740"/>
      <c r="T113" s="7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234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4301020346</v>
      </c>
      <c r="D114" s="738">
        <v>4680115882775</v>
      </c>
      <c r="E114" s="738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161</v>
      </c>
      <c r="L114" s="37" t="s">
        <v>45</v>
      </c>
      <c r="M114" s="38" t="s">
        <v>105</v>
      </c>
      <c r="N114" s="38"/>
      <c r="O114" s="37">
        <v>55</v>
      </c>
      <c r="P114" s="7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0"/>
      <c r="R114" s="740"/>
      <c r="S114" s="740"/>
      <c r="T114" s="74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234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237</v>
      </c>
      <c r="B115" s="63" t="s">
        <v>238</v>
      </c>
      <c r="C115" s="36">
        <v>4301020344</v>
      </c>
      <c r="D115" s="738">
        <v>4680115880658</v>
      </c>
      <c r="E115" s="738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105</v>
      </c>
      <c r="N115" s="38"/>
      <c r="O115" s="37">
        <v>55</v>
      </c>
      <c r="P115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0"/>
      <c r="R115" s="740"/>
      <c r="S115" s="740"/>
      <c r="T115" s="741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234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48"/>
      <c r="B116" s="748"/>
      <c r="C116" s="748"/>
      <c r="D116" s="748"/>
      <c r="E116" s="748"/>
      <c r="F116" s="748"/>
      <c r="G116" s="748"/>
      <c r="H116" s="748"/>
      <c r="I116" s="748"/>
      <c r="J116" s="748"/>
      <c r="K116" s="748"/>
      <c r="L116" s="748"/>
      <c r="M116" s="748"/>
      <c r="N116" s="748"/>
      <c r="O116" s="749"/>
      <c r="P116" s="745" t="s">
        <v>40</v>
      </c>
      <c r="Q116" s="746"/>
      <c r="R116" s="746"/>
      <c r="S116" s="746"/>
      <c r="T116" s="746"/>
      <c r="U116" s="746"/>
      <c r="V116" s="747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48"/>
      <c r="B117" s="748"/>
      <c r="C117" s="748"/>
      <c r="D117" s="748"/>
      <c r="E117" s="748"/>
      <c r="F117" s="748"/>
      <c r="G117" s="748"/>
      <c r="H117" s="748"/>
      <c r="I117" s="748"/>
      <c r="J117" s="748"/>
      <c r="K117" s="748"/>
      <c r="L117" s="748"/>
      <c r="M117" s="748"/>
      <c r="N117" s="748"/>
      <c r="O117" s="749"/>
      <c r="P117" s="745" t="s">
        <v>40</v>
      </c>
      <c r="Q117" s="746"/>
      <c r="R117" s="746"/>
      <c r="S117" s="746"/>
      <c r="T117" s="746"/>
      <c r="U117" s="746"/>
      <c r="V117" s="747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37" t="s">
        <v>78</v>
      </c>
      <c r="B118" s="737"/>
      <c r="C118" s="737"/>
      <c r="D118" s="737"/>
      <c r="E118" s="737"/>
      <c r="F118" s="737"/>
      <c r="G118" s="737"/>
      <c r="H118" s="737"/>
      <c r="I118" s="737"/>
      <c r="J118" s="737"/>
      <c r="K118" s="737"/>
      <c r="L118" s="737"/>
      <c r="M118" s="737"/>
      <c r="N118" s="737"/>
      <c r="O118" s="737"/>
      <c r="P118" s="737"/>
      <c r="Q118" s="737"/>
      <c r="R118" s="737"/>
      <c r="S118" s="737"/>
      <c r="T118" s="737"/>
      <c r="U118" s="737"/>
      <c r="V118" s="737"/>
      <c r="W118" s="737"/>
      <c r="X118" s="737"/>
      <c r="Y118" s="737"/>
      <c r="Z118" s="737"/>
      <c r="AA118" s="66"/>
      <c r="AB118" s="66"/>
      <c r="AC118" s="80"/>
    </row>
    <row r="119" spans="1:68" ht="16.5" customHeight="1" x14ac:dyDescent="0.25">
      <c r="A119" s="63" t="s">
        <v>239</v>
      </c>
      <c r="B119" s="63" t="s">
        <v>240</v>
      </c>
      <c r="C119" s="36">
        <v>4301051724</v>
      </c>
      <c r="D119" s="738">
        <v>4607091385168</v>
      </c>
      <c r="E119" s="738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141</v>
      </c>
      <c r="N119" s="38"/>
      <c r="O119" s="37">
        <v>45</v>
      </c>
      <c r="P119" s="799" t="s">
        <v>241</v>
      </c>
      <c r="Q119" s="740"/>
      <c r="R119" s="740"/>
      <c r="S119" s="740"/>
      <c r="T119" s="741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15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16">IFERROR(X119*I119/H119,"0")</f>
        <v>0</v>
      </c>
      <c r="BN119" s="78">
        <f t="shared" ref="BN119:BN127" si="17">IFERROR(Y119*I119/H119,"0")</f>
        <v>0</v>
      </c>
      <c r="BO119" s="78">
        <f t="shared" ref="BO119:BO127" si="18">IFERROR(1/J119*(X119/H119),"0")</f>
        <v>0</v>
      </c>
      <c r="BP119" s="78">
        <f t="shared" ref="BP119:BP127" si="19">IFERROR(1/J119*(Y119/H119),"0")</f>
        <v>0</v>
      </c>
    </row>
    <row r="120" spans="1:68" ht="27" customHeight="1" x14ac:dyDescent="0.25">
      <c r="A120" s="63" t="s">
        <v>239</v>
      </c>
      <c r="B120" s="63" t="s">
        <v>243</v>
      </c>
      <c r="C120" s="36">
        <v>4301051625</v>
      </c>
      <c r="D120" s="738">
        <v>4607091385168</v>
      </c>
      <c r="E120" s="738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112</v>
      </c>
      <c r="N120" s="38"/>
      <c r="O120" s="37">
        <v>45</v>
      </c>
      <c r="P120" s="8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0"/>
      <c r="R120" s="740"/>
      <c r="S120" s="740"/>
      <c r="T120" s="741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37.5" customHeight="1" x14ac:dyDescent="0.25">
      <c r="A121" s="63" t="s">
        <v>239</v>
      </c>
      <c r="B121" s="63" t="s">
        <v>245</v>
      </c>
      <c r="C121" s="36">
        <v>4301051360</v>
      </c>
      <c r="D121" s="738">
        <v>4607091385168</v>
      </c>
      <c r="E121" s="738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106</v>
      </c>
      <c r="L121" s="37" t="s">
        <v>45</v>
      </c>
      <c r="M121" s="38" t="s">
        <v>112</v>
      </c>
      <c r="N121" s="38"/>
      <c r="O121" s="37">
        <v>45</v>
      </c>
      <c r="P121" s="80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0"/>
      <c r="R121" s="740"/>
      <c r="S121" s="740"/>
      <c r="T121" s="741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246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27" customHeight="1" x14ac:dyDescent="0.25">
      <c r="A122" s="63" t="s">
        <v>247</v>
      </c>
      <c r="B122" s="63" t="s">
        <v>248</v>
      </c>
      <c r="C122" s="36">
        <v>4301051730</v>
      </c>
      <c r="D122" s="738">
        <v>4607091383256</v>
      </c>
      <c r="E122" s="738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141</v>
      </c>
      <c r="N122" s="38"/>
      <c r="O122" s="37">
        <v>45</v>
      </c>
      <c r="P122" s="802" t="s">
        <v>249</v>
      </c>
      <c r="Q122" s="740"/>
      <c r="R122" s="740"/>
      <c r="S122" s="740"/>
      <c r="T122" s="741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ref="Z122:Z127" si="20">IFERROR(IF(Y122=0,"",ROUNDUP(Y122/H122,0)*0.00651),"")</f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37.5" customHeight="1" x14ac:dyDescent="0.25">
      <c r="A123" s="63" t="s">
        <v>247</v>
      </c>
      <c r="B123" s="63" t="s">
        <v>250</v>
      </c>
      <c r="C123" s="36">
        <v>4301051362</v>
      </c>
      <c r="D123" s="738">
        <v>4607091383256</v>
      </c>
      <c r="E123" s="738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112</v>
      </c>
      <c r="N123" s="38"/>
      <c r="O123" s="37">
        <v>45</v>
      </c>
      <c r="P123" s="80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0"/>
      <c r="R123" s="740"/>
      <c r="S123" s="740"/>
      <c r="T123" s="741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27" customHeight="1" x14ac:dyDescent="0.25">
      <c r="A124" s="63" t="s">
        <v>251</v>
      </c>
      <c r="B124" s="63" t="s">
        <v>252</v>
      </c>
      <c r="C124" s="36">
        <v>4301051721</v>
      </c>
      <c r="D124" s="738">
        <v>4607091385748</v>
      </c>
      <c r="E124" s="738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141</v>
      </c>
      <c r="N124" s="38"/>
      <c r="O124" s="37">
        <v>45</v>
      </c>
      <c r="P124" s="804" t="s">
        <v>253</v>
      </c>
      <c r="Q124" s="740"/>
      <c r="R124" s="740"/>
      <c r="S124" s="740"/>
      <c r="T124" s="741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242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37.5" customHeight="1" x14ac:dyDescent="0.25">
      <c r="A125" s="63" t="s">
        <v>251</v>
      </c>
      <c r="B125" s="63" t="s">
        <v>254</v>
      </c>
      <c r="C125" s="36">
        <v>4301051358</v>
      </c>
      <c r="D125" s="738">
        <v>4607091385748</v>
      </c>
      <c r="E125" s="738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114</v>
      </c>
      <c r="M125" s="38" t="s">
        <v>112</v>
      </c>
      <c r="N125" s="38"/>
      <c r="O125" s="37">
        <v>45</v>
      </c>
      <c r="P125" s="80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0"/>
      <c r="R125" s="740"/>
      <c r="S125" s="740"/>
      <c r="T125" s="741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246</v>
      </c>
      <c r="AG125" s="78"/>
      <c r="AJ125" s="84" t="s">
        <v>115</v>
      </c>
      <c r="AK125" s="84">
        <v>491.4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4301051740</v>
      </c>
      <c r="D126" s="738">
        <v>4680115884533</v>
      </c>
      <c r="E126" s="738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0"/>
      <c r="R126" s="740"/>
      <c r="S126" s="740"/>
      <c r="T126" s="741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4301051480</v>
      </c>
      <c r="D127" s="738">
        <v>4680115882645</v>
      </c>
      <c r="E127" s="738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0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0"/>
      <c r="R127" s="740"/>
      <c r="S127" s="740"/>
      <c r="T127" s="741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260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x14ac:dyDescent="0.2">
      <c r="A128" s="748"/>
      <c r="B128" s="748"/>
      <c r="C128" s="748"/>
      <c r="D128" s="748"/>
      <c r="E128" s="748"/>
      <c r="F128" s="748"/>
      <c r="G128" s="748"/>
      <c r="H128" s="748"/>
      <c r="I128" s="748"/>
      <c r="J128" s="748"/>
      <c r="K128" s="748"/>
      <c r="L128" s="748"/>
      <c r="M128" s="748"/>
      <c r="N128" s="748"/>
      <c r="O128" s="749"/>
      <c r="P128" s="745" t="s">
        <v>40</v>
      </c>
      <c r="Q128" s="746"/>
      <c r="R128" s="746"/>
      <c r="S128" s="746"/>
      <c r="T128" s="746"/>
      <c r="U128" s="746"/>
      <c r="V128" s="747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48"/>
      <c r="B129" s="748"/>
      <c r="C129" s="748"/>
      <c r="D129" s="748"/>
      <c r="E129" s="748"/>
      <c r="F129" s="748"/>
      <c r="G129" s="748"/>
      <c r="H129" s="748"/>
      <c r="I129" s="748"/>
      <c r="J129" s="748"/>
      <c r="K129" s="748"/>
      <c r="L129" s="748"/>
      <c r="M129" s="748"/>
      <c r="N129" s="748"/>
      <c r="O129" s="749"/>
      <c r="P129" s="745" t="s">
        <v>40</v>
      </c>
      <c r="Q129" s="746"/>
      <c r="R129" s="746"/>
      <c r="S129" s="746"/>
      <c r="T129" s="746"/>
      <c r="U129" s="746"/>
      <c r="V129" s="747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37" t="s">
        <v>183</v>
      </c>
      <c r="B130" s="737"/>
      <c r="C130" s="737"/>
      <c r="D130" s="737"/>
      <c r="E130" s="737"/>
      <c r="F130" s="737"/>
      <c r="G130" s="737"/>
      <c r="H130" s="737"/>
      <c r="I130" s="737"/>
      <c r="J130" s="737"/>
      <c r="K130" s="737"/>
      <c r="L130" s="737"/>
      <c r="M130" s="737"/>
      <c r="N130" s="737"/>
      <c r="O130" s="737"/>
      <c r="P130" s="737"/>
      <c r="Q130" s="737"/>
      <c r="R130" s="737"/>
      <c r="S130" s="737"/>
      <c r="T130" s="737"/>
      <c r="U130" s="737"/>
      <c r="V130" s="737"/>
      <c r="W130" s="737"/>
      <c r="X130" s="737"/>
      <c r="Y130" s="737"/>
      <c r="Z130" s="737"/>
      <c r="AA130" s="66"/>
      <c r="AB130" s="66"/>
      <c r="AC130" s="80"/>
    </row>
    <row r="131" spans="1:68" ht="37.5" customHeight="1" x14ac:dyDescent="0.25">
      <c r="A131" s="63" t="s">
        <v>261</v>
      </c>
      <c r="B131" s="63" t="s">
        <v>262</v>
      </c>
      <c r="C131" s="36">
        <v>4301060356</v>
      </c>
      <c r="D131" s="738">
        <v>4680115882652</v>
      </c>
      <c r="E131" s="738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0"/>
      <c r="R131" s="740"/>
      <c r="S131" s="740"/>
      <c r="T131" s="7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263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264</v>
      </c>
      <c r="B132" s="63" t="s">
        <v>265</v>
      </c>
      <c r="C132" s="36">
        <v>4301060317</v>
      </c>
      <c r="D132" s="738">
        <v>4680115880238</v>
      </c>
      <c r="E132" s="738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112</v>
      </c>
      <c r="N132" s="38"/>
      <c r="O132" s="37">
        <v>40</v>
      </c>
      <c r="P132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0"/>
      <c r="R132" s="740"/>
      <c r="S132" s="740"/>
      <c r="T132" s="74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48"/>
      <c r="B133" s="748"/>
      <c r="C133" s="748"/>
      <c r="D133" s="748"/>
      <c r="E133" s="748"/>
      <c r="F133" s="748"/>
      <c r="G133" s="748"/>
      <c r="H133" s="748"/>
      <c r="I133" s="748"/>
      <c r="J133" s="748"/>
      <c r="K133" s="748"/>
      <c r="L133" s="748"/>
      <c r="M133" s="748"/>
      <c r="N133" s="748"/>
      <c r="O133" s="749"/>
      <c r="P133" s="745" t="s">
        <v>40</v>
      </c>
      <c r="Q133" s="746"/>
      <c r="R133" s="746"/>
      <c r="S133" s="746"/>
      <c r="T133" s="746"/>
      <c r="U133" s="746"/>
      <c r="V133" s="747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48"/>
      <c r="B134" s="748"/>
      <c r="C134" s="748"/>
      <c r="D134" s="748"/>
      <c r="E134" s="748"/>
      <c r="F134" s="748"/>
      <c r="G134" s="748"/>
      <c r="H134" s="748"/>
      <c r="I134" s="748"/>
      <c r="J134" s="748"/>
      <c r="K134" s="748"/>
      <c r="L134" s="748"/>
      <c r="M134" s="748"/>
      <c r="N134" s="748"/>
      <c r="O134" s="749"/>
      <c r="P134" s="745" t="s">
        <v>40</v>
      </c>
      <c r="Q134" s="746"/>
      <c r="R134" s="746"/>
      <c r="S134" s="746"/>
      <c r="T134" s="746"/>
      <c r="U134" s="746"/>
      <c r="V134" s="747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36" t="s">
        <v>99</v>
      </c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36"/>
      <c r="P135" s="736"/>
      <c r="Q135" s="736"/>
      <c r="R135" s="736"/>
      <c r="S135" s="736"/>
      <c r="T135" s="736"/>
      <c r="U135" s="736"/>
      <c r="V135" s="736"/>
      <c r="W135" s="736"/>
      <c r="X135" s="736"/>
      <c r="Y135" s="736"/>
      <c r="Z135" s="736"/>
      <c r="AA135" s="65"/>
      <c r="AB135" s="65"/>
      <c r="AC135" s="79"/>
    </row>
    <row r="136" spans="1:68" ht="14.25" customHeight="1" x14ac:dyDescent="0.25">
      <c r="A136" s="737" t="s">
        <v>101</v>
      </c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737"/>
      <c r="Z136" s="737"/>
      <c r="AA136" s="66"/>
      <c r="AB136" s="66"/>
      <c r="AC136" s="80"/>
    </row>
    <row r="137" spans="1:68" ht="27" customHeight="1" x14ac:dyDescent="0.25">
      <c r="A137" s="63" t="s">
        <v>267</v>
      </c>
      <c r="B137" s="63" t="s">
        <v>268</v>
      </c>
      <c r="C137" s="36">
        <v>4301011705</v>
      </c>
      <c r="D137" s="738">
        <v>4607091384604</v>
      </c>
      <c r="E137" s="738"/>
      <c r="F137" s="62">
        <v>0.4</v>
      </c>
      <c r="G137" s="37">
        <v>10</v>
      </c>
      <c r="H137" s="62">
        <v>4</v>
      </c>
      <c r="I137" s="62">
        <v>4.21</v>
      </c>
      <c r="J137" s="37">
        <v>132</v>
      </c>
      <c r="K137" s="37" t="s">
        <v>113</v>
      </c>
      <c r="L137" s="37" t="s">
        <v>45</v>
      </c>
      <c r="M137" s="38" t="s">
        <v>105</v>
      </c>
      <c r="N137" s="38"/>
      <c r="O137" s="37">
        <v>50</v>
      </c>
      <c r="P137" s="8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37" s="740"/>
      <c r="R137" s="740"/>
      <c r="S137" s="740"/>
      <c r="T137" s="74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IFERROR(IF(Y137=0,"",ROUNDUP(Y137/H137,0)*0.00902),"")</f>
        <v/>
      </c>
      <c r="AA137" s="68" t="s">
        <v>45</v>
      </c>
      <c r="AB137" s="69" t="s">
        <v>45</v>
      </c>
      <c r="AC137" s="214" t="s">
        <v>269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48"/>
      <c r="B138" s="748"/>
      <c r="C138" s="748"/>
      <c r="D138" s="748"/>
      <c r="E138" s="748"/>
      <c r="F138" s="748"/>
      <c r="G138" s="748"/>
      <c r="H138" s="748"/>
      <c r="I138" s="748"/>
      <c r="J138" s="748"/>
      <c r="K138" s="748"/>
      <c r="L138" s="748"/>
      <c r="M138" s="748"/>
      <c r="N138" s="748"/>
      <c r="O138" s="749"/>
      <c r="P138" s="745" t="s">
        <v>40</v>
      </c>
      <c r="Q138" s="746"/>
      <c r="R138" s="746"/>
      <c r="S138" s="746"/>
      <c r="T138" s="746"/>
      <c r="U138" s="746"/>
      <c r="V138" s="747"/>
      <c r="W138" s="42" t="s">
        <v>39</v>
      </c>
      <c r="X138" s="43">
        <f>IFERROR(X137/H137,"0")</f>
        <v>0</v>
      </c>
      <c r="Y138" s="43">
        <f>IFERROR(Y137/H137,"0")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748"/>
      <c r="B139" s="748"/>
      <c r="C139" s="748"/>
      <c r="D139" s="748"/>
      <c r="E139" s="748"/>
      <c r="F139" s="748"/>
      <c r="G139" s="748"/>
      <c r="H139" s="748"/>
      <c r="I139" s="748"/>
      <c r="J139" s="748"/>
      <c r="K139" s="748"/>
      <c r="L139" s="748"/>
      <c r="M139" s="748"/>
      <c r="N139" s="748"/>
      <c r="O139" s="749"/>
      <c r="P139" s="745" t="s">
        <v>40</v>
      </c>
      <c r="Q139" s="746"/>
      <c r="R139" s="746"/>
      <c r="S139" s="746"/>
      <c r="T139" s="746"/>
      <c r="U139" s="746"/>
      <c r="V139" s="747"/>
      <c r="W139" s="42" t="s">
        <v>0</v>
      </c>
      <c r="X139" s="43">
        <f>IFERROR(SUM(X137:X137),"0")</f>
        <v>0</v>
      </c>
      <c r="Y139" s="43">
        <f>IFERROR(SUM(Y137:Y137),"0")</f>
        <v>0</v>
      </c>
      <c r="Z139" s="42"/>
      <c r="AA139" s="67"/>
      <c r="AB139" s="67"/>
      <c r="AC139" s="67"/>
    </row>
    <row r="140" spans="1:68" ht="14.25" customHeight="1" x14ac:dyDescent="0.25">
      <c r="A140" s="737" t="s">
        <v>157</v>
      </c>
      <c r="B140" s="737"/>
      <c r="C140" s="737"/>
      <c r="D140" s="737"/>
      <c r="E140" s="737"/>
      <c r="F140" s="737"/>
      <c r="G140" s="737"/>
      <c r="H140" s="737"/>
      <c r="I140" s="737"/>
      <c r="J140" s="737"/>
      <c r="K140" s="737"/>
      <c r="L140" s="737"/>
      <c r="M140" s="737"/>
      <c r="N140" s="737"/>
      <c r="O140" s="737"/>
      <c r="P140" s="737"/>
      <c r="Q140" s="737"/>
      <c r="R140" s="737"/>
      <c r="S140" s="737"/>
      <c r="T140" s="737"/>
      <c r="U140" s="737"/>
      <c r="V140" s="737"/>
      <c r="W140" s="737"/>
      <c r="X140" s="737"/>
      <c r="Y140" s="737"/>
      <c r="Z140" s="737"/>
      <c r="AA140" s="66"/>
      <c r="AB140" s="66"/>
      <c r="AC140" s="80"/>
    </row>
    <row r="141" spans="1:68" ht="16.5" customHeight="1" x14ac:dyDescent="0.25">
      <c r="A141" s="63" t="s">
        <v>270</v>
      </c>
      <c r="B141" s="63" t="s">
        <v>271</v>
      </c>
      <c r="C141" s="36">
        <v>4301030895</v>
      </c>
      <c r="D141" s="738">
        <v>4607091387667</v>
      </c>
      <c r="E141" s="738"/>
      <c r="F141" s="62">
        <v>0.9</v>
      </c>
      <c r="G141" s="37">
        <v>10</v>
      </c>
      <c r="H141" s="62">
        <v>9</v>
      </c>
      <c r="I141" s="62">
        <v>9.5850000000000009</v>
      </c>
      <c r="J141" s="37">
        <v>64</v>
      </c>
      <c r="K141" s="37" t="s">
        <v>106</v>
      </c>
      <c r="L141" s="37" t="s">
        <v>45</v>
      </c>
      <c r="M141" s="38" t="s">
        <v>105</v>
      </c>
      <c r="N141" s="38"/>
      <c r="O141" s="37">
        <v>40</v>
      </c>
      <c r="P141" s="8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1" s="740"/>
      <c r="R141" s="740"/>
      <c r="S141" s="740"/>
      <c r="T141" s="7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45</v>
      </c>
      <c r="AC141" s="216" t="s">
        <v>272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273</v>
      </c>
      <c r="B142" s="63" t="s">
        <v>274</v>
      </c>
      <c r="C142" s="36">
        <v>4301030961</v>
      </c>
      <c r="D142" s="738">
        <v>4607091387636</v>
      </c>
      <c r="E142" s="738"/>
      <c r="F142" s="62">
        <v>0.7</v>
      </c>
      <c r="G142" s="37">
        <v>6</v>
      </c>
      <c r="H142" s="62">
        <v>4.2</v>
      </c>
      <c r="I142" s="62">
        <v>4.5</v>
      </c>
      <c r="J142" s="37">
        <v>132</v>
      </c>
      <c r="K142" s="37" t="s">
        <v>113</v>
      </c>
      <c r="L142" s="37" t="s">
        <v>45</v>
      </c>
      <c r="M142" s="38" t="s">
        <v>82</v>
      </c>
      <c r="N142" s="38"/>
      <c r="O142" s="37">
        <v>40</v>
      </c>
      <c r="P142" s="8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2" s="740"/>
      <c r="R142" s="740"/>
      <c r="S142" s="740"/>
      <c r="T142" s="74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18" t="s">
        <v>275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276</v>
      </c>
      <c r="B143" s="63" t="s">
        <v>277</v>
      </c>
      <c r="C143" s="36">
        <v>4301030963</v>
      </c>
      <c r="D143" s="738">
        <v>4607091382426</v>
      </c>
      <c r="E143" s="738"/>
      <c r="F143" s="62">
        <v>0.9</v>
      </c>
      <c r="G143" s="37">
        <v>10</v>
      </c>
      <c r="H143" s="62">
        <v>9</v>
      </c>
      <c r="I143" s="62">
        <v>9.5850000000000009</v>
      </c>
      <c r="J143" s="37">
        <v>64</v>
      </c>
      <c r="K143" s="37" t="s">
        <v>106</v>
      </c>
      <c r="L143" s="37" t="s">
        <v>45</v>
      </c>
      <c r="M143" s="38" t="s">
        <v>82</v>
      </c>
      <c r="N143" s="38"/>
      <c r="O143" s="37">
        <v>40</v>
      </c>
      <c r="P143" s="8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3" s="740"/>
      <c r="R143" s="740"/>
      <c r="S143" s="740"/>
      <c r="T143" s="741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IFERROR(IF(Y143=0,"",ROUNDUP(Y143/H143,0)*0.01898),"")</f>
        <v/>
      </c>
      <c r="AA143" s="68" t="s">
        <v>45</v>
      </c>
      <c r="AB143" s="69" t="s">
        <v>45</v>
      </c>
      <c r="AC143" s="220" t="s">
        <v>278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279</v>
      </c>
      <c r="B144" s="63" t="s">
        <v>280</v>
      </c>
      <c r="C144" s="36">
        <v>4301030962</v>
      </c>
      <c r="D144" s="738">
        <v>4607091386547</v>
      </c>
      <c r="E144" s="738"/>
      <c r="F144" s="62">
        <v>0.35</v>
      </c>
      <c r="G144" s="37">
        <v>8</v>
      </c>
      <c r="H144" s="62">
        <v>2.8</v>
      </c>
      <c r="I144" s="62">
        <v>2.94</v>
      </c>
      <c r="J144" s="37">
        <v>234</v>
      </c>
      <c r="K144" s="37" t="s">
        <v>161</v>
      </c>
      <c r="L144" s="37" t="s">
        <v>45</v>
      </c>
      <c r="M144" s="38" t="s">
        <v>82</v>
      </c>
      <c r="N144" s="38"/>
      <c r="O144" s="37">
        <v>40</v>
      </c>
      <c r="P144" s="8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4" s="740"/>
      <c r="R144" s="740"/>
      <c r="S144" s="740"/>
      <c r="T144" s="741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IFERROR(IF(Y144=0,"",ROUNDUP(Y144/H144,0)*0.00502),"")</f>
        <v/>
      </c>
      <c r="AA144" s="68" t="s">
        <v>45</v>
      </c>
      <c r="AB144" s="69" t="s">
        <v>45</v>
      </c>
      <c r="AC144" s="222" t="s">
        <v>275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48"/>
      <c r="B145" s="748"/>
      <c r="C145" s="748"/>
      <c r="D145" s="748"/>
      <c r="E145" s="748"/>
      <c r="F145" s="748"/>
      <c r="G145" s="748"/>
      <c r="H145" s="748"/>
      <c r="I145" s="748"/>
      <c r="J145" s="748"/>
      <c r="K145" s="748"/>
      <c r="L145" s="748"/>
      <c r="M145" s="748"/>
      <c r="N145" s="748"/>
      <c r="O145" s="749"/>
      <c r="P145" s="745" t="s">
        <v>40</v>
      </c>
      <c r="Q145" s="746"/>
      <c r="R145" s="746"/>
      <c r="S145" s="746"/>
      <c r="T145" s="746"/>
      <c r="U145" s="746"/>
      <c r="V145" s="747"/>
      <c r="W145" s="42" t="s">
        <v>39</v>
      </c>
      <c r="X145" s="43">
        <f>IFERROR(X141/H141,"0")+IFERROR(X142/H142,"0")+IFERROR(X143/H143,"0")+IFERROR(X144/H144,"0")</f>
        <v>0</v>
      </c>
      <c r="Y145" s="43">
        <f>IFERROR(Y141/H141,"0")+IFERROR(Y142/H142,"0")+IFERROR(Y143/H143,"0")+IFERROR(Y144/H144,"0")</f>
        <v>0</v>
      </c>
      <c r="Z145" s="43">
        <f>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48"/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9"/>
      <c r="P146" s="745" t="s">
        <v>40</v>
      </c>
      <c r="Q146" s="746"/>
      <c r="R146" s="746"/>
      <c r="S146" s="746"/>
      <c r="T146" s="746"/>
      <c r="U146" s="746"/>
      <c r="V146" s="747"/>
      <c r="W146" s="42" t="s">
        <v>0</v>
      </c>
      <c r="X146" s="43">
        <f>IFERROR(SUM(X141:X144),"0")</f>
        <v>0</v>
      </c>
      <c r="Y146" s="43">
        <f>IFERROR(SUM(Y141:Y144),"0")</f>
        <v>0</v>
      </c>
      <c r="Z146" s="42"/>
      <c r="AA146" s="67"/>
      <c r="AB146" s="67"/>
      <c r="AC146" s="67"/>
    </row>
    <row r="147" spans="1:68" ht="14.25" customHeight="1" x14ac:dyDescent="0.25">
      <c r="A147" s="737" t="s">
        <v>78</v>
      </c>
      <c r="B147" s="737"/>
      <c r="C147" s="737"/>
      <c r="D147" s="737"/>
      <c r="E147" s="737"/>
      <c r="F147" s="737"/>
      <c r="G147" s="737"/>
      <c r="H147" s="737"/>
      <c r="I147" s="737"/>
      <c r="J147" s="737"/>
      <c r="K147" s="737"/>
      <c r="L147" s="737"/>
      <c r="M147" s="737"/>
      <c r="N147" s="737"/>
      <c r="O147" s="737"/>
      <c r="P147" s="737"/>
      <c r="Q147" s="737"/>
      <c r="R147" s="737"/>
      <c r="S147" s="737"/>
      <c r="T147" s="737"/>
      <c r="U147" s="737"/>
      <c r="V147" s="737"/>
      <c r="W147" s="737"/>
      <c r="X147" s="737"/>
      <c r="Y147" s="737"/>
      <c r="Z147" s="737"/>
      <c r="AA147" s="66"/>
      <c r="AB147" s="66"/>
      <c r="AC147" s="80"/>
    </row>
    <row r="148" spans="1:68" ht="16.5" customHeight="1" x14ac:dyDescent="0.25">
      <c r="A148" s="63" t="s">
        <v>281</v>
      </c>
      <c r="B148" s="63" t="s">
        <v>282</v>
      </c>
      <c r="C148" s="36">
        <v>4301051653</v>
      </c>
      <c r="D148" s="738">
        <v>4607091386264</v>
      </c>
      <c r="E148" s="738"/>
      <c r="F148" s="62">
        <v>0.5</v>
      </c>
      <c r="G148" s="37">
        <v>6</v>
      </c>
      <c r="H148" s="62">
        <v>3</v>
      </c>
      <c r="I148" s="62">
        <v>3.258</v>
      </c>
      <c r="J148" s="37">
        <v>182</v>
      </c>
      <c r="K148" s="37" t="s">
        <v>83</v>
      </c>
      <c r="L148" s="37" t="s">
        <v>45</v>
      </c>
      <c r="M148" s="38" t="s">
        <v>112</v>
      </c>
      <c r="N148" s="38"/>
      <c r="O148" s="37">
        <v>31</v>
      </c>
      <c r="P148" s="8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48" s="740"/>
      <c r="R148" s="740"/>
      <c r="S148" s="740"/>
      <c r="T148" s="74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283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284</v>
      </c>
      <c r="B149" s="63" t="s">
        <v>285</v>
      </c>
      <c r="C149" s="36">
        <v>4301051313</v>
      </c>
      <c r="D149" s="738">
        <v>4607091385427</v>
      </c>
      <c r="E149" s="738"/>
      <c r="F149" s="62">
        <v>0.5</v>
      </c>
      <c r="G149" s="37">
        <v>6</v>
      </c>
      <c r="H149" s="62">
        <v>3</v>
      </c>
      <c r="I149" s="62">
        <v>3.2519999999999998</v>
      </c>
      <c r="J149" s="37">
        <v>182</v>
      </c>
      <c r="K149" s="37" t="s">
        <v>83</v>
      </c>
      <c r="L149" s="37" t="s">
        <v>45</v>
      </c>
      <c r="M149" s="38" t="s">
        <v>82</v>
      </c>
      <c r="N149" s="38"/>
      <c r="O149" s="37">
        <v>40</v>
      </c>
      <c r="P149" s="8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49" s="740"/>
      <c r="R149" s="740"/>
      <c r="S149" s="740"/>
      <c r="T149" s="741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48"/>
      <c r="B150" s="748"/>
      <c r="C150" s="748"/>
      <c r="D150" s="748"/>
      <c r="E150" s="748"/>
      <c r="F150" s="748"/>
      <c r="G150" s="748"/>
      <c r="H150" s="748"/>
      <c r="I150" s="748"/>
      <c r="J150" s="748"/>
      <c r="K150" s="748"/>
      <c r="L150" s="748"/>
      <c r="M150" s="748"/>
      <c r="N150" s="748"/>
      <c r="O150" s="749"/>
      <c r="P150" s="745" t="s">
        <v>40</v>
      </c>
      <c r="Q150" s="746"/>
      <c r="R150" s="746"/>
      <c r="S150" s="746"/>
      <c r="T150" s="746"/>
      <c r="U150" s="746"/>
      <c r="V150" s="747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48"/>
      <c r="B151" s="748"/>
      <c r="C151" s="748"/>
      <c r="D151" s="748"/>
      <c r="E151" s="748"/>
      <c r="F151" s="748"/>
      <c r="G151" s="748"/>
      <c r="H151" s="748"/>
      <c r="I151" s="748"/>
      <c r="J151" s="748"/>
      <c r="K151" s="748"/>
      <c r="L151" s="748"/>
      <c r="M151" s="748"/>
      <c r="N151" s="748"/>
      <c r="O151" s="749"/>
      <c r="P151" s="745" t="s">
        <v>40</v>
      </c>
      <c r="Q151" s="746"/>
      <c r="R151" s="746"/>
      <c r="S151" s="746"/>
      <c r="T151" s="746"/>
      <c r="U151" s="746"/>
      <c r="V151" s="747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27.75" customHeight="1" x14ac:dyDescent="0.2">
      <c r="A152" s="735" t="s">
        <v>287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54"/>
      <c r="AB152" s="54"/>
      <c r="AC152" s="54"/>
    </row>
    <row r="153" spans="1:68" ht="16.5" customHeight="1" x14ac:dyDescent="0.25">
      <c r="A153" s="736" t="s">
        <v>288</v>
      </c>
      <c r="B153" s="736"/>
      <c r="C153" s="736"/>
      <c r="D153" s="736"/>
      <c r="E153" s="736"/>
      <c r="F153" s="736"/>
      <c r="G153" s="736"/>
      <c r="H153" s="736"/>
      <c r="I153" s="736"/>
      <c r="J153" s="736"/>
      <c r="K153" s="736"/>
      <c r="L153" s="736"/>
      <c r="M153" s="736"/>
      <c r="N153" s="736"/>
      <c r="O153" s="736"/>
      <c r="P153" s="736"/>
      <c r="Q153" s="736"/>
      <c r="R153" s="736"/>
      <c r="S153" s="736"/>
      <c r="T153" s="736"/>
      <c r="U153" s="736"/>
      <c r="V153" s="736"/>
      <c r="W153" s="736"/>
      <c r="X153" s="736"/>
      <c r="Y153" s="736"/>
      <c r="Z153" s="736"/>
      <c r="AA153" s="65"/>
      <c r="AB153" s="65"/>
      <c r="AC153" s="79"/>
    </row>
    <row r="154" spans="1:68" ht="14.25" customHeight="1" x14ac:dyDescent="0.25">
      <c r="A154" s="737" t="s">
        <v>144</v>
      </c>
      <c r="B154" s="737"/>
      <c r="C154" s="737"/>
      <c r="D154" s="737"/>
      <c r="E154" s="737"/>
      <c r="F154" s="737"/>
      <c r="G154" s="737"/>
      <c r="H154" s="737"/>
      <c r="I154" s="737"/>
      <c r="J154" s="737"/>
      <c r="K154" s="737"/>
      <c r="L154" s="737"/>
      <c r="M154" s="737"/>
      <c r="N154" s="737"/>
      <c r="O154" s="737"/>
      <c r="P154" s="737"/>
      <c r="Q154" s="737"/>
      <c r="R154" s="737"/>
      <c r="S154" s="737"/>
      <c r="T154" s="737"/>
      <c r="U154" s="737"/>
      <c r="V154" s="737"/>
      <c r="W154" s="737"/>
      <c r="X154" s="737"/>
      <c r="Y154" s="737"/>
      <c r="Z154" s="737"/>
      <c r="AA154" s="66"/>
      <c r="AB154" s="66"/>
      <c r="AC154" s="80"/>
    </row>
    <row r="155" spans="1:68" ht="27" customHeight="1" x14ac:dyDescent="0.25">
      <c r="A155" s="63" t="s">
        <v>289</v>
      </c>
      <c r="B155" s="63" t="s">
        <v>290</v>
      </c>
      <c r="C155" s="36">
        <v>4301020323</v>
      </c>
      <c r="D155" s="738">
        <v>4680115886223</v>
      </c>
      <c r="E155" s="738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161</v>
      </c>
      <c r="L155" s="37" t="s">
        <v>45</v>
      </c>
      <c r="M155" s="38" t="s">
        <v>82</v>
      </c>
      <c r="N155" s="38"/>
      <c r="O155" s="37">
        <v>40</v>
      </c>
      <c r="P155" s="81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740"/>
      <c r="R155" s="740"/>
      <c r="S155" s="740"/>
      <c r="T155" s="74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28" t="s">
        <v>291</v>
      </c>
      <c r="AG155" s="78"/>
      <c r="AJ155" s="84" t="s">
        <v>45</v>
      </c>
      <c r="AK155" s="84">
        <v>0</v>
      </c>
      <c r="BB155" s="22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48"/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9"/>
      <c r="P156" s="745" t="s">
        <v>40</v>
      </c>
      <c r="Q156" s="746"/>
      <c r="R156" s="746"/>
      <c r="S156" s="746"/>
      <c r="T156" s="746"/>
      <c r="U156" s="746"/>
      <c r="V156" s="74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748"/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9"/>
      <c r="P157" s="745" t="s">
        <v>40</v>
      </c>
      <c r="Q157" s="746"/>
      <c r="R157" s="746"/>
      <c r="S157" s="746"/>
      <c r="T157" s="746"/>
      <c r="U157" s="746"/>
      <c r="V157" s="74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737" t="s">
        <v>157</v>
      </c>
      <c r="B158" s="737"/>
      <c r="C158" s="737"/>
      <c r="D158" s="737"/>
      <c r="E158" s="737"/>
      <c r="F158" s="737"/>
      <c r="G158" s="737"/>
      <c r="H158" s="737"/>
      <c r="I158" s="737"/>
      <c r="J158" s="737"/>
      <c r="K158" s="737"/>
      <c r="L158" s="737"/>
      <c r="M158" s="737"/>
      <c r="N158" s="737"/>
      <c r="O158" s="737"/>
      <c r="P158" s="737"/>
      <c r="Q158" s="737"/>
      <c r="R158" s="737"/>
      <c r="S158" s="737"/>
      <c r="T158" s="737"/>
      <c r="U158" s="737"/>
      <c r="V158" s="737"/>
      <c r="W158" s="737"/>
      <c r="X158" s="737"/>
      <c r="Y158" s="737"/>
      <c r="Z158" s="737"/>
      <c r="AA158" s="66"/>
      <c r="AB158" s="66"/>
      <c r="AC158" s="80"/>
    </row>
    <row r="159" spans="1:68" ht="27" customHeight="1" x14ac:dyDescent="0.25">
      <c r="A159" s="63" t="s">
        <v>292</v>
      </c>
      <c r="B159" s="63" t="s">
        <v>293</v>
      </c>
      <c r="C159" s="36">
        <v>4301031191</v>
      </c>
      <c r="D159" s="738">
        <v>4680115880993</v>
      </c>
      <c r="E159" s="73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113</v>
      </c>
      <c r="L159" s="37" t="s">
        <v>45</v>
      </c>
      <c r="M159" s="38" t="s">
        <v>82</v>
      </c>
      <c r="N159" s="38"/>
      <c r="O159" s="37">
        <v>40</v>
      </c>
      <c r="P159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740"/>
      <c r="R159" s="740"/>
      <c r="S159" s="740"/>
      <c r="T159" s="74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2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0" t="s">
        <v>294</v>
      </c>
      <c r="AG159" s="78"/>
      <c r="AJ159" s="84" t="s">
        <v>45</v>
      </c>
      <c r="AK159" s="84">
        <v>0</v>
      </c>
      <c r="BB159" s="231" t="s">
        <v>66</v>
      </c>
      <c r="BM159" s="78">
        <f t="shared" ref="BM159:BM167" si="22">IFERROR(X159*I159/H159,"0")</f>
        <v>0</v>
      </c>
      <c r="BN159" s="78">
        <f t="shared" ref="BN159:BN167" si="23">IFERROR(Y159*I159/H159,"0")</f>
        <v>0</v>
      </c>
      <c r="BO159" s="78">
        <f t="shared" ref="BO159:BO167" si="24">IFERROR(1/J159*(X159/H159),"0")</f>
        <v>0</v>
      </c>
      <c r="BP159" s="78">
        <f t="shared" ref="BP159:BP167" si="25">IFERROR(1/J159*(Y159/H159),"0")</f>
        <v>0</v>
      </c>
    </row>
    <row r="160" spans="1:68" ht="27" customHeight="1" x14ac:dyDescent="0.25">
      <c r="A160" s="63" t="s">
        <v>295</v>
      </c>
      <c r="B160" s="63" t="s">
        <v>296</v>
      </c>
      <c r="C160" s="36">
        <v>4301031204</v>
      </c>
      <c r="D160" s="738">
        <v>4680115881761</v>
      </c>
      <c r="E160" s="738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113</v>
      </c>
      <c r="L160" s="37" t="s">
        <v>45</v>
      </c>
      <c r="M160" s="38" t="s">
        <v>82</v>
      </c>
      <c r="N160" s="38"/>
      <c r="O160" s="37">
        <v>40</v>
      </c>
      <c r="P160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740"/>
      <c r="R160" s="740"/>
      <c r="S160" s="740"/>
      <c r="T160" s="74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32" t="s">
        <v>297</v>
      </c>
      <c r="AG160" s="78"/>
      <c r="AJ160" s="84" t="s">
        <v>45</v>
      </c>
      <c r="AK160" s="84">
        <v>0</v>
      </c>
      <c r="BB160" s="233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298</v>
      </c>
      <c r="B161" s="63" t="s">
        <v>299</v>
      </c>
      <c r="C161" s="36">
        <v>4301031201</v>
      </c>
      <c r="D161" s="738">
        <v>4680115881563</v>
      </c>
      <c r="E161" s="738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113</v>
      </c>
      <c r="L161" s="37" t="s">
        <v>45</v>
      </c>
      <c r="M161" s="38" t="s">
        <v>82</v>
      </c>
      <c r="N161" s="38"/>
      <c r="O161" s="37">
        <v>40</v>
      </c>
      <c r="P161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740"/>
      <c r="R161" s="740"/>
      <c r="S161" s="740"/>
      <c r="T161" s="74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34" t="s">
        <v>300</v>
      </c>
      <c r="AG161" s="78"/>
      <c r="AJ161" s="84" t="s">
        <v>45</v>
      </c>
      <c r="AK161" s="84">
        <v>0</v>
      </c>
      <c r="BB161" s="235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301</v>
      </c>
      <c r="B162" s="63" t="s">
        <v>302</v>
      </c>
      <c r="C162" s="36">
        <v>4301031199</v>
      </c>
      <c r="D162" s="738">
        <v>4680115880986</v>
      </c>
      <c r="E162" s="73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161</v>
      </c>
      <c r="L162" s="37" t="s">
        <v>45</v>
      </c>
      <c r="M162" s="38" t="s">
        <v>82</v>
      </c>
      <c r="N162" s="38"/>
      <c r="O162" s="37">
        <v>40</v>
      </c>
      <c r="P162" s="8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740"/>
      <c r="R162" s="740"/>
      <c r="S162" s="740"/>
      <c r="T162" s="7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6" t="s">
        <v>294</v>
      </c>
      <c r="AG162" s="78"/>
      <c r="AJ162" s="84" t="s">
        <v>45</v>
      </c>
      <c r="AK162" s="84">
        <v>0</v>
      </c>
      <c r="BB162" s="237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303</v>
      </c>
      <c r="B163" s="63" t="s">
        <v>304</v>
      </c>
      <c r="C163" s="36">
        <v>4301031205</v>
      </c>
      <c r="D163" s="738">
        <v>4680115881785</v>
      </c>
      <c r="E163" s="738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161</v>
      </c>
      <c r="L163" s="37" t="s">
        <v>45</v>
      </c>
      <c r="M163" s="38" t="s">
        <v>82</v>
      </c>
      <c r="N163" s="38"/>
      <c r="O163" s="37">
        <v>40</v>
      </c>
      <c r="P163" s="8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740"/>
      <c r="R163" s="740"/>
      <c r="S163" s="740"/>
      <c r="T163" s="7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38" t="s">
        <v>297</v>
      </c>
      <c r="AG163" s="78"/>
      <c r="AJ163" s="84" t="s">
        <v>45</v>
      </c>
      <c r="AK163" s="84">
        <v>0</v>
      </c>
      <c r="BB163" s="239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27" customHeight="1" x14ac:dyDescent="0.25">
      <c r="A164" s="63" t="s">
        <v>305</v>
      </c>
      <c r="B164" s="63" t="s">
        <v>306</v>
      </c>
      <c r="C164" s="36">
        <v>4301031399</v>
      </c>
      <c r="D164" s="738">
        <v>4680115886537</v>
      </c>
      <c r="E164" s="738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161</v>
      </c>
      <c r="L164" s="37" t="s">
        <v>45</v>
      </c>
      <c r="M164" s="38" t="s">
        <v>82</v>
      </c>
      <c r="N164" s="38"/>
      <c r="O164" s="37">
        <v>40</v>
      </c>
      <c r="P164" s="823" t="s">
        <v>307</v>
      </c>
      <c r="Q164" s="740"/>
      <c r="R164" s="740"/>
      <c r="S164" s="740"/>
      <c r="T164" s="7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40" t="s">
        <v>308</v>
      </c>
      <c r="AG164" s="78"/>
      <c r="AJ164" s="84" t="s">
        <v>45</v>
      </c>
      <c r="AK164" s="84">
        <v>0</v>
      </c>
      <c r="BB164" s="24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309</v>
      </c>
      <c r="B165" s="63" t="s">
        <v>310</v>
      </c>
      <c r="C165" s="36">
        <v>4301031202</v>
      </c>
      <c r="D165" s="738">
        <v>4680115881679</v>
      </c>
      <c r="E165" s="738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161</v>
      </c>
      <c r="L165" s="37" t="s">
        <v>45</v>
      </c>
      <c r="M165" s="38" t="s">
        <v>82</v>
      </c>
      <c r="N165" s="38"/>
      <c r="O165" s="37">
        <v>40</v>
      </c>
      <c r="P165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740"/>
      <c r="R165" s="740"/>
      <c r="S165" s="740"/>
      <c r="T165" s="7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2" t="s">
        <v>300</v>
      </c>
      <c r="AG165" s="78"/>
      <c r="AJ165" s="84" t="s">
        <v>45</v>
      </c>
      <c r="AK165" s="84">
        <v>0</v>
      </c>
      <c r="BB165" s="24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311</v>
      </c>
      <c r="B166" s="63" t="s">
        <v>312</v>
      </c>
      <c r="C166" s="36">
        <v>4301031158</v>
      </c>
      <c r="D166" s="738">
        <v>4680115880191</v>
      </c>
      <c r="E166" s="738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8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740"/>
      <c r="R166" s="740"/>
      <c r="S166" s="740"/>
      <c r="T166" s="7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4" t="s">
        <v>300</v>
      </c>
      <c r="AG166" s="78"/>
      <c r="AJ166" s="84" t="s">
        <v>45</v>
      </c>
      <c r="AK166" s="84">
        <v>0</v>
      </c>
      <c r="BB166" s="24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313</v>
      </c>
      <c r="B167" s="63" t="s">
        <v>314</v>
      </c>
      <c r="C167" s="36">
        <v>4301031245</v>
      </c>
      <c r="D167" s="738">
        <v>4680115883963</v>
      </c>
      <c r="E167" s="738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161</v>
      </c>
      <c r="L167" s="37" t="s">
        <v>45</v>
      </c>
      <c r="M167" s="38" t="s">
        <v>82</v>
      </c>
      <c r="N167" s="38"/>
      <c r="O167" s="37">
        <v>40</v>
      </c>
      <c r="P167" s="8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740"/>
      <c r="R167" s="740"/>
      <c r="S167" s="740"/>
      <c r="T167" s="7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46" t="s">
        <v>315</v>
      </c>
      <c r="AG167" s="78"/>
      <c r="AJ167" s="84" t="s">
        <v>45</v>
      </c>
      <c r="AK167" s="84">
        <v>0</v>
      </c>
      <c r="BB167" s="24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x14ac:dyDescent="0.2">
      <c r="A168" s="748"/>
      <c r="B168" s="748"/>
      <c r="C168" s="748"/>
      <c r="D168" s="748"/>
      <c r="E168" s="748"/>
      <c r="F168" s="748"/>
      <c r="G168" s="748"/>
      <c r="H168" s="748"/>
      <c r="I168" s="748"/>
      <c r="J168" s="748"/>
      <c r="K168" s="748"/>
      <c r="L168" s="748"/>
      <c r="M168" s="748"/>
      <c r="N168" s="748"/>
      <c r="O168" s="749"/>
      <c r="P168" s="745" t="s">
        <v>40</v>
      </c>
      <c r="Q168" s="746"/>
      <c r="R168" s="746"/>
      <c r="S168" s="746"/>
      <c r="T168" s="746"/>
      <c r="U168" s="746"/>
      <c r="V168" s="74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748"/>
      <c r="B169" s="748"/>
      <c r="C169" s="748"/>
      <c r="D169" s="748"/>
      <c r="E169" s="748"/>
      <c r="F169" s="748"/>
      <c r="G169" s="748"/>
      <c r="H169" s="748"/>
      <c r="I169" s="748"/>
      <c r="J169" s="748"/>
      <c r="K169" s="748"/>
      <c r="L169" s="748"/>
      <c r="M169" s="748"/>
      <c r="N169" s="748"/>
      <c r="O169" s="749"/>
      <c r="P169" s="745" t="s">
        <v>40</v>
      </c>
      <c r="Q169" s="746"/>
      <c r="R169" s="746"/>
      <c r="S169" s="746"/>
      <c r="T169" s="746"/>
      <c r="U169" s="746"/>
      <c r="V169" s="74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6.5" customHeight="1" x14ac:dyDescent="0.25">
      <c r="A170" s="736" t="s">
        <v>316</v>
      </c>
      <c r="B170" s="736"/>
      <c r="C170" s="736"/>
      <c r="D170" s="736"/>
      <c r="E170" s="736"/>
      <c r="F170" s="736"/>
      <c r="G170" s="736"/>
      <c r="H170" s="736"/>
      <c r="I170" s="736"/>
      <c r="J170" s="736"/>
      <c r="K170" s="736"/>
      <c r="L170" s="736"/>
      <c r="M170" s="736"/>
      <c r="N170" s="736"/>
      <c r="O170" s="736"/>
      <c r="P170" s="736"/>
      <c r="Q170" s="736"/>
      <c r="R170" s="736"/>
      <c r="S170" s="736"/>
      <c r="T170" s="736"/>
      <c r="U170" s="736"/>
      <c r="V170" s="736"/>
      <c r="W170" s="736"/>
      <c r="X170" s="736"/>
      <c r="Y170" s="736"/>
      <c r="Z170" s="736"/>
      <c r="AA170" s="65"/>
      <c r="AB170" s="65"/>
      <c r="AC170" s="79"/>
    </row>
    <row r="171" spans="1:68" ht="14.25" customHeight="1" x14ac:dyDescent="0.25">
      <c r="A171" s="737" t="s">
        <v>101</v>
      </c>
      <c r="B171" s="737"/>
      <c r="C171" s="737"/>
      <c r="D171" s="737"/>
      <c r="E171" s="737"/>
      <c r="F171" s="737"/>
      <c r="G171" s="737"/>
      <c r="H171" s="737"/>
      <c r="I171" s="737"/>
      <c r="J171" s="737"/>
      <c r="K171" s="737"/>
      <c r="L171" s="737"/>
      <c r="M171" s="737"/>
      <c r="N171" s="737"/>
      <c r="O171" s="737"/>
      <c r="P171" s="737"/>
      <c r="Q171" s="737"/>
      <c r="R171" s="737"/>
      <c r="S171" s="737"/>
      <c r="T171" s="737"/>
      <c r="U171" s="737"/>
      <c r="V171" s="737"/>
      <c r="W171" s="737"/>
      <c r="X171" s="737"/>
      <c r="Y171" s="737"/>
      <c r="Z171" s="737"/>
      <c r="AA171" s="66"/>
      <c r="AB171" s="66"/>
      <c r="AC171" s="80"/>
    </row>
    <row r="172" spans="1:68" ht="16.5" customHeight="1" x14ac:dyDescent="0.25">
      <c r="A172" s="63" t="s">
        <v>317</v>
      </c>
      <c r="B172" s="63" t="s">
        <v>318</v>
      </c>
      <c r="C172" s="36">
        <v>4301011450</v>
      </c>
      <c r="D172" s="738">
        <v>4680115881402</v>
      </c>
      <c r="E172" s="738"/>
      <c r="F172" s="62">
        <v>1.35</v>
      </c>
      <c r="G172" s="37">
        <v>8</v>
      </c>
      <c r="H172" s="62">
        <v>10.8</v>
      </c>
      <c r="I172" s="62">
        <v>11.234999999999999</v>
      </c>
      <c r="J172" s="37">
        <v>64</v>
      </c>
      <c r="K172" s="37" t="s">
        <v>106</v>
      </c>
      <c r="L172" s="37" t="s">
        <v>45</v>
      </c>
      <c r="M172" s="38" t="s">
        <v>105</v>
      </c>
      <c r="N172" s="38"/>
      <c r="O172" s="37">
        <v>55</v>
      </c>
      <c r="P172" s="8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2" s="740"/>
      <c r="R172" s="740"/>
      <c r="S172" s="740"/>
      <c r="T172" s="74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IFERROR(IF(Y172=0,"",ROUNDUP(Y172/H172,0)*0.01898),"")</f>
        <v/>
      </c>
      <c r="AA172" s="68" t="s">
        <v>45</v>
      </c>
      <c r="AB172" s="69" t="s">
        <v>45</v>
      </c>
      <c r="AC172" s="248" t="s">
        <v>319</v>
      </c>
      <c r="AG172" s="78"/>
      <c r="AJ172" s="84" t="s">
        <v>45</v>
      </c>
      <c r="AK172" s="84">
        <v>0</v>
      </c>
      <c r="BB172" s="249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320</v>
      </c>
      <c r="B173" s="63" t="s">
        <v>321</v>
      </c>
      <c r="C173" s="36">
        <v>4301011768</v>
      </c>
      <c r="D173" s="738">
        <v>4680115881396</v>
      </c>
      <c r="E173" s="738"/>
      <c r="F173" s="62">
        <v>0.45</v>
      </c>
      <c r="G173" s="37">
        <v>6</v>
      </c>
      <c r="H173" s="62">
        <v>2.7</v>
      </c>
      <c r="I173" s="62">
        <v>2.88</v>
      </c>
      <c r="J173" s="37">
        <v>182</v>
      </c>
      <c r="K173" s="37" t="s">
        <v>83</v>
      </c>
      <c r="L173" s="37" t="s">
        <v>45</v>
      </c>
      <c r="M173" s="38" t="s">
        <v>105</v>
      </c>
      <c r="N173" s="38"/>
      <c r="O173" s="37">
        <v>55</v>
      </c>
      <c r="P173" s="8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3" s="740"/>
      <c r="R173" s="740"/>
      <c r="S173" s="740"/>
      <c r="T173" s="741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IFERROR(IF(Y173=0,"",ROUNDUP(Y173/H173,0)*0.00651),"")</f>
        <v/>
      </c>
      <c r="AA173" s="68" t="s">
        <v>45</v>
      </c>
      <c r="AB173" s="69" t="s">
        <v>45</v>
      </c>
      <c r="AC173" s="250" t="s">
        <v>319</v>
      </c>
      <c r="AG173" s="78"/>
      <c r="AJ173" s="84" t="s">
        <v>45</v>
      </c>
      <c r="AK173" s="84">
        <v>0</v>
      </c>
      <c r="BB173" s="251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48"/>
      <c r="B174" s="748"/>
      <c r="C174" s="748"/>
      <c r="D174" s="748"/>
      <c r="E174" s="748"/>
      <c r="F174" s="748"/>
      <c r="G174" s="748"/>
      <c r="H174" s="748"/>
      <c r="I174" s="748"/>
      <c r="J174" s="748"/>
      <c r="K174" s="748"/>
      <c r="L174" s="748"/>
      <c r="M174" s="748"/>
      <c r="N174" s="748"/>
      <c r="O174" s="749"/>
      <c r="P174" s="745" t="s">
        <v>40</v>
      </c>
      <c r="Q174" s="746"/>
      <c r="R174" s="746"/>
      <c r="S174" s="746"/>
      <c r="T174" s="746"/>
      <c r="U174" s="746"/>
      <c r="V174" s="747"/>
      <c r="W174" s="42" t="s">
        <v>39</v>
      </c>
      <c r="X174" s="43">
        <f>IFERROR(X172/H172,"0")+IFERROR(X173/H173,"0")</f>
        <v>0</v>
      </c>
      <c r="Y174" s="43">
        <f>IFERROR(Y172/H172,"0")+IFERROR(Y173/H173,"0")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748"/>
      <c r="B175" s="748"/>
      <c r="C175" s="748"/>
      <c r="D175" s="748"/>
      <c r="E175" s="748"/>
      <c r="F175" s="748"/>
      <c r="G175" s="748"/>
      <c r="H175" s="748"/>
      <c r="I175" s="748"/>
      <c r="J175" s="748"/>
      <c r="K175" s="748"/>
      <c r="L175" s="748"/>
      <c r="M175" s="748"/>
      <c r="N175" s="748"/>
      <c r="O175" s="749"/>
      <c r="P175" s="745" t="s">
        <v>40</v>
      </c>
      <c r="Q175" s="746"/>
      <c r="R175" s="746"/>
      <c r="S175" s="746"/>
      <c r="T175" s="746"/>
      <c r="U175" s="746"/>
      <c r="V175" s="747"/>
      <c r="W175" s="42" t="s">
        <v>0</v>
      </c>
      <c r="X175" s="43">
        <f>IFERROR(SUM(X172:X173),"0")</f>
        <v>0</v>
      </c>
      <c r="Y175" s="43">
        <f>IFERROR(SUM(Y172:Y173),"0")</f>
        <v>0</v>
      </c>
      <c r="Z175" s="42"/>
      <c r="AA175" s="67"/>
      <c r="AB175" s="67"/>
      <c r="AC175" s="67"/>
    </row>
    <row r="176" spans="1:68" ht="14.25" customHeight="1" x14ac:dyDescent="0.25">
      <c r="A176" s="737" t="s">
        <v>144</v>
      </c>
      <c r="B176" s="737"/>
      <c r="C176" s="737"/>
      <c r="D176" s="737"/>
      <c r="E176" s="737"/>
      <c r="F176" s="737"/>
      <c r="G176" s="737"/>
      <c r="H176" s="737"/>
      <c r="I176" s="737"/>
      <c r="J176" s="737"/>
      <c r="K176" s="737"/>
      <c r="L176" s="737"/>
      <c r="M176" s="737"/>
      <c r="N176" s="737"/>
      <c r="O176" s="737"/>
      <c r="P176" s="737"/>
      <c r="Q176" s="737"/>
      <c r="R176" s="737"/>
      <c r="S176" s="737"/>
      <c r="T176" s="737"/>
      <c r="U176" s="737"/>
      <c r="V176" s="737"/>
      <c r="W176" s="737"/>
      <c r="X176" s="737"/>
      <c r="Y176" s="737"/>
      <c r="Z176" s="737"/>
      <c r="AA176" s="66"/>
      <c r="AB176" s="66"/>
      <c r="AC176" s="80"/>
    </row>
    <row r="177" spans="1:68" ht="16.5" customHeight="1" x14ac:dyDescent="0.25">
      <c r="A177" s="63" t="s">
        <v>322</v>
      </c>
      <c r="B177" s="63" t="s">
        <v>323</v>
      </c>
      <c r="C177" s="36">
        <v>4301020262</v>
      </c>
      <c r="D177" s="738">
        <v>4680115882935</v>
      </c>
      <c r="E177" s="738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106</v>
      </c>
      <c r="L177" s="37" t="s">
        <v>45</v>
      </c>
      <c r="M177" s="38" t="s">
        <v>112</v>
      </c>
      <c r="N177" s="38"/>
      <c r="O177" s="37">
        <v>50</v>
      </c>
      <c r="P177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7" s="740"/>
      <c r="R177" s="740"/>
      <c r="S177" s="740"/>
      <c r="T177" s="74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52" t="s">
        <v>324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325</v>
      </c>
      <c r="B178" s="63" t="s">
        <v>326</v>
      </c>
      <c r="C178" s="36">
        <v>4301020220</v>
      </c>
      <c r="D178" s="738">
        <v>4680115880764</v>
      </c>
      <c r="E178" s="738"/>
      <c r="F178" s="62">
        <v>0.35</v>
      </c>
      <c r="G178" s="37">
        <v>6</v>
      </c>
      <c r="H178" s="62">
        <v>2.1</v>
      </c>
      <c r="I178" s="62">
        <v>2.2799999999999998</v>
      </c>
      <c r="J178" s="37">
        <v>182</v>
      </c>
      <c r="K178" s="37" t="s">
        <v>83</v>
      </c>
      <c r="L178" s="37" t="s">
        <v>45</v>
      </c>
      <c r="M178" s="38" t="s">
        <v>105</v>
      </c>
      <c r="N178" s="38"/>
      <c r="O178" s="37">
        <v>50</v>
      </c>
      <c r="P178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8" s="740"/>
      <c r="R178" s="740"/>
      <c r="S178" s="740"/>
      <c r="T178" s="74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54" t="s">
        <v>324</v>
      </c>
      <c r="AG178" s="78"/>
      <c r="AJ178" s="84" t="s">
        <v>45</v>
      </c>
      <c r="AK178" s="84">
        <v>0</v>
      </c>
      <c r="BB178" s="255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48"/>
      <c r="B179" s="748"/>
      <c r="C179" s="748"/>
      <c r="D179" s="748"/>
      <c r="E179" s="748"/>
      <c r="F179" s="748"/>
      <c r="G179" s="748"/>
      <c r="H179" s="748"/>
      <c r="I179" s="748"/>
      <c r="J179" s="748"/>
      <c r="K179" s="748"/>
      <c r="L179" s="748"/>
      <c r="M179" s="748"/>
      <c r="N179" s="748"/>
      <c r="O179" s="749"/>
      <c r="P179" s="745" t="s">
        <v>40</v>
      </c>
      <c r="Q179" s="746"/>
      <c r="R179" s="746"/>
      <c r="S179" s="746"/>
      <c r="T179" s="746"/>
      <c r="U179" s="746"/>
      <c r="V179" s="747"/>
      <c r="W179" s="42" t="s">
        <v>39</v>
      </c>
      <c r="X179" s="43">
        <f>IFERROR(X177/H177,"0")+IFERROR(X178/H178,"0")</f>
        <v>0</v>
      </c>
      <c r="Y179" s="43">
        <f>IFERROR(Y177/H177,"0")+IFERROR(Y178/H178,"0")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748"/>
      <c r="B180" s="748"/>
      <c r="C180" s="748"/>
      <c r="D180" s="748"/>
      <c r="E180" s="748"/>
      <c r="F180" s="748"/>
      <c r="G180" s="748"/>
      <c r="H180" s="748"/>
      <c r="I180" s="748"/>
      <c r="J180" s="748"/>
      <c r="K180" s="748"/>
      <c r="L180" s="748"/>
      <c r="M180" s="748"/>
      <c r="N180" s="748"/>
      <c r="O180" s="749"/>
      <c r="P180" s="745" t="s">
        <v>40</v>
      </c>
      <c r="Q180" s="746"/>
      <c r="R180" s="746"/>
      <c r="S180" s="746"/>
      <c r="T180" s="746"/>
      <c r="U180" s="746"/>
      <c r="V180" s="747"/>
      <c r="W180" s="42" t="s">
        <v>0</v>
      </c>
      <c r="X180" s="43">
        <f>IFERROR(SUM(X177:X178),"0")</f>
        <v>0</v>
      </c>
      <c r="Y180" s="43">
        <f>IFERROR(SUM(Y177:Y178),"0")</f>
        <v>0</v>
      </c>
      <c r="Z180" s="42"/>
      <c r="AA180" s="67"/>
      <c r="AB180" s="67"/>
      <c r="AC180" s="67"/>
    </row>
    <row r="181" spans="1:68" ht="14.25" customHeight="1" x14ac:dyDescent="0.25">
      <c r="A181" s="737" t="s">
        <v>157</v>
      </c>
      <c r="B181" s="737"/>
      <c r="C181" s="737"/>
      <c r="D181" s="737"/>
      <c r="E181" s="737"/>
      <c r="F181" s="737"/>
      <c r="G181" s="737"/>
      <c r="H181" s="737"/>
      <c r="I181" s="737"/>
      <c r="J181" s="737"/>
      <c r="K181" s="737"/>
      <c r="L181" s="737"/>
      <c r="M181" s="737"/>
      <c r="N181" s="737"/>
      <c r="O181" s="737"/>
      <c r="P181" s="737"/>
      <c r="Q181" s="737"/>
      <c r="R181" s="737"/>
      <c r="S181" s="737"/>
      <c r="T181" s="737"/>
      <c r="U181" s="737"/>
      <c r="V181" s="737"/>
      <c r="W181" s="737"/>
      <c r="X181" s="737"/>
      <c r="Y181" s="737"/>
      <c r="Z181" s="737"/>
      <c r="AA181" s="66"/>
      <c r="AB181" s="66"/>
      <c r="AC181" s="80"/>
    </row>
    <row r="182" spans="1:68" ht="27" customHeight="1" x14ac:dyDescent="0.25">
      <c r="A182" s="63" t="s">
        <v>327</v>
      </c>
      <c r="B182" s="63" t="s">
        <v>328</v>
      </c>
      <c r="C182" s="36">
        <v>4301031224</v>
      </c>
      <c r="D182" s="738">
        <v>4680115882683</v>
      </c>
      <c r="E182" s="738"/>
      <c r="F182" s="62">
        <v>0.9</v>
      </c>
      <c r="G182" s="37">
        <v>6</v>
      </c>
      <c r="H182" s="62">
        <v>5.4</v>
      </c>
      <c r="I182" s="62">
        <v>5.61</v>
      </c>
      <c r="J182" s="37">
        <v>132</v>
      </c>
      <c r="K182" s="37" t="s">
        <v>113</v>
      </c>
      <c r="L182" s="37" t="s">
        <v>45</v>
      </c>
      <c r="M182" s="38" t="s">
        <v>82</v>
      </c>
      <c r="N182" s="38"/>
      <c r="O182" s="37">
        <v>40</v>
      </c>
      <c r="P182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2" s="740"/>
      <c r="R182" s="740"/>
      <c r="S182" s="740"/>
      <c r="T182" s="741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ref="Y182:Y189" si="26">IFERROR(IF(X182="",0,CEILING((X182/$H182),1)*$H182),"")</f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329</v>
      </c>
      <c r="AG182" s="78"/>
      <c r="AJ182" s="84" t="s">
        <v>45</v>
      </c>
      <c r="AK182" s="84">
        <v>0</v>
      </c>
      <c r="BB182" s="257" t="s">
        <v>66</v>
      </c>
      <c r="BM182" s="78">
        <f t="shared" ref="BM182:BM189" si="27">IFERROR(X182*I182/H182,"0")</f>
        <v>0</v>
      </c>
      <c r="BN182" s="78">
        <f t="shared" ref="BN182:BN189" si="28">IFERROR(Y182*I182/H182,"0")</f>
        <v>0</v>
      </c>
      <c r="BO182" s="78">
        <f t="shared" ref="BO182:BO189" si="29">IFERROR(1/J182*(X182/H182),"0")</f>
        <v>0</v>
      </c>
      <c r="BP182" s="78">
        <f t="shared" ref="BP182:BP189" si="30"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4301031230</v>
      </c>
      <c r="D183" s="738">
        <v>4680115882690</v>
      </c>
      <c r="E183" s="738"/>
      <c r="F183" s="62">
        <v>0.9</v>
      </c>
      <c r="G183" s="37">
        <v>6</v>
      </c>
      <c r="H183" s="62">
        <v>5.4</v>
      </c>
      <c r="I183" s="62">
        <v>5.61</v>
      </c>
      <c r="J183" s="37">
        <v>132</v>
      </c>
      <c r="K183" s="37" t="s">
        <v>113</v>
      </c>
      <c r="L183" s="37" t="s">
        <v>45</v>
      </c>
      <c r="M183" s="38" t="s">
        <v>82</v>
      </c>
      <c r="N183" s="38"/>
      <c r="O183" s="37">
        <v>40</v>
      </c>
      <c r="P183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3" s="740"/>
      <c r="R183" s="740"/>
      <c r="S183" s="740"/>
      <c r="T183" s="741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6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332</v>
      </c>
      <c r="AG183" s="78"/>
      <c r="AJ183" s="84" t="s">
        <v>45</v>
      </c>
      <c r="AK183" s="84">
        <v>0</v>
      </c>
      <c r="BB183" s="259" t="s">
        <v>66</v>
      </c>
      <c r="BM183" s="78">
        <f t="shared" si="27"/>
        <v>0</v>
      </c>
      <c r="BN183" s="78">
        <f t="shared" si="28"/>
        <v>0</v>
      </c>
      <c r="BO183" s="78">
        <f t="shared" si="29"/>
        <v>0</v>
      </c>
      <c r="BP183" s="78">
        <f t="shared" si="30"/>
        <v>0</v>
      </c>
    </row>
    <row r="184" spans="1:68" ht="27" customHeight="1" x14ac:dyDescent="0.25">
      <c r="A184" s="63" t="s">
        <v>333</v>
      </c>
      <c r="B184" s="63" t="s">
        <v>334</v>
      </c>
      <c r="C184" s="36">
        <v>4301031220</v>
      </c>
      <c r="D184" s="738">
        <v>4680115882669</v>
      </c>
      <c r="E184" s="738"/>
      <c r="F184" s="62">
        <v>0.9</v>
      </c>
      <c r="G184" s="37">
        <v>6</v>
      </c>
      <c r="H184" s="62">
        <v>5.4</v>
      </c>
      <c r="I184" s="62">
        <v>5.61</v>
      </c>
      <c r="J184" s="37">
        <v>132</v>
      </c>
      <c r="K184" s="37" t="s">
        <v>113</v>
      </c>
      <c r="L184" s="37" t="s">
        <v>45</v>
      </c>
      <c r="M184" s="38" t="s">
        <v>82</v>
      </c>
      <c r="N184" s="38"/>
      <c r="O184" s="37">
        <v>40</v>
      </c>
      <c r="P184" s="8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4" s="740"/>
      <c r="R184" s="740"/>
      <c r="S184" s="740"/>
      <c r="T184" s="741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6"/>
        <v>0</v>
      </c>
      <c r="Z184" s="41" t="str">
        <f>IFERROR(IF(Y184=0,"",ROUNDUP(Y184/H184,0)*0.00902),"")</f>
        <v/>
      </c>
      <c r="AA184" s="68" t="s">
        <v>45</v>
      </c>
      <c r="AB184" s="69" t="s">
        <v>45</v>
      </c>
      <c r="AC184" s="260" t="s">
        <v>335</v>
      </c>
      <c r="AG184" s="78"/>
      <c r="AJ184" s="84" t="s">
        <v>45</v>
      </c>
      <c r="AK184" s="84">
        <v>0</v>
      </c>
      <c r="BB184" s="261" t="s">
        <v>66</v>
      </c>
      <c r="BM184" s="78">
        <f t="shared" si="27"/>
        <v>0</v>
      </c>
      <c r="BN184" s="78">
        <f t="shared" si="28"/>
        <v>0</v>
      </c>
      <c r="BO184" s="78">
        <f t="shared" si="29"/>
        <v>0</v>
      </c>
      <c r="BP184" s="78">
        <f t="shared" si="30"/>
        <v>0</v>
      </c>
    </row>
    <row r="185" spans="1:68" ht="27" customHeight="1" x14ac:dyDescent="0.25">
      <c r="A185" s="63" t="s">
        <v>336</v>
      </c>
      <c r="B185" s="63" t="s">
        <v>337</v>
      </c>
      <c r="C185" s="36">
        <v>4301031221</v>
      </c>
      <c r="D185" s="738">
        <v>4680115882676</v>
      </c>
      <c r="E185" s="738"/>
      <c r="F185" s="62">
        <v>0.9</v>
      </c>
      <c r="G185" s="37">
        <v>6</v>
      </c>
      <c r="H185" s="62">
        <v>5.4</v>
      </c>
      <c r="I185" s="62">
        <v>5.61</v>
      </c>
      <c r="J185" s="37">
        <v>132</v>
      </c>
      <c r="K185" s="37" t="s">
        <v>113</v>
      </c>
      <c r="L185" s="37" t="s">
        <v>45</v>
      </c>
      <c r="M185" s="38" t="s">
        <v>82</v>
      </c>
      <c r="N185" s="38"/>
      <c r="O185" s="37">
        <v>40</v>
      </c>
      <c r="P185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5" s="740"/>
      <c r="R185" s="740"/>
      <c r="S185" s="740"/>
      <c r="T185" s="741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6"/>
        <v>0</v>
      </c>
      <c r="Z185" s="41" t="str">
        <f>IFERROR(IF(Y185=0,"",ROUNDUP(Y185/H185,0)*0.00902),"")</f>
        <v/>
      </c>
      <c r="AA185" s="68" t="s">
        <v>45</v>
      </c>
      <c r="AB185" s="69" t="s">
        <v>45</v>
      </c>
      <c r="AC185" s="262" t="s">
        <v>338</v>
      </c>
      <c r="AG185" s="78"/>
      <c r="AJ185" s="84" t="s">
        <v>45</v>
      </c>
      <c r="AK185" s="84">
        <v>0</v>
      </c>
      <c r="BB185" s="263" t="s">
        <v>66</v>
      </c>
      <c r="BM185" s="78">
        <f t="shared" si="27"/>
        <v>0</v>
      </c>
      <c r="BN185" s="78">
        <f t="shared" si="28"/>
        <v>0</v>
      </c>
      <c r="BO185" s="78">
        <f t="shared" si="29"/>
        <v>0</v>
      </c>
      <c r="BP185" s="78">
        <f t="shared" si="30"/>
        <v>0</v>
      </c>
    </row>
    <row r="186" spans="1:68" ht="27" customHeight="1" x14ac:dyDescent="0.25">
      <c r="A186" s="63" t="s">
        <v>339</v>
      </c>
      <c r="B186" s="63" t="s">
        <v>340</v>
      </c>
      <c r="C186" s="36">
        <v>4301031223</v>
      </c>
      <c r="D186" s="738">
        <v>4680115884014</v>
      </c>
      <c r="E186" s="738"/>
      <c r="F186" s="62">
        <v>0.3</v>
      </c>
      <c r="G186" s="37">
        <v>6</v>
      </c>
      <c r="H186" s="62">
        <v>1.8</v>
      </c>
      <c r="I186" s="62">
        <v>1.93</v>
      </c>
      <c r="J186" s="37">
        <v>234</v>
      </c>
      <c r="K186" s="37" t="s">
        <v>161</v>
      </c>
      <c r="L186" s="37" t="s">
        <v>45</v>
      </c>
      <c r="M186" s="38" t="s">
        <v>82</v>
      </c>
      <c r="N186" s="38"/>
      <c r="O186" s="37">
        <v>40</v>
      </c>
      <c r="P186" s="8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6" s="740"/>
      <c r="R186" s="740"/>
      <c r="S186" s="740"/>
      <c r="T186" s="741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6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329</v>
      </c>
      <c r="AG186" s="78"/>
      <c r="AJ186" s="84" t="s">
        <v>45</v>
      </c>
      <c r="AK186" s="84">
        <v>0</v>
      </c>
      <c r="BB186" s="265" t="s">
        <v>66</v>
      </c>
      <c r="BM186" s="78">
        <f t="shared" si="27"/>
        <v>0</v>
      </c>
      <c r="BN186" s="78">
        <f t="shared" si="28"/>
        <v>0</v>
      </c>
      <c r="BO186" s="78">
        <f t="shared" si="29"/>
        <v>0</v>
      </c>
      <c r="BP186" s="78">
        <f t="shared" si="30"/>
        <v>0</v>
      </c>
    </row>
    <row r="187" spans="1:68" ht="27" customHeight="1" x14ac:dyDescent="0.25">
      <c r="A187" s="63" t="s">
        <v>341</v>
      </c>
      <c r="B187" s="63" t="s">
        <v>342</v>
      </c>
      <c r="C187" s="36">
        <v>4301031222</v>
      </c>
      <c r="D187" s="738">
        <v>4680115884007</v>
      </c>
      <c r="E187" s="738"/>
      <c r="F187" s="62">
        <v>0.3</v>
      </c>
      <c r="G187" s="37">
        <v>6</v>
      </c>
      <c r="H187" s="62">
        <v>1.8</v>
      </c>
      <c r="I187" s="62">
        <v>1.9</v>
      </c>
      <c r="J187" s="37">
        <v>234</v>
      </c>
      <c r="K187" s="37" t="s">
        <v>161</v>
      </c>
      <c r="L187" s="37" t="s">
        <v>45</v>
      </c>
      <c r="M187" s="38" t="s">
        <v>82</v>
      </c>
      <c r="N187" s="38"/>
      <c r="O187" s="37">
        <v>40</v>
      </c>
      <c r="P187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7" s="740"/>
      <c r="R187" s="740"/>
      <c r="S187" s="740"/>
      <c r="T187" s="741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6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332</v>
      </c>
      <c r="AG187" s="78"/>
      <c r="AJ187" s="84" t="s">
        <v>45</v>
      </c>
      <c r="AK187" s="84">
        <v>0</v>
      </c>
      <c r="BB187" s="267" t="s">
        <v>66</v>
      </c>
      <c r="BM187" s="78">
        <f t="shared" si="27"/>
        <v>0</v>
      </c>
      <c r="BN187" s="78">
        <f t="shared" si="28"/>
        <v>0</v>
      </c>
      <c r="BO187" s="78">
        <f t="shared" si="29"/>
        <v>0</v>
      </c>
      <c r="BP187" s="78">
        <f t="shared" si="30"/>
        <v>0</v>
      </c>
    </row>
    <row r="188" spans="1:68" ht="27" customHeight="1" x14ac:dyDescent="0.25">
      <c r="A188" s="63" t="s">
        <v>343</v>
      </c>
      <c r="B188" s="63" t="s">
        <v>344</v>
      </c>
      <c r="C188" s="36">
        <v>4301031229</v>
      </c>
      <c r="D188" s="738">
        <v>4680115884038</v>
      </c>
      <c r="E188" s="738"/>
      <c r="F188" s="62">
        <v>0.3</v>
      </c>
      <c r="G188" s="37">
        <v>6</v>
      </c>
      <c r="H188" s="62">
        <v>1.8</v>
      </c>
      <c r="I188" s="62">
        <v>1.9</v>
      </c>
      <c r="J188" s="37">
        <v>234</v>
      </c>
      <c r="K188" s="37" t="s">
        <v>161</v>
      </c>
      <c r="L188" s="37" t="s">
        <v>45</v>
      </c>
      <c r="M188" s="38" t="s">
        <v>82</v>
      </c>
      <c r="N188" s="38"/>
      <c r="O188" s="37">
        <v>40</v>
      </c>
      <c r="P188" s="8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8" s="740"/>
      <c r="R188" s="740"/>
      <c r="S188" s="740"/>
      <c r="T188" s="741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6"/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8" t="s">
        <v>335</v>
      </c>
      <c r="AG188" s="78"/>
      <c r="AJ188" s="84" t="s">
        <v>45</v>
      </c>
      <c r="AK188" s="84">
        <v>0</v>
      </c>
      <c r="BB188" s="269" t="s">
        <v>66</v>
      </c>
      <c r="BM188" s="78">
        <f t="shared" si="27"/>
        <v>0</v>
      </c>
      <c r="BN188" s="78">
        <f t="shared" si="28"/>
        <v>0</v>
      </c>
      <c r="BO188" s="78">
        <f t="shared" si="29"/>
        <v>0</v>
      </c>
      <c r="BP188" s="78">
        <f t="shared" si="30"/>
        <v>0</v>
      </c>
    </row>
    <row r="189" spans="1:68" ht="27" customHeight="1" x14ac:dyDescent="0.25">
      <c r="A189" s="63" t="s">
        <v>345</v>
      </c>
      <c r="B189" s="63" t="s">
        <v>346</v>
      </c>
      <c r="C189" s="36">
        <v>4301031225</v>
      </c>
      <c r="D189" s="738">
        <v>4680115884021</v>
      </c>
      <c r="E189" s="738"/>
      <c r="F189" s="62">
        <v>0.3</v>
      </c>
      <c r="G189" s="37">
        <v>6</v>
      </c>
      <c r="H189" s="62">
        <v>1.8</v>
      </c>
      <c r="I189" s="62">
        <v>1.9</v>
      </c>
      <c r="J189" s="37">
        <v>234</v>
      </c>
      <c r="K189" s="37" t="s">
        <v>161</v>
      </c>
      <c r="L189" s="37" t="s">
        <v>45</v>
      </c>
      <c r="M189" s="38" t="s">
        <v>82</v>
      </c>
      <c r="N189" s="38"/>
      <c r="O189" s="37">
        <v>40</v>
      </c>
      <c r="P189" s="8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9" s="740"/>
      <c r="R189" s="740"/>
      <c r="S189" s="740"/>
      <c r="T189" s="741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338</v>
      </c>
      <c r="AG189" s="78"/>
      <c r="AJ189" s="84" t="s">
        <v>45</v>
      </c>
      <c r="AK189" s="84">
        <v>0</v>
      </c>
      <c r="BB189" s="271" t="s">
        <v>66</v>
      </c>
      <c r="BM189" s="78">
        <f t="shared" si="27"/>
        <v>0</v>
      </c>
      <c r="BN189" s="78">
        <f t="shared" si="28"/>
        <v>0</v>
      </c>
      <c r="BO189" s="78">
        <f t="shared" si="29"/>
        <v>0</v>
      </c>
      <c r="BP189" s="78">
        <f t="shared" si="30"/>
        <v>0</v>
      </c>
    </row>
    <row r="190" spans="1:68" x14ac:dyDescent="0.2">
      <c r="A190" s="748"/>
      <c r="B190" s="748"/>
      <c r="C190" s="748"/>
      <c r="D190" s="748"/>
      <c r="E190" s="748"/>
      <c r="F190" s="748"/>
      <c r="G190" s="748"/>
      <c r="H190" s="748"/>
      <c r="I190" s="748"/>
      <c r="J190" s="748"/>
      <c r="K190" s="748"/>
      <c r="L190" s="748"/>
      <c r="M190" s="748"/>
      <c r="N190" s="748"/>
      <c r="O190" s="749"/>
      <c r="P190" s="745" t="s">
        <v>40</v>
      </c>
      <c r="Q190" s="746"/>
      <c r="R190" s="746"/>
      <c r="S190" s="746"/>
      <c r="T190" s="746"/>
      <c r="U190" s="746"/>
      <c r="V190" s="747"/>
      <c r="W190" s="42" t="s">
        <v>39</v>
      </c>
      <c r="X190" s="43">
        <f>IFERROR(X182/H182,"0")+IFERROR(X183/H183,"0")+IFERROR(X184/H184,"0")+IFERROR(X185/H185,"0")+IFERROR(X186/H186,"0")+IFERROR(X187/H187,"0")+IFERROR(X188/H188,"0")+IFERROR(X189/H189,"0")</f>
        <v>0</v>
      </c>
      <c r="Y190" s="43">
        <f>IFERROR(Y182/H182,"0")+IFERROR(Y183/H183,"0")+IFERROR(Y184/H184,"0")+IFERROR(Y185/H185,"0")+IFERROR(Y186/H186,"0")+IFERROR(Y187/H187,"0")+IFERROR(Y188/H188,"0")+IFERROR(Y189/H189,"0")</f>
        <v>0</v>
      </c>
      <c r="Z190" s="43">
        <f>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748"/>
      <c r="B191" s="748"/>
      <c r="C191" s="748"/>
      <c r="D191" s="748"/>
      <c r="E191" s="748"/>
      <c r="F191" s="748"/>
      <c r="G191" s="748"/>
      <c r="H191" s="748"/>
      <c r="I191" s="748"/>
      <c r="J191" s="748"/>
      <c r="K191" s="748"/>
      <c r="L191" s="748"/>
      <c r="M191" s="748"/>
      <c r="N191" s="748"/>
      <c r="O191" s="749"/>
      <c r="P191" s="745" t="s">
        <v>40</v>
      </c>
      <c r="Q191" s="746"/>
      <c r="R191" s="746"/>
      <c r="S191" s="746"/>
      <c r="T191" s="746"/>
      <c r="U191" s="746"/>
      <c r="V191" s="747"/>
      <c r="W191" s="42" t="s">
        <v>0</v>
      </c>
      <c r="X191" s="43">
        <f>IFERROR(SUM(X182:X189),"0")</f>
        <v>0</v>
      </c>
      <c r="Y191" s="43">
        <f>IFERROR(SUM(Y182:Y189),"0")</f>
        <v>0</v>
      </c>
      <c r="Z191" s="42"/>
      <c r="AA191" s="67"/>
      <c r="AB191" s="67"/>
      <c r="AC191" s="67"/>
    </row>
    <row r="192" spans="1:68" ht="14.25" customHeight="1" x14ac:dyDescent="0.25">
      <c r="A192" s="737" t="s">
        <v>78</v>
      </c>
      <c r="B192" s="737"/>
      <c r="C192" s="737"/>
      <c r="D192" s="737"/>
      <c r="E192" s="737"/>
      <c r="F192" s="737"/>
      <c r="G192" s="737"/>
      <c r="H192" s="737"/>
      <c r="I192" s="737"/>
      <c r="J192" s="737"/>
      <c r="K192" s="737"/>
      <c r="L192" s="737"/>
      <c r="M192" s="737"/>
      <c r="N192" s="737"/>
      <c r="O192" s="737"/>
      <c r="P192" s="737"/>
      <c r="Q192" s="737"/>
      <c r="R192" s="737"/>
      <c r="S192" s="737"/>
      <c r="T192" s="737"/>
      <c r="U192" s="737"/>
      <c r="V192" s="737"/>
      <c r="W192" s="737"/>
      <c r="X192" s="737"/>
      <c r="Y192" s="737"/>
      <c r="Z192" s="737"/>
      <c r="AA192" s="66"/>
      <c r="AB192" s="66"/>
      <c r="AC192" s="80"/>
    </row>
    <row r="193" spans="1:68" ht="27" customHeight="1" x14ac:dyDescent="0.25">
      <c r="A193" s="63" t="s">
        <v>347</v>
      </c>
      <c r="B193" s="63" t="s">
        <v>348</v>
      </c>
      <c r="C193" s="36">
        <v>4301051408</v>
      </c>
      <c r="D193" s="738">
        <v>4680115881594</v>
      </c>
      <c r="E193" s="738"/>
      <c r="F193" s="62">
        <v>1.35</v>
      </c>
      <c r="G193" s="37">
        <v>6</v>
      </c>
      <c r="H193" s="62">
        <v>8.1</v>
      </c>
      <c r="I193" s="62">
        <v>8.6189999999999998</v>
      </c>
      <c r="J193" s="37">
        <v>64</v>
      </c>
      <c r="K193" s="37" t="s">
        <v>106</v>
      </c>
      <c r="L193" s="37" t="s">
        <v>45</v>
      </c>
      <c r="M193" s="38" t="s">
        <v>112</v>
      </c>
      <c r="N193" s="38"/>
      <c r="O193" s="37">
        <v>40</v>
      </c>
      <c r="P193" s="8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3" s="740"/>
      <c r="R193" s="740"/>
      <c r="S193" s="740"/>
      <c r="T193" s="74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1" si="31"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72" t="s">
        <v>349</v>
      </c>
      <c r="AG193" s="78"/>
      <c r="AJ193" s="84" t="s">
        <v>45</v>
      </c>
      <c r="AK193" s="84">
        <v>0</v>
      </c>
      <c r="BB193" s="273" t="s">
        <v>66</v>
      </c>
      <c r="BM193" s="78">
        <f t="shared" ref="BM193:BM201" si="32">IFERROR(X193*I193/H193,"0")</f>
        <v>0</v>
      </c>
      <c r="BN193" s="78">
        <f t="shared" ref="BN193:BN201" si="33">IFERROR(Y193*I193/H193,"0")</f>
        <v>0</v>
      </c>
      <c r="BO193" s="78">
        <f t="shared" ref="BO193:BO201" si="34">IFERROR(1/J193*(X193/H193),"0")</f>
        <v>0</v>
      </c>
      <c r="BP193" s="78">
        <f t="shared" ref="BP193:BP201" si="35">IFERROR(1/J193*(Y193/H193),"0")</f>
        <v>0</v>
      </c>
    </row>
    <row r="194" spans="1:68" ht="27" customHeight="1" x14ac:dyDescent="0.25">
      <c r="A194" s="63" t="s">
        <v>350</v>
      </c>
      <c r="B194" s="63" t="s">
        <v>351</v>
      </c>
      <c r="C194" s="36">
        <v>4301051411</v>
      </c>
      <c r="D194" s="738">
        <v>4680115881617</v>
      </c>
      <c r="E194" s="738"/>
      <c r="F194" s="62">
        <v>1.35</v>
      </c>
      <c r="G194" s="37">
        <v>6</v>
      </c>
      <c r="H194" s="62">
        <v>8.1</v>
      </c>
      <c r="I194" s="62">
        <v>8.6010000000000009</v>
      </c>
      <c r="J194" s="37">
        <v>64</v>
      </c>
      <c r="K194" s="37" t="s">
        <v>106</v>
      </c>
      <c r="L194" s="37" t="s">
        <v>45</v>
      </c>
      <c r="M194" s="38" t="s">
        <v>112</v>
      </c>
      <c r="N194" s="38"/>
      <c r="O194" s="37">
        <v>40</v>
      </c>
      <c r="P194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4" s="740"/>
      <c r="R194" s="740"/>
      <c r="S194" s="740"/>
      <c r="T194" s="74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1"/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4" t="s">
        <v>352</v>
      </c>
      <c r="AG194" s="78"/>
      <c r="AJ194" s="84" t="s">
        <v>45</v>
      </c>
      <c r="AK194" s="84">
        <v>0</v>
      </c>
      <c r="BB194" s="275" t="s">
        <v>66</v>
      </c>
      <c r="BM194" s="78">
        <f t="shared" si="32"/>
        <v>0</v>
      </c>
      <c r="BN194" s="78">
        <f t="shared" si="33"/>
        <v>0</v>
      </c>
      <c r="BO194" s="78">
        <f t="shared" si="34"/>
        <v>0</v>
      </c>
      <c r="BP194" s="78">
        <f t="shared" si="35"/>
        <v>0</v>
      </c>
    </row>
    <row r="195" spans="1:68" ht="16.5" customHeight="1" x14ac:dyDescent="0.25">
      <c r="A195" s="63" t="s">
        <v>353</v>
      </c>
      <c r="B195" s="63" t="s">
        <v>354</v>
      </c>
      <c r="C195" s="36">
        <v>4301051656</v>
      </c>
      <c r="D195" s="738">
        <v>4680115880573</v>
      </c>
      <c r="E195" s="738"/>
      <c r="F195" s="62">
        <v>1.45</v>
      </c>
      <c r="G195" s="37">
        <v>6</v>
      </c>
      <c r="H195" s="62">
        <v>8.6999999999999993</v>
      </c>
      <c r="I195" s="62">
        <v>9.2189999999999994</v>
      </c>
      <c r="J195" s="37">
        <v>64</v>
      </c>
      <c r="K195" s="37" t="s">
        <v>106</v>
      </c>
      <c r="L195" s="37" t="s">
        <v>45</v>
      </c>
      <c r="M195" s="38" t="s">
        <v>112</v>
      </c>
      <c r="N195" s="38"/>
      <c r="O195" s="37">
        <v>45</v>
      </c>
      <c r="P195" s="8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95" s="740"/>
      <c r="R195" s="740"/>
      <c r="S195" s="740"/>
      <c r="T195" s="7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76" t="s">
        <v>355</v>
      </c>
      <c r="AG195" s="78"/>
      <c r="AJ195" s="84" t="s">
        <v>45</v>
      </c>
      <c r="AK195" s="84">
        <v>0</v>
      </c>
      <c r="BB195" s="277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356</v>
      </c>
      <c r="B196" s="63" t="s">
        <v>357</v>
      </c>
      <c r="C196" s="36">
        <v>4301051407</v>
      </c>
      <c r="D196" s="738">
        <v>4680115882195</v>
      </c>
      <c r="E196" s="738"/>
      <c r="F196" s="62">
        <v>0.4</v>
      </c>
      <c r="G196" s="37">
        <v>6</v>
      </c>
      <c r="H196" s="62">
        <v>2.4</v>
      </c>
      <c r="I196" s="62">
        <v>2.67</v>
      </c>
      <c r="J196" s="37">
        <v>182</v>
      </c>
      <c r="K196" s="37" t="s">
        <v>83</v>
      </c>
      <c r="L196" s="37" t="s">
        <v>45</v>
      </c>
      <c r="M196" s="38" t="s">
        <v>112</v>
      </c>
      <c r="N196" s="38"/>
      <c r="O196" s="37">
        <v>40</v>
      </c>
      <c r="P196" s="8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6" s="740"/>
      <c r="R196" s="740"/>
      <c r="S196" s="740"/>
      <c r="T196" s="7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 t="shared" ref="Z196:Z201" si="36">IFERROR(IF(Y196=0,"",ROUNDUP(Y196/H196,0)*0.00651),"")</f>
        <v/>
      </c>
      <c r="AA196" s="68" t="s">
        <v>45</v>
      </c>
      <c r="AB196" s="69" t="s">
        <v>45</v>
      </c>
      <c r="AC196" s="278" t="s">
        <v>349</v>
      </c>
      <c r="AG196" s="78"/>
      <c r="AJ196" s="84" t="s">
        <v>45</v>
      </c>
      <c r="AK196" s="84">
        <v>0</v>
      </c>
      <c r="BB196" s="279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4301051752</v>
      </c>
      <c r="D197" s="738">
        <v>4680115882607</v>
      </c>
      <c r="E197" s="738"/>
      <c r="F197" s="62">
        <v>0.3</v>
      </c>
      <c r="G197" s="37">
        <v>6</v>
      </c>
      <c r="H197" s="62">
        <v>1.8</v>
      </c>
      <c r="I197" s="62">
        <v>2.052</v>
      </c>
      <c r="J197" s="37">
        <v>182</v>
      </c>
      <c r="K197" s="37" t="s">
        <v>83</v>
      </c>
      <c r="L197" s="37" t="s">
        <v>45</v>
      </c>
      <c r="M197" s="38" t="s">
        <v>141</v>
      </c>
      <c r="N197" s="38"/>
      <c r="O197" s="37">
        <v>45</v>
      </c>
      <c r="P197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7" s="740"/>
      <c r="R197" s="740"/>
      <c r="S197" s="740"/>
      <c r="T197" s="7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 t="shared" si="36"/>
        <v/>
      </c>
      <c r="AA197" s="68" t="s">
        <v>45</v>
      </c>
      <c r="AB197" s="69" t="s">
        <v>45</v>
      </c>
      <c r="AC197" s="280" t="s">
        <v>360</v>
      </c>
      <c r="AG197" s="78"/>
      <c r="AJ197" s="84" t="s">
        <v>45</v>
      </c>
      <c r="AK197" s="84">
        <v>0</v>
      </c>
      <c r="BB197" s="281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361</v>
      </c>
      <c r="B198" s="63" t="s">
        <v>362</v>
      </c>
      <c r="C198" s="36">
        <v>4301051666</v>
      </c>
      <c r="D198" s="738">
        <v>4680115880092</v>
      </c>
      <c r="E198" s="738"/>
      <c r="F198" s="62">
        <v>0.4</v>
      </c>
      <c r="G198" s="37">
        <v>6</v>
      </c>
      <c r="H198" s="62">
        <v>2.4</v>
      </c>
      <c r="I198" s="62">
        <v>2.6520000000000001</v>
      </c>
      <c r="J198" s="37">
        <v>182</v>
      </c>
      <c r="K198" s="37" t="s">
        <v>83</v>
      </c>
      <c r="L198" s="37" t="s">
        <v>45</v>
      </c>
      <c r="M198" s="38" t="s">
        <v>112</v>
      </c>
      <c r="N198" s="38"/>
      <c r="O198" s="37">
        <v>45</v>
      </c>
      <c r="P198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8" s="740"/>
      <c r="R198" s="740"/>
      <c r="S198" s="740"/>
      <c r="T198" s="7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 t="shared" si="36"/>
        <v/>
      </c>
      <c r="AA198" s="68" t="s">
        <v>45</v>
      </c>
      <c r="AB198" s="69" t="s">
        <v>45</v>
      </c>
      <c r="AC198" s="282" t="s">
        <v>355</v>
      </c>
      <c r="AG198" s="78"/>
      <c r="AJ198" s="84" t="s">
        <v>45</v>
      </c>
      <c r="AK198" s="84">
        <v>0</v>
      </c>
      <c r="BB198" s="283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363</v>
      </c>
      <c r="B199" s="63" t="s">
        <v>364</v>
      </c>
      <c r="C199" s="36">
        <v>4301051668</v>
      </c>
      <c r="D199" s="738">
        <v>4680115880221</v>
      </c>
      <c r="E199" s="738"/>
      <c r="F199" s="62">
        <v>0.4</v>
      </c>
      <c r="G199" s="37">
        <v>6</v>
      </c>
      <c r="H199" s="62">
        <v>2.4</v>
      </c>
      <c r="I199" s="62">
        <v>2.6520000000000001</v>
      </c>
      <c r="J199" s="37">
        <v>182</v>
      </c>
      <c r="K199" s="37" t="s">
        <v>83</v>
      </c>
      <c r="L199" s="37" t="s">
        <v>45</v>
      </c>
      <c r="M199" s="38" t="s">
        <v>112</v>
      </c>
      <c r="N199" s="38"/>
      <c r="O199" s="37">
        <v>45</v>
      </c>
      <c r="P199" s="8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9" s="740"/>
      <c r="R199" s="740"/>
      <c r="S199" s="740"/>
      <c r="T199" s="7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 t="shared" si="36"/>
        <v/>
      </c>
      <c r="AA199" s="68" t="s">
        <v>45</v>
      </c>
      <c r="AB199" s="69" t="s">
        <v>45</v>
      </c>
      <c r="AC199" s="284" t="s">
        <v>355</v>
      </c>
      <c r="AG199" s="78"/>
      <c r="AJ199" s="84" t="s">
        <v>45</v>
      </c>
      <c r="AK199" s="84">
        <v>0</v>
      </c>
      <c r="BB199" s="285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365</v>
      </c>
      <c r="B200" s="63" t="s">
        <v>366</v>
      </c>
      <c r="C200" s="36">
        <v>4301051945</v>
      </c>
      <c r="D200" s="738">
        <v>4680115880504</v>
      </c>
      <c r="E200" s="738"/>
      <c r="F200" s="62">
        <v>0.4</v>
      </c>
      <c r="G200" s="37">
        <v>6</v>
      </c>
      <c r="H200" s="62">
        <v>2.4</v>
      </c>
      <c r="I200" s="62">
        <v>2.6520000000000001</v>
      </c>
      <c r="J200" s="37">
        <v>182</v>
      </c>
      <c r="K200" s="37" t="s">
        <v>83</v>
      </c>
      <c r="L200" s="37" t="s">
        <v>45</v>
      </c>
      <c r="M200" s="38" t="s">
        <v>141</v>
      </c>
      <c r="N200" s="38"/>
      <c r="O200" s="37">
        <v>40</v>
      </c>
      <c r="P200" s="8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0" s="740"/>
      <c r="R200" s="740"/>
      <c r="S200" s="740"/>
      <c r="T200" s="7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 t="shared" si="36"/>
        <v/>
      </c>
      <c r="AA200" s="68" t="s">
        <v>45</v>
      </c>
      <c r="AB200" s="69" t="s">
        <v>45</v>
      </c>
      <c r="AC200" s="286" t="s">
        <v>367</v>
      </c>
      <c r="AG200" s="78"/>
      <c r="AJ200" s="84" t="s">
        <v>45</v>
      </c>
      <c r="AK200" s="84">
        <v>0</v>
      </c>
      <c r="BB200" s="287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368</v>
      </c>
      <c r="B201" s="63" t="s">
        <v>369</v>
      </c>
      <c r="C201" s="36">
        <v>4301051410</v>
      </c>
      <c r="D201" s="738">
        <v>4680115882164</v>
      </c>
      <c r="E201" s="738"/>
      <c r="F201" s="62">
        <v>0.4</v>
      </c>
      <c r="G201" s="37">
        <v>6</v>
      </c>
      <c r="H201" s="62">
        <v>2.4</v>
      </c>
      <c r="I201" s="62">
        <v>2.6579999999999999</v>
      </c>
      <c r="J201" s="37">
        <v>182</v>
      </c>
      <c r="K201" s="37" t="s">
        <v>83</v>
      </c>
      <c r="L201" s="37" t="s">
        <v>45</v>
      </c>
      <c r="M201" s="38" t="s">
        <v>112</v>
      </c>
      <c r="N201" s="38"/>
      <c r="O201" s="37">
        <v>40</v>
      </c>
      <c r="P201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1" s="740"/>
      <c r="R201" s="740"/>
      <c r="S201" s="740"/>
      <c r="T201" s="7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 t="shared" si="36"/>
        <v/>
      </c>
      <c r="AA201" s="68" t="s">
        <v>45</v>
      </c>
      <c r="AB201" s="69" t="s">
        <v>45</v>
      </c>
      <c r="AC201" s="288" t="s">
        <v>370</v>
      </c>
      <c r="AG201" s="78"/>
      <c r="AJ201" s="84" t="s">
        <v>45</v>
      </c>
      <c r="AK201" s="84">
        <v>0</v>
      </c>
      <c r="BB201" s="289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48"/>
      <c r="B202" s="748"/>
      <c r="C202" s="748"/>
      <c r="D202" s="748"/>
      <c r="E202" s="748"/>
      <c r="F202" s="748"/>
      <c r="G202" s="748"/>
      <c r="H202" s="748"/>
      <c r="I202" s="748"/>
      <c r="J202" s="748"/>
      <c r="K202" s="748"/>
      <c r="L202" s="748"/>
      <c r="M202" s="748"/>
      <c r="N202" s="748"/>
      <c r="O202" s="749"/>
      <c r="P202" s="745" t="s">
        <v>40</v>
      </c>
      <c r="Q202" s="746"/>
      <c r="R202" s="746"/>
      <c r="S202" s="746"/>
      <c r="T202" s="746"/>
      <c r="U202" s="746"/>
      <c r="V202" s="747"/>
      <c r="W202" s="42" t="s">
        <v>39</v>
      </c>
      <c r="X202" s="43">
        <f>IFERROR(X193/H193,"0")+IFERROR(X194/H194,"0")+IFERROR(X195/H195,"0")+IFERROR(X196/H196,"0")+IFERROR(X197/H197,"0")+IFERROR(X198/H198,"0")+IFERROR(X199/H199,"0")+IFERROR(X200/H200,"0")+IFERROR(X201/H201,"0")</f>
        <v>0</v>
      </c>
      <c r="Y202" s="43">
        <f>IFERROR(Y193/H193,"0")+IFERROR(Y194/H194,"0")+IFERROR(Y195/H195,"0")+IFERROR(Y196/H196,"0")+IFERROR(Y197/H197,"0")+IFERROR(Y198/H198,"0")+IFERROR(Y199/H199,"0")+IFERROR(Y200/H200,"0")+IFERROR(Y201/H201,"0")</f>
        <v>0</v>
      </c>
      <c r="Z202" s="43">
        <f>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48"/>
      <c r="B203" s="748"/>
      <c r="C203" s="748"/>
      <c r="D203" s="748"/>
      <c r="E203" s="748"/>
      <c r="F203" s="748"/>
      <c r="G203" s="748"/>
      <c r="H203" s="748"/>
      <c r="I203" s="748"/>
      <c r="J203" s="748"/>
      <c r="K203" s="748"/>
      <c r="L203" s="748"/>
      <c r="M203" s="748"/>
      <c r="N203" s="748"/>
      <c r="O203" s="749"/>
      <c r="P203" s="745" t="s">
        <v>40</v>
      </c>
      <c r="Q203" s="746"/>
      <c r="R203" s="746"/>
      <c r="S203" s="746"/>
      <c r="T203" s="746"/>
      <c r="U203" s="746"/>
      <c r="V203" s="747"/>
      <c r="W203" s="42" t="s">
        <v>0</v>
      </c>
      <c r="X203" s="43">
        <f>IFERROR(SUM(X193:X201),"0")</f>
        <v>0</v>
      </c>
      <c r="Y203" s="43">
        <f>IFERROR(SUM(Y193:Y201),"0")</f>
        <v>0</v>
      </c>
      <c r="Z203" s="42"/>
      <c r="AA203" s="67"/>
      <c r="AB203" s="67"/>
      <c r="AC203" s="67"/>
    </row>
    <row r="204" spans="1:68" ht="14.25" customHeight="1" x14ac:dyDescent="0.25">
      <c r="A204" s="737" t="s">
        <v>183</v>
      </c>
      <c r="B204" s="737"/>
      <c r="C204" s="737"/>
      <c r="D204" s="737"/>
      <c r="E204" s="737"/>
      <c r="F204" s="737"/>
      <c r="G204" s="737"/>
      <c r="H204" s="737"/>
      <c r="I204" s="737"/>
      <c r="J204" s="737"/>
      <c r="K204" s="737"/>
      <c r="L204" s="737"/>
      <c r="M204" s="737"/>
      <c r="N204" s="737"/>
      <c r="O204" s="737"/>
      <c r="P204" s="737"/>
      <c r="Q204" s="737"/>
      <c r="R204" s="737"/>
      <c r="S204" s="737"/>
      <c r="T204" s="737"/>
      <c r="U204" s="737"/>
      <c r="V204" s="737"/>
      <c r="W204" s="737"/>
      <c r="X204" s="737"/>
      <c r="Y204" s="737"/>
      <c r="Z204" s="737"/>
      <c r="AA204" s="66"/>
      <c r="AB204" s="66"/>
      <c r="AC204" s="80"/>
    </row>
    <row r="205" spans="1:68" ht="27" customHeight="1" x14ac:dyDescent="0.25">
      <c r="A205" s="63" t="s">
        <v>371</v>
      </c>
      <c r="B205" s="63" t="s">
        <v>372</v>
      </c>
      <c r="C205" s="36">
        <v>4301060463</v>
      </c>
      <c r="D205" s="738">
        <v>4680115880818</v>
      </c>
      <c r="E205" s="738"/>
      <c r="F205" s="62">
        <v>0.4</v>
      </c>
      <c r="G205" s="37">
        <v>6</v>
      </c>
      <c r="H205" s="62">
        <v>2.4</v>
      </c>
      <c r="I205" s="62">
        <v>2.6520000000000001</v>
      </c>
      <c r="J205" s="37">
        <v>182</v>
      </c>
      <c r="K205" s="37" t="s">
        <v>83</v>
      </c>
      <c r="L205" s="37" t="s">
        <v>45</v>
      </c>
      <c r="M205" s="38" t="s">
        <v>141</v>
      </c>
      <c r="N205" s="38"/>
      <c r="O205" s="37">
        <v>40</v>
      </c>
      <c r="P205" s="8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05" s="740"/>
      <c r="R205" s="740"/>
      <c r="S205" s="740"/>
      <c r="T205" s="74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IFERROR(IF(Y205=0,"",ROUNDUP(Y205/H205,0)*0.00651),"")</f>
        <v/>
      </c>
      <c r="AA205" s="68" t="s">
        <v>45</v>
      </c>
      <c r="AB205" s="69" t="s">
        <v>45</v>
      </c>
      <c r="AC205" s="290" t="s">
        <v>373</v>
      </c>
      <c r="AG205" s="78"/>
      <c r="AJ205" s="84" t="s">
        <v>45</v>
      </c>
      <c r="AK205" s="84">
        <v>0</v>
      </c>
      <c r="BB205" s="291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374</v>
      </c>
      <c r="B206" s="63" t="s">
        <v>375</v>
      </c>
      <c r="C206" s="36">
        <v>4301060389</v>
      </c>
      <c r="D206" s="738">
        <v>4680115880801</v>
      </c>
      <c r="E206" s="738"/>
      <c r="F206" s="62">
        <v>0.4</v>
      </c>
      <c r="G206" s="37">
        <v>6</v>
      </c>
      <c r="H206" s="62">
        <v>2.4</v>
      </c>
      <c r="I206" s="62">
        <v>2.6520000000000001</v>
      </c>
      <c r="J206" s="37">
        <v>182</v>
      </c>
      <c r="K206" s="37" t="s">
        <v>83</v>
      </c>
      <c r="L206" s="37" t="s">
        <v>45</v>
      </c>
      <c r="M206" s="38" t="s">
        <v>112</v>
      </c>
      <c r="N206" s="38"/>
      <c r="O206" s="37">
        <v>40</v>
      </c>
      <c r="P20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6" s="740"/>
      <c r="R206" s="740"/>
      <c r="S206" s="740"/>
      <c r="T206" s="74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92" t="s">
        <v>376</v>
      </c>
      <c r="AG206" s="78"/>
      <c r="AJ206" s="84" t="s">
        <v>45</v>
      </c>
      <c r="AK206" s="84">
        <v>0</v>
      </c>
      <c r="BB206" s="293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48"/>
      <c r="B207" s="748"/>
      <c r="C207" s="748"/>
      <c r="D207" s="748"/>
      <c r="E207" s="748"/>
      <c r="F207" s="748"/>
      <c r="G207" s="748"/>
      <c r="H207" s="748"/>
      <c r="I207" s="748"/>
      <c r="J207" s="748"/>
      <c r="K207" s="748"/>
      <c r="L207" s="748"/>
      <c r="M207" s="748"/>
      <c r="N207" s="748"/>
      <c r="O207" s="749"/>
      <c r="P207" s="745" t="s">
        <v>40</v>
      </c>
      <c r="Q207" s="746"/>
      <c r="R207" s="746"/>
      <c r="S207" s="746"/>
      <c r="T207" s="746"/>
      <c r="U207" s="746"/>
      <c r="V207" s="74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48"/>
      <c r="B208" s="748"/>
      <c r="C208" s="748"/>
      <c r="D208" s="748"/>
      <c r="E208" s="748"/>
      <c r="F208" s="748"/>
      <c r="G208" s="748"/>
      <c r="H208" s="748"/>
      <c r="I208" s="748"/>
      <c r="J208" s="748"/>
      <c r="K208" s="748"/>
      <c r="L208" s="748"/>
      <c r="M208" s="748"/>
      <c r="N208" s="748"/>
      <c r="O208" s="749"/>
      <c r="P208" s="745" t="s">
        <v>40</v>
      </c>
      <c r="Q208" s="746"/>
      <c r="R208" s="746"/>
      <c r="S208" s="746"/>
      <c r="T208" s="746"/>
      <c r="U208" s="746"/>
      <c r="V208" s="74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6.5" customHeight="1" x14ac:dyDescent="0.25">
      <c r="A209" s="736" t="s">
        <v>377</v>
      </c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736"/>
      <c r="X209" s="736"/>
      <c r="Y209" s="736"/>
      <c r="Z209" s="736"/>
      <c r="AA209" s="65"/>
      <c r="AB209" s="65"/>
      <c r="AC209" s="79"/>
    </row>
    <row r="210" spans="1:68" ht="14.25" customHeight="1" x14ac:dyDescent="0.25">
      <c r="A210" s="737" t="s">
        <v>101</v>
      </c>
      <c r="B210" s="737"/>
      <c r="C210" s="737"/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7"/>
      <c r="X210" s="737"/>
      <c r="Y210" s="737"/>
      <c r="Z210" s="737"/>
      <c r="AA210" s="66"/>
      <c r="AB210" s="66"/>
      <c r="AC210" s="80"/>
    </row>
    <row r="211" spans="1:68" ht="27" customHeight="1" x14ac:dyDescent="0.25">
      <c r="A211" s="63" t="s">
        <v>378</v>
      </c>
      <c r="B211" s="63" t="s">
        <v>379</v>
      </c>
      <c r="C211" s="36">
        <v>4301011826</v>
      </c>
      <c r="D211" s="738">
        <v>4680115884137</v>
      </c>
      <c r="E211" s="738"/>
      <c r="F211" s="62">
        <v>1.45</v>
      </c>
      <c r="G211" s="37">
        <v>8</v>
      </c>
      <c r="H211" s="62">
        <v>11.6</v>
      </c>
      <c r="I211" s="62">
        <v>12.035</v>
      </c>
      <c r="J211" s="37">
        <v>64</v>
      </c>
      <c r="K211" s="37" t="s">
        <v>106</v>
      </c>
      <c r="L211" s="37" t="s">
        <v>45</v>
      </c>
      <c r="M211" s="38" t="s">
        <v>105</v>
      </c>
      <c r="N211" s="38"/>
      <c r="O211" s="37">
        <v>55</v>
      </c>
      <c r="P211" s="8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1" s="740"/>
      <c r="R211" s="740"/>
      <c r="S211" s="740"/>
      <c r="T211" s="7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8" si="37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94" t="s">
        <v>380</v>
      </c>
      <c r="AG211" s="78"/>
      <c r="AJ211" s="84" t="s">
        <v>45</v>
      </c>
      <c r="AK211" s="84">
        <v>0</v>
      </c>
      <c r="BB211" s="295" t="s">
        <v>66</v>
      </c>
      <c r="BM211" s="78">
        <f t="shared" ref="BM211:BM218" si="38">IFERROR(X211*I211/H211,"0")</f>
        <v>0</v>
      </c>
      <c r="BN211" s="78">
        <f t="shared" ref="BN211:BN218" si="39">IFERROR(Y211*I211/H211,"0")</f>
        <v>0</v>
      </c>
      <c r="BO211" s="78">
        <f t="shared" ref="BO211:BO218" si="40">IFERROR(1/J211*(X211/H211),"0")</f>
        <v>0</v>
      </c>
      <c r="BP211" s="78">
        <f t="shared" ref="BP211:BP218" si="41">IFERROR(1/J211*(Y211/H211),"0")</f>
        <v>0</v>
      </c>
    </row>
    <row r="212" spans="1:68" ht="27" customHeight="1" x14ac:dyDescent="0.25">
      <c r="A212" s="63" t="s">
        <v>378</v>
      </c>
      <c r="B212" s="63" t="s">
        <v>381</v>
      </c>
      <c r="C212" s="36">
        <v>4301011942</v>
      </c>
      <c r="D212" s="738">
        <v>4680115884137</v>
      </c>
      <c r="E212" s="738"/>
      <c r="F212" s="62">
        <v>1.45</v>
      </c>
      <c r="G212" s="37">
        <v>8</v>
      </c>
      <c r="H212" s="62">
        <v>11.6</v>
      </c>
      <c r="I212" s="62">
        <v>12.08</v>
      </c>
      <c r="J212" s="37">
        <v>48</v>
      </c>
      <c r="K212" s="37" t="s">
        <v>106</v>
      </c>
      <c r="L212" s="37" t="s">
        <v>45</v>
      </c>
      <c r="M212" s="38" t="s">
        <v>383</v>
      </c>
      <c r="N212" s="38"/>
      <c r="O212" s="37">
        <v>55</v>
      </c>
      <c r="P212" s="8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12" s="740"/>
      <c r="R212" s="740"/>
      <c r="S212" s="740"/>
      <c r="T212" s="7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7"/>
        <v>0</v>
      </c>
      <c r="Z212" s="41" t="str">
        <f>IFERROR(IF(Y212=0,"",ROUNDUP(Y212/H212,0)*0.02039),"")</f>
        <v/>
      </c>
      <c r="AA212" s="68" t="s">
        <v>45</v>
      </c>
      <c r="AB212" s="69" t="s">
        <v>45</v>
      </c>
      <c r="AC212" s="296" t="s">
        <v>382</v>
      </c>
      <c r="AG212" s="78"/>
      <c r="AJ212" s="84" t="s">
        <v>45</v>
      </c>
      <c r="AK212" s="84">
        <v>0</v>
      </c>
      <c r="BB212" s="297" t="s">
        <v>66</v>
      </c>
      <c r="BM212" s="78">
        <f t="shared" si="38"/>
        <v>0</v>
      </c>
      <c r="BN212" s="78">
        <f t="shared" si="39"/>
        <v>0</v>
      </c>
      <c r="BO212" s="78">
        <f t="shared" si="40"/>
        <v>0</v>
      </c>
      <c r="BP212" s="78">
        <f t="shared" si="41"/>
        <v>0</v>
      </c>
    </row>
    <row r="213" spans="1:68" ht="27" customHeight="1" x14ac:dyDescent="0.25">
      <c r="A213" s="63" t="s">
        <v>384</v>
      </c>
      <c r="B213" s="63" t="s">
        <v>385</v>
      </c>
      <c r="C213" s="36">
        <v>4301011724</v>
      </c>
      <c r="D213" s="738">
        <v>4680115884236</v>
      </c>
      <c r="E213" s="738"/>
      <c r="F213" s="62">
        <v>1.45</v>
      </c>
      <c r="G213" s="37">
        <v>8</v>
      </c>
      <c r="H213" s="62">
        <v>11.6</v>
      </c>
      <c r="I213" s="62">
        <v>12.035</v>
      </c>
      <c r="J213" s="37">
        <v>64</v>
      </c>
      <c r="K213" s="37" t="s">
        <v>106</v>
      </c>
      <c r="L213" s="37" t="s">
        <v>45</v>
      </c>
      <c r="M213" s="38" t="s">
        <v>105</v>
      </c>
      <c r="N213" s="38"/>
      <c r="O213" s="37">
        <v>55</v>
      </c>
      <c r="P213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13" s="740"/>
      <c r="R213" s="740"/>
      <c r="S213" s="740"/>
      <c r="T213" s="7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8" t="s">
        <v>386</v>
      </c>
      <c r="AG213" s="78"/>
      <c r="AJ213" s="84" t="s">
        <v>45</v>
      </c>
      <c r="AK213" s="84">
        <v>0</v>
      </c>
      <c r="BB213" s="299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27" customHeight="1" x14ac:dyDescent="0.25">
      <c r="A214" s="63" t="s">
        <v>387</v>
      </c>
      <c r="B214" s="63" t="s">
        <v>388</v>
      </c>
      <c r="C214" s="36">
        <v>4301011721</v>
      </c>
      <c r="D214" s="738">
        <v>4680115884175</v>
      </c>
      <c r="E214" s="738"/>
      <c r="F214" s="62">
        <v>1.45</v>
      </c>
      <c r="G214" s="37">
        <v>8</v>
      </c>
      <c r="H214" s="62">
        <v>11.6</v>
      </c>
      <c r="I214" s="62">
        <v>12.035</v>
      </c>
      <c r="J214" s="37">
        <v>64</v>
      </c>
      <c r="K214" s="37" t="s">
        <v>106</v>
      </c>
      <c r="L214" s="37" t="s">
        <v>45</v>
      </c>
      <c r="M214" s="38" t="s">
        <v>105</v>
      </c>
      <c r="N214" s="38"/>
      <c r="O214" s="37">
        <v>55</v>
      </c>
      <c r="P214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4" s="740"/>
      <c r="R214" s="740"/>
      <c r="S214" s="740"/>
      <c r="T214" s="7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300" t="s">
        <v>389</v>
      </c>
      <c r="AG214" s="78"/>
      <c r="AJ214" s="84" t="s">
        <v>45</v>
      </c>
      <c r="AK214" s="84">
        <v>0</v>
      </c>
      <c r="BB214" s="301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387</v>
      </c>
      <c r="B215" s="63" t="s">
        <v>390</v>
      </c>
      <c r="C215" s="36">
        <v>4301011941</v>
      </c>
      <c r="D215" s="738">
        <v>4680115884175</v>
      </c>
      <c r="E215" s="738"/>
      <c r="F215" s="62">
        <v>1.45</v>
      </c>
      <c r="G215" s="37">
        <v>8</v>
      </c>
      <c r="H215" s="62">
        <v>11.6</v>
      </c>
      <c r="I215" s="62">
        <v>12.08</v>
      </c>
      <c r="J215" s="37">
        <v>48</v>
      </c>
      <c r="K215" s="37" t="s">
        <v>106</v>
      </c>
      <c r="L215" s="37" t="s">
        <v>45</v>
      </c>
      <c r="M215" s="38" t="s">
        <v>383</v>
      </c>
      <c r="N215" s="38"/>
      <c r="O215" s="37">
        <v>55</v>
      </c>
      <c r="P215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5" s="740"/>
      <c r="R215" s="740"/>
      <c r="S215" s="740"/>
      <c r="T215" s="74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>IFERROR(IF(Y215=0,"",ROUNDUP(Y215/H215,0)*0.02039),"")</f>
        <v/>
      </c>
      <c r="AA215" s="68" t="s">
        <v>45</v>
      </c>
      <c r="AB215" s="69" t="s">
        <v>45</v>
      </c>
      <c r="AC215" s="302" t="s">
        <v>382</v>
      </c>
      <c r="AG215" s="78"/>
      <c r="AJ215" s="84" t="s">
        <v>45</v>
      </c>
      <c r="AK215" s="84">
        <v>0</v>
      </c>
      <c r="BB215" s="303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391</v>
      </c>
      <c r="B216" s="63" t="s">
        <v>392</v>
      </c>
      <c r="C216" s="36">
        <v>4301011824</v>
      </c>
      <c r="D216" s="738">
        <v>4680115884144</v>
      </c>
      <c r="E216" s="738"/>
      <c r="F216" s="62">
        <v>0.4</v>
      </c>
      <c r="G216" s="37">
        <v>10</v>
      </c>
      <c r="H216" s="62">
        <v>4</v>
      </c>
      <c r="I216" s="62">
        <v>4.21</v>
      </c>
      <c r="J216" s="37">
        <v>132</v>
      </c>
      <c r="K216" s="37" t="s">
        <v>113</v>
      </c>
      <c r="L216" s="37" t="s">
        <v>45</v>
      </c>
      <c r="M216" s="38" t="s">
        <v>105</v>
      </c>
      <c r="N216" s="38"/>
      <c r="O216" s="37">
        <v>55</v>
      </c>
      <c r="P216" s="8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16" s="740"/>
      <c r="R216" s="740"/>
      <c r="S216" s="740"/>
      <c r="T216" s="74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304" t="s">
        <v>380</v>
      </c>
      <c r="AG216" s="78"/>
      <c r="AJ216" s="84" t="s">
        <v>45</v>
      </c>
      <c r="AK216" s="84">
        <v>0</v>
      </c>
      <c r="BB216" s="305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393</v>
      </c>
      <c r="B217" s="63" t="s">
        <v>394</v>
      </c>
      <c r="C217" s="36">
        <v>4301011726</v>
      </c>
      <c r="D217" s="738">
        <v>4680115884182</v>
      </c>
      <c r="E217" s="738"/>
      <c r="F217" s="62">
        <v>0.37</v>
      </c>
      <c r="G217" s="37">
        <v>10</v>
      </c>
      <c r="H217" s="62">
        <v>3.7</v>
      </c>
      <c r="I217" s="62">
        <v>3.91</v>
      </c>
      <c r="J217" s="37">
        <v>132</v>
      </c>
      <c r="K217" s="37" t="s">
        <v>113</v>
      </c>
      <c r="L217" s="37" t="s">
        <v>45</v>
      </c>
      <c r="M217" s="38" t="s">
        <v>105</v>
      </c>
      <c r="N217" s="38"/>
      <c r="O217" s="37">
        <v>55</v>
      </c>
      <c r="P217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7" s="740"/>
      <c r="R217" s="740"/>
      <c r="S217" s="740"/>
      <c r="T217" s="74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306" t="s">
        <v>386</v>
      </c>
      <c r="AG217" s="78"/>
      <c r="AJ217" s="84" t="s">
        <v>45</v>
      </c>
      <c r="AK217" s="84">
        <v>0</v>
      </c>
      <c r="BB217" s="307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395</v>
      </c>
      <c r="B218" s="63" t="s">
        <v>396</v>
      </c>
      <c r="C218" s="36">
        <v>4301011722</v>
      </c>
      <c r="D218" s="738">
        <v>4680115884205</v>
      </c>
      <c r="E218" s="738"/>
      <c r="F218" s="62">
        <v>0.4</v>
      </c>
      <c r="G218" s="37">
        <v>10</v>
      </c>
      <c r="H218" s="62">
        <v>4</v>
      </c>
      <c r="I218" s="62">
        <v>4.21</v>
      </c>
      <c r="J218" s="37">
        <v>132</v>
      </c>
      <c r="K218" s="37" t="s">
        <v>113</v>
      </c>
      <c r="L218" s="37" t="s">
        <v>45</v>
      </c>
      <c r="M218" s="38" t="s">
        <v>105</v>
      </c>
      <c r="N218" s="38"/>
      <c r="O218" s="37">
        <v>55</v>
      </c>
      <c r="P21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8" s="740"/>
      <c r="R218" s="740"/>
      <c r="S218" s="740"/>
      <c r="T218" s="74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308" t="s">
        <v>389</v>
      </c>
      <c r="AG218" s="78"/>
      <c r="AJ218" s="84" t="s">
        <v>45</v>
      </c>
      <c r="AK218" s="84">
        <v>0</v>
      </c>
      <c r="BB218" s="309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x14ac:dyDescent="0.2">
      <c r="A219" s="748"/>
      <c r="B219" s="748"/>
      <c r="C219" s="748"/>
      <c r="D219" s="748"/>
      <c r="E219" s="748"/>
      <c r="F219" s="748"/>
      <c r="G219" s="748"/>
      <c r="H219" s="748"/>
      <c r="I219" s="748"/>
      <c r="J219" s="748"/>
      <c r="K219" s="748"/>
      <c r="L219" s="748"/>
      <c r="M219" s="748"/>
      <c r="N219" s="748"/>
      <c r="O219" s="749"/>
      <c r="P219" s="745" t="s">
        <v>40</v>
      </c>
      <c r="Q219" s="746"/>
      <c r="R219" s="746"/>
      <c r="S219" s="746"/>
      <c r="T219" s="746"/>
      <c r="U219" s="746"/>
      <c r="V219" s="747"/>
      <c r="W219" s="42" t="s">
        <v>39</v>
      </c>
      <c r="X219" s="43">
        <f>IFERROR(X211/H211,"0")+IFERROR(X212/H212,"0")+IFERROR(X213/H213,"0")+IFERROR(X214/H214,"0")+IFERROR(X215/H215,"0")+IFERROR(X216/H216,"0")+IFERROR(X217/H217,"0")+IFERROR(X218/H218,"0")</f>
        <v>0</v>
      </c>
      <c r="Y219" s="43">
        <f>IFERROR(Y211/H211,"0")+IFERROR(Y212/H212,"0")+IFERROR(Y213/H213,"0")+IFERROR(Y214/H214,"0")+IFERROR(Y215/H215,"0")+IFERROR(Y216/H216,"0")+IFERROR(Y217/H217,"0")+IFERROR(Y218/H218,"0")</f>
        <v>0</v>
      </c>
      <c r="Z219" s="43">
        <f>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748"/>
      <c r="B220" s="748"/>
      <c r="C220" s="748"/>
      <c r="D220" s="748"/>
      <c r="E220" s="748"/>
      <c r="F220" s="748"/>
      <c r="G220" s="748"/>
      <c r="H220" s="748"/>
      <c r="I220" s="748"/>
      <c r="J220" s="748"/>
      <c r="K220" s="748"/>
      <c r="L220" s="748"/>
      <c r="M220" s="748"/>
      <c r="N220" s="748"/>
      <c r="O220" s="749"/>
      <c r="P220" s="745" t="s">
        <v>40</v>
      </c>
      <c r="Q220" s="746"/>
      <c r="R220" s="746"/>
      <c r="S220" s="746"/>
      <c r="T220" s="746"/>
      <c r="U220" s="746"/>
      <c r="V220" s="747"/>
      <c r="W220" s="42" t="s">
        <v>0</v>
      </c>
      <c r="X220" s="43">
        <f>IFERROR(SUM(X211:X218),"0")</f>
        <v>0</v>
      </c>
      <c r="Y220" s="43">
        <f>IFERROR(SUM(Y211:Y218),"0")</f>
        <v>0</v>
      </c>
      <c r="Z220" s="42"/>
      <c r="AA220" s="67"/>
      <c r="AB220" s="67"/>
      <c r="AC220" s="67"/>
    </row>
    <row r="221" spans="1:68" ht="14.25" customHeight="1" x14ac:dyDescent="0.25">
      <c r="A221" s="737" t="s">
        <v>144</v>
      </c>
      <c r="B221" s="737"/>
      <c r="C221" s="737"/>
      <c r="D221" s="737"/>
      <c r="E221" s="737"/>
      <c r="F221" s="737"/>
      <c r="G221" s="737"/>
      <c r="H221" s="737"/>
      <c r="I221" s="737"/>
      <c r="J221" s="737"/>
      <c r="K221" s="737"/>
      <c r="L221" s="737"/>
      <c r="M221" s="737"/>
      <c r="N221" s="737"/>
      <c r="O221" s="737"/>
      <c r="P221" s="737"/>
      <c r="Q221" s="737"/>
      <c r="R221" s="737"/>
      <c r="S221" s="737"/>
      <c r="T221" s="737"/>
      <c r="U221" s="737"/>
      <c r="V221" s="737"/>
      <c r="W221" s="737"/>
      <c r="X221" s="737"/>
      <c r="Y221" s="737"/>
      <c r="Z221" s="737"/>
      <c r="AA221" s="66"/>
      <c r="AB221" s="66"/>
      <c r="AC221" s="80"/>
    </row>
    <row r="222" spans="1:68" ht="27" customHeight="1" x14ac:dyDescent="0.25">
      <c r="A222" s="63" t="s">
        <v>397</v>
      </c>
      <c r="B222" s="63" t="s">
        <v>398</v>
      </c>
      <c r="C222" s="36">
        <v>4301020377</v>
      </c>
      <c r="D222" s="738">
        <v>4680115885981</v>
      </c>
      <c r="E222" s="738"/>
      <c r="F222" s="62">
        <v>0.33</v>
      </c>
      <c r="G222" s="37">
        <v>6</v>
      </c>
      <c r="H222" s="62">
        <v>1.98</v>
      </c>
      <c r="I222" s="62">
        <v>2.08</v>
      </c>
      <c r="J222" s="37">
        <v>234</v>
      </c>
      <c r="K222" s="37" t="s">
        <v>161</v>
      </c>
      <c r="L222" s="37" t="s">
        <v>45</v>
      </c>
      <c r="M222" s="38" t="s">
        <v>112</v>
      </c>
      <c r="N222" s="38"/>
      <c r="O222" s="37">
        <v>50</v>
      </c>
      <c r="P222" s="858" t="s">
        <v>399</v>
      </c>
      <c r="Q222" s="740"/>
      <c r="R222" s="740"/>
      <c r="S222" s="740"/>
      <c r="T222" s="741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10" t="s">
        <v>400</v>
      </c>
      <c r="AG222" s="78"/>
      <c r="AJ222" s="84" t="s">
        <v>45</v>
      </c>
      <c r="AK222" s="84">
        <v>0</v>
      </c>
      <c r="BB222" s="311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397</v>
      </c>
      <c r="B223" s="63" t="s">
        <v>401</v>
      </c>
      <c r="C223" s="36">
        <v>4301020340</v>
      </c>
      <c r="D223" s="738">
        <v>4680115885721</v>
      </c>
      <c r="E223" s="738"/>
      <c r="F223" s="62">
        <v>0.33</v>
      </c>
      <c r="G223" s="37">
        <v>6</v>
      </c>
      <c r="H223" s="62">
        <v>1.98</v>
      </c>
      <c r="I223" s="62">
        <v>2.08</v>
      </c>
      <c r="J223" s="37">
        <v>234</v>
      </c>
      <c r="K223" s="37" t="s">
        <v>161</v>
      </c>
      <c r="L223" s="37" t="s">
        <v>45</v>
      </c>
      <c r="M223" s="38" t="s">
        <v>112</v>
      </c>
      <c r="N223" s="38"/>
      <c r="O223" s="37">
        <v>50</v>
      </c>
      <c r="P223" s="8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23" s="740"/>
      <c r="R223" s="740"/>
      <c r="S223" s="740"/>
      <c r="T223" s="741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12" t="s">
        <v>400</v>
      </c>
      <c r="AG223" s="78"/>
      <c r="AJ223" s="84" t="s">
        <v>45</v>
      </c>
      <c r="AK223" s="84">
        <v>0</v>
      </c>
      <c r="BB223" s="313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x14ac:dyDescent="0.2">
      <c r="A224" s="748"/>
      <c r="B224" s="748"/>
      <c r="C224" s="748"/>
      <c r="D224" s="748"/>
      <c r="E224" s="748"/>
      <c r="F224" s="748"/>
      <c r="G224" s="748"/>
      <c r="H224" s="748"/>
      <c r="I224" s="748"/>
      <c r="J224" s="748"/>
      <c r="K224" s="748"/>
      <c r="L224" s="748"/>
      <c r="M224" s="748"/>
      <c r="N224" s="748"/>
      <c r="O224" s="749"/>
      <c r="P224" s="745" t="s">
        <v>40</v>
      </c>
      <c r="Q224" s="746"/>
      <c r="R224" s="746"/>
      <c r="S224" s="746"/>
      <c r="T224" s="746"/>
      <c r="U224" s="746"/>
      <c r="V224" s="747"/>
      <c r="W224" s="42" t="s">
        <v>39</v>
      </c>
      <c r="X224" s="43">
        <f>IFERROR(X222/H222,"0")+IFERROR(X223/H223,"0")</f>
        <v>0</v>
      </c>
      <c r="Y224" s="43">
        <f>IFERROR(Y222/H222,"0")+IFERROR(Y223/H223,"0")</f>
        <v>0</v>
      </c>
      <c r="Z224" s="43">
        <f>IFERROR(IF(Z222="",0,Z222),"0")+IFERROR(IF(Z223="",0,Z223),"0")</f>
        <v>0</v>
      </c>
      <c r="AA224" s="67"/>
      <c r="AB224" s="67"/>
      <c r="AC224" s="67"/>
    </row>
    <row r="225" spans="1:68" x14ac:dyDescent="0.2">
      <c r="A225" s="748"/>
      <c r="B225" s="748"/>
      <c r="C225" s="748"/>
      <c r="D225" s="748"/>
      <c r="E225" s="748"/>
      <c r="F225" s="748"/>
      <c r="G225" s="748"/>
      <c r="H225" s="748"/>
      <c r="I225" s="748"/>
      <c r="J225" s="748"/>
      <c r="K225" s="748"/>
      <c r="L225" s="748"/>
      <c r="M225" s="748"/>
      <c r="N225" s="748"/>
      <c r="O225" s="749"/>
      <c r="P225" s="745" t="s">
        <v>40</v>
      </c>
      <c r="Q225" s="746"/>
      <c r="R225" s="746"/>
      <c r="S225" s="746"/>
      <c r="T225" s="746"/>
      <c r="U225" s="746"/>
      <c r="V225" s="747"/>
      <c r="W225" s="42" t="s">
        <v>0</v>
      </c>
      <c r="X225" s="43">
        <f>IFERROR(SUM(X222:X223),"0")</f>
        <v>0</v>
      </c>
      <c r="Y225" s="43">
        <f>IFERROR(SUM(Y222:Y223),"0")</f>
        <v>0</v>
      </c>
      <c r="Z225" s="42"/>
      <c r="AA225" s="67"/>
      <c r="AB225" s="67"/>
      <c r="AC225" s="67"/>
    </row>
    <row r="226" spans="1:68" ht="16.5" customHeight="1" x14ac:dyDescent="0.25">
      <c r="A226" s="736" t="s">
        <v>402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65"/>
      <c r="AB226" s="65"/>
      <c r="AC226" s="79"/>
    </row>
    <row r="227" spans="1:68" ht="14.25" customHeight="1" x14ac:dyDescent="0.25">
      <c r="A227" s="737" t="s">
        <v>101</v>
      </c>
      <c r="B227" s="737"/>
      <c r="C227" s="737"/>
      <c r="D227" s="737"/>
      <c r="E227" s="737"/>
      <c r="F227" s="737"/>
      <c r="G227" s="737"/>
      <c r="H227" s="737"/>
      <c r="I227" s="737"/>
      <c r="J227" s="737"/>
      <c r="K227" s="737"/>
      <c r="L227" s="737"/>
      <c r="M227" s="737"/>
      <c r="N227" s="737"/>
      <c r="O227" s="737"/>
      <c r="P227" s="737"/>
      <c r="Q227" s="737"/>
      <c r="R227" s="737"/>
      <c r="S227" s="737"/>
      <c r="T227" s="737"/>
      <c r="U227" s="737"/>
      <c r="V227" s="737"/>
      <c r="W227" s="737"/>
      <c r="X227" s="737"/>
      <c r="Y227" s="737"/>
      <c r="Z227" s="737"/>
      <c r="AA227" s="66"/>
      <c r="AB227" s="66"/>
      <c r="AC227" s="80"/>
    </row>
    <row r="228" spans="1:68" ht="27" customHeight="1" x14ac:dyDescent="0.25">
      <c r="A228" s="63" t="s">
        <v>403</v>
      </c>
      <c r="B228" s="63" t="s">
        <v>404</v>
      </c>
      <c r="C228" s="36">
        <v>4301011855</v>
      </c>
      <c r="D228" s="738">
        <v>4680115885837</v>
      </c>
      <c r="E228" s="738"/>
      <c r="F228" s="62">
        <v>1.35</v>
      </c>
      <c r="G228" s="37">
        <v>8</v>
      </c>
      <c r="H228" s="62">
        <v>10.8</v>
      </c>
      <c r="I228" s="62">
        <v>11.234999999999999</v>
      </c>
      <c r="J228" s="37">
        <v>64</v>
      </c>
      <c r="K228" s="37" t="s">
        <v>106</v>
      </c>
      <c r="L228" s="37" t="s">
        <v>45</v>
      </c>
      <c r="M228" s="38" t="s">
        <v>105</v>
      </c>
      <c r="N228" s="38"/>
      <c r="O228" s="37">
        <v>55</v>
      </c>
      <c r="P228" s="8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28" s="740"/>
      <c r="R228" s="740"/>
      <c r="S228" s="740"/>
      <c r="T228" s="7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3" si="42">IFERROR(IF(X228="",0,CEILING((X228/$H228),1)*$H228),"")</f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4" t="s">
        <v>405</v>
      </c>
      <c r="AG228" s="78"/>
      <c r="AJ228" s="84" t="s">
        <v>45</v>
      </c>
      <c r="AK228" s="84">
        <v>0</v>
      </c>
      <c r="BB228" s="315" t="s">
        <v>66</v>
      </c>
      <c r="BM228" s="78">
        <f t="shared" ref="BM228:BM233" si="43">IFERROR(X228*I228/H228,"0")</f>
        <v>0</v>
      </c>
      <c r="BN228" s="78">
        <f t="shared" ref="BN228:BN233" si="44">IFERROR(Y228*I228/H228,"0")</f>
        <v>0</v>
      </c>
      <c r="BO228" s="78">
        <f t="shared" ref="BO228:BO233" si="45">IFERROR(1/J228*(X228/H228),"0")</f>
        <v>0</v>
      </c>
      <c r="BP228" s="78">
        <f t="shared" ref="BP228:BP233" si="46">IFERROR(1/J228*(Y228/H228),"0")</f>
        <v>0</v>
      </c>
    </row>
    <row r="229" spans="1:68" ht="27" customHeight="1" x14ac:dyDescent="0.25">
      <c r="A229" s="63" t="s">
        <v>406</v>
      </c>
      <c r="B229" s="63" t="s">
        <v>407</v>
      </c>
      <c r="C229" s="36">
        <v>4301011850</v>
      </c>
      <c r="D229" s="738">
        <v>4680115885806</v>
      </c>
      <c r="E229" s="738"/>
      <c r="F229" s="62">
        <v>1.35</v>
      </c>
      <c r="G229" s="37">
        <v>8</v>
      </c>
      <c r="H229" s="62">
        <v>10.8</v>
      </c>
      <c r="I229" s="62">
        <v>11.234999999999999</v>
      </c>
      <c r="J229" s="37">
        <v>64</v>
      </c>
      <c r="K229" s="37" t="s">
        <v>106</v>
      </c>
      <c r="L229" s="37" t="s">
        <v>45</v>
      </c>
      <c r="M229" s="38" t="s">
        <v>105</v>
      </c>
      <c r="N229" s="38"/>
      <c r="O229" s="37">
        <v>55</v>
      </c>
      <c r="P229" s="8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29" s="740"/>
      <c r="R229" s="740"/>
      <c r="S229" s="740"/>
      <c r="T229" s="7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2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16" t="s">
        <v>408</v>
      </c>
      <c r="AG229" s="78"/>
      <c r="AJ229" s="84" t="s">
        <v>45</v>
      </c>
      <c r="AK229" s="84">
        <v>0</v>
      </c>
      <c r="BB229" s="317" t="s">
        <v>66</v>
      </c>
      <c r="BM229" s="78">
        <f t="shared" si="43"/>
        <v>0</v>
      </c>
      <c r="BN229" s="78">
        <f t="shared" si="44"/>
        <v>0</v>
      </c>
      <c r="BO229" s="78">
        <f t="shared" si="45"/>
        <v>0</v>
      </c>
      <c r="BP229" s="78">
        <f t="shared" si="46"/>
        <v>0</v>
      </c>
    </row>
    <row r="230" spans="1:68" ht="27" customHeight="1" x14ac:dyDescent="0.25">
      <c r="A230" s="63" t="s">
        <v>406</v>
      </c>
      <c r="B230" s="63" t="s">
        <v>409</v>
      </c>
      <c r="C230" s="36">
        <v>4301011910</v>
      </c>
      <c r="D230" s="738">
        <v>4680115885806</v>
      </c>
      <c r="E230" s="738"/>
      <c r="F230" s="62">
        <v>1.35</v>
      </c>
      <c r="G230" s="37">
        <v>8</v>
      </c>
      <c r="H230" s="62">
        <v>10.8</v>
      </c>
      <c r="I230" s="62">
        <v>11.28</v>
      </c>
      <c r="J230" s="37">
        <v>48</v>
      </c>
      <c r="K230" s="37" t="s">
        <v>106</v>
      </c>
      <c r="L230" s="37" t="s">
        <v>45</v>
      </c>
      <c r="M230" s="38" t="s">
        <v>383</v>
      </c>
      <c r="N230" s="38"/>
      <c r="O230" s="37">
        <v>55</v>
      </c>
      <c r="P230" s="86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0" s="740"/>
      <c r="R230" s="740"/>
      <c r="S230" s="740"/>
      <c r="T230" s="7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18" t="s">
        <v>410</v>
      </c>
      <c r="AG230" s="78"/>
      <c r="AJ230" s="84" t="s">
        <v>45</v>
      </c>
      <c r="AK230" s="84">
        <v>0</v>
      </c>
      <c r="BB230" s="319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37.5" customHeight="1" x14ac:dyDescent="0.25">
      <c r="A231" s="63" t="s">
        <v>411</v>
      </c>
      <c r="B231" s="63" t="s">
        <v>412</v>
      </c>
      <c r="C231" s="36">
        <v>4301011853</v>
      </c>
      <c r="D231" s="738">
        <v>4680115885851</v>
      </c>
      <c r="E231" s="738"/>
      <c r="F231" s="62">
        <v>1.35</v>
      </c>
      <c r="G231" s="37">
        <v>8</v>
      </c>
      <c r="H231" s="62">
        <v>10.8</v>
      </c>
      <c r="I231" s="62">
        <v>11.234999999999999</v>
      </c>
      <c r="J231" s="37">
        <v>64</v>
      </c>
      <c r="K231" s="37" t="s">
        <v>106</v>
      </c>
      <c r="L231" s="37" t="s">
        <v>45</v>
      </c>
      <c r="M231" s="38" t="s">
        <v>105</v>
      </c>
      <c r="N231" s="38"/>
      <c r="O231" s="37">
        <v>55</v>
      </c>
      <c r="P231" s="8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1" s="740"/>
      <c r="R231" s="740"/>
      <c r="S231" s="740"/>
      <c r="T231" s="74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20" t="s">
        <v>413</v>
      </c>
      <c r="AG231" s="78"/>
      <c r="AJ231" s="84" t="s">
        <v>45</v>
      </c>
      <c r="AK231" s="84">
        <v>0</v>
      </c>
      <c r="BB231" s="321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4301011852</v>
      </c>
      <c r="D232" s="738">
        <v>4680115885844</v>
      </c>
      <c r="E232" s="738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113</v>
      </c>
      <c r="L232" s="37" t="s">
        <v>45</v>
      </c>
      <c r="M232" s="38" t="s">
        <v>105</v>
      </c>
      <c r="N232" s="38"/>
      <c r="O232" s="37">
        <v>55</v>
      </c>
      <c r="P232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2" s="740"/>
      <c r="R232" s="740"/>
      <c r="S232" s="740"/>
      <c r="T232" s="74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22" t="s">
        <v>416</v>
      </c>
      <c r="AG232" s="78"/>
      <c r="AJ232" s="84" t="s">
        <v>45</v>
      </c>
      <c r="AK232" s="84">
        <v>0</v>
      </c>
      <c r="BB232" s="323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4301011851</v>
      </c>
      <c r="D233" s="738">
        <v>4680115885820</v>
      </c>
      <c r="E233" s="738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113</v>
      </c>
      <c r="L233" s="37" t="s">
        <v>45</v>
      </c>
      <c r="M233" s="38" t="s">
        <v>105</v>
      </c>
      <c r="N233" s="38"/>
      <c r="O233" s="37">
        <v>55</v>
      </c>
      <c r="P233" s="8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3" s="740"/>
      <c r="R233" s="740"/>
      <c r="S233" s="740"/>
      <c r="T233" s="74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24" t="s">
        <v>419</v>
      </c>
      <c r="AG233" s="78"/>
      <c r="AJ233" s="84" t="s">
        <v>45</v>
      </c>
      <c r="AK233" s="84">
        <v>0</v>
      </c>
      <c r="BB233" s="325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x14ac:dyDescent="0.2">
      <c r="A234" s="748"/>
      <c r="B234" s="748"/>
      <c r="C234" s="748"/>
      <c r="D234" s="748"/>
      <c r="E234" s="748"/>
      <c r="F234" s="748"/>
      <c r="G234" s="748"/>
      <c r="H234" s="748"/>
      <c r="I234" s="748"/>
      <c r="J234" s="748"/>
      <c r="K234" s="748"/>
      <c r="L234" s="748"/>
      <c r="M234" s="748"/>
      <c r="N234" s="748"/>
      <c r="O234" s="749"/>
      <c r="P234" s="745" t="s">
        <v>40</v>
      </c>
      <c r="Q234" s="746"/>
      <c r="R234" s="746"/>
      <c r="S234" s="746"/>
      <c r="T234" s="746"/>
      <c r="U234" s="746"/>
      <c r="V234" s="747"/>
      <c r="W234" s="42" t="s">
        <v>39</v>
      </c>
      <c r="X234" s="43">
        <f>IFERROR(X228/H228,"0")+IFERROR(X229/H229,"0")+IFERROR(X230/H230,"0")+IFERROR(X231/H231,"0")+IFERROR(X232/H232,"0")+IFERROR(X233/H233,"0")</f>
        <v>0</v>
      </c>
      <c r="Y234" s="43">
        <f>IFERROR(Y228/H228,"0")+IFERROR(Y229/H229,"0")+IFERROR(Y230/H230,"0")+IFERROR(Y231/H231,"0")+IFERROR(Y232/H232,"0")+IFERROR(Y233/H233,"0")</f>
        <v>0</v>
      </c>
      <c r="Z234" s="43">
        <f>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748"/>
      <c r="B235" s="748"/>
      <c r="C235" s="748"/>
      <c r="D235" s="748"/>
      <c r="E235" s="748"/>
      <c r="F235" s="748"/>
      <c r="G235" s="748"/>
      <c r="H235" s="748"/>
      <c r="I235" s="748"/>
      <c r="J235" s="748"/>
      <c r="K235" s="748"/>
      <c r="L235" s="748"/>
      <c r="M235" s="748"/>
      <c r="N235" s="748"/>
      <c r="O235" s="749"/>
      <c r="P235" s="745" t="s">
        <v>40</v>
      </c>
      <c r="Q235" s="746"/>
      <c r="R235" s="746"/>
      <c r="S235" s="746"/>
      <c r="T235" s="746"/>
      <c r="U235" s="746"/>
      <c r="V235" s="747"/>
      <c r="W235" s="42" t="s">
        <v>0</v>
      </c>
      <c r="X235" s="43">
        <f>IFERROR(SUM(X228:X233),"0")</f>
        <v>0</v>
      </c>
      <c r="Y235" s="43">
        <f>IFERROR(SUM(Y228:Y233),"0")</f>
        <v>0</v>
      </c>
      <c r="Z235" s="42"/>
      <c r="AA235" s="67"/>
      <c r="AB235" s="67"/>
      <c r="AC235" s="67"/>
    </row>
    <row r="236" spans="1:68" ht="16.5" customHeight="1" x14ac:dyDescent="0.25">
      <c r="A236" s="736" t="s">
        <v>420</v>
      </c>
      <c r="B236" s="736"/>
      <c r="C236" s="736"/>
      <c r="D236" s="736"/>
      <c r="E236" s="736"/>
      <c r="F236" s="736"/>
      <c r="G236" s="736"/>
      <c r="H236" s="736"/>
      <c r="I236" s="736"/>
      <c r="J236" s="736"/>
      <c r="K236" s="736"/>
      <c r="L236" s="736"/>
      <c r="M236" s="736"/>
      <c r="N236" s="736"/>
      <c r="O236" s="736"/>
      <c r="P236" s="736"/>
      <c r="Q236" s="736"/>
      <c r="R236" s="736"/>
      <c r="S236" s="736"/>
      <c r="T236" s="736"/>
      <c r="U236" s="736"/>
      <c r="V236" s="736"/>
      <c r="W236" s="736"/>
      <c r="X236" s="736"/>
      <c r="Y236" s="736"/>
      <c r="Z236" s="736"/>
      <c r="AA236" s="65"/>
      <c r="AB236" s="65"/>
      <c r="AC236" s="79"/>
    </row>
    <row r="237" spans="1:68" ht="14.25" customHeight="1" x14ac:dyDescent="0.25">
      <c r="A237" s="737" t="s">
        <v>101</v>
      </c>
      <c r="B237" s="737"/>
      <c r="C237" s="737"/>
      <c r="D237" s="737"/>
      <c r="E237" s="737"/>
      <c r="F237" s="737"/>
      <c r="G237" s="737"/>
      <c r="H237" s="737"/>
      <c r="I237" s="737"/>
      <c r="J237" s="737"/>
      <c r="K237" s="737"/>
      <c r="L237" s="737"/>
      <c r="M237" s="737"/>
      <c r="N237" s="737"/>
      <c r="O237" s="737"/>
      <c r="P237" s="737"/>
      <c r="Q237" s="737"/>
      <c r="R237" s="737"/>
      <c r="S237" s="737"/>
      <c r="T237" s="737"/>
      <c r="U237" s="737"/>
      <c r="V237" s="737"/>
      <c r="W237" s="737"/>
      <c r="X237" s="737"/>
      <c r="Y237" s="737"/>
      <c r="Z237" s="737"/>
      <c r="AA237" s="66"/>
      <c r="AB237" s="66"/>
      <c r="AC237" s="80"/>
    </row>
    <row r="238" spans="1:68" ht="37.5" customHeight="1" x14ac:dyDescent="0.25">
      <c r="A238" s="63" t="s">
        <v>421</v>
      </c>
      <c r="B238" s="63" t="s">
        <v>422</v>
      </c>
      <c r="C238" s="36">
        <v>4301011876</v>
      </c>
      <c r="D238" s="738">
        <v>4680115885707</v>
      </c>
      <c r="E238" s="738"/>
      <c r="F238" s="62">
        <v>0.9</v>
      </c>
      <c r="G238" s="37">
        <v>10</v>
      </c>
      <c r="H238" s="62">
        <v>9</v>
      </c>
      <c r="I238" s="62">
        <v>9.4350000000000005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31</v>
      </c>
      <c r="P238" s="8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38" s="740"/>
      <c r="R238" s="740"/>
      <c r="S238" s="740"/>
      <c r="T238" s="7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6" t="s">
        <v>423</v>
      </c>
      <c r="AG238" s="78"/>
      <c r="AJ238" s="84" t="s">
        <v>45</v>
      </c>
      <c r="AK238" s="84">
        <v>0</v>
      </c>
      <c r="BB238" s="327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748"/>
      <c r="B239" s="748"/>
      <c r="C239" s="748"/>
      <c r="D239" s="748"/>
      <c r="E239" s="748"/>
      <c r="F239" s="748"/>
      <c r="G239" s="748"/>
      <c r="H239" s="748"/>
      <c r="I239" s="748"/>
      <c r="J239" s="748"/>
      <c r="K239" s="748"/>
      <c r="L239" s="748"/>
      <c r="M239" s="748"/>
      <c r="N239" s="748"/>
      <c r="O239" s="749"/>
      <c r="P239" s="745" t="s">
        <v>40</v>
      </c>
      <c r="Q239" s="746"/>
      <c r="R239" s="746"/>
      <c r="S239" s="746"/>
      <c r="T239" s="746"/>
      <c r="U239" s="746"/>
      <c r="V239" s="7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748"/>
      <c r="B240" s="748"/>
      <c r="C240" s="748"/>
      <c r="D240" s="748"/>
      <c r="E240" s="748"/>
      <c r="F240" s="748"/>
      <c r="G240" s="748"/>
      <c r="H240" s="748"/>
      <c r="I240" s="748"/>
      <c r="J240" s="748"/>
      <c r="K240" s="748"/>
      <c r="L240" s="748"/>
      <c r="M240" s="748"/>
      <c r="N240" s="748"/>
      <c r="O240" s="749"/>
      <c r="P240" s="745" t="s">
        <v>40</v>
      </c>
      <c r="Q240" s="746"/>
      <c r="R240" s="746"/>
      <c r="S240" s="746"/>
      <c r="T240" s="746"/>
      <c r="U240" s="746"/>
      <c r="V240" s="7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6.5" customHeight="1" x14ac:dyDescent="0.25">
      <c r="A241" s="736" t="s">
        <v>424</v>
      </c>
      <c r="B241" s="736"/>
      <c r="C241" s="736"/>
      <c r="D241" s="736"/>
      <c r="E241" s="736"/>
      <c r="F241" s="736"/>
      <c r="G241" s="736"/>
      <c r="H241" s="736"/>
      <c r="I241" s="736"/>
      <c r="J241" s="736"/>
      <c r="K241" s="736"/>
      <c r="L241" s="736"/>
      <c r="M241" s="736"/>
      <c r="N241" s="736"/>
      <c r="O241" s="736"/>
      <c r="P241" s="736"/>
      <c r="Q241" s="736"/>
      <c r="R241" s="736"/>
      <c r="S241" s="736"/>
      <c r="T241" s="736"/>
      <c r="U241" s="736"/>
      <c r="V241" s="736"/>
      <c r="W241" s="736"/>
      <c r="X241" s="736"/>
      <c r="Y241" s="736"/>
      <c r="Z241" s="736"/>
      <c r="AA241" s="65"/>
      <c r="AB241" s="65"/>
      <c r="AC241" s="79"/>
    </row>
    <row r="242" spans="1:68" ht="14.25" customHeight="1" x14ac:dyDescent="0.25">
      <c r="A242" s="737" t="s">
        <v>101</v>
      </c>
      <c r="B242" s="737"/>
      <c r="C242" s="737"/>
      <c r="D242" s="737"/>
      <c r="E242" s="737"/>
      <c r="F242" s="737"/>
      <c r="G242" s="737"/>
      <c r="H242" s="737"/>
      <c r="I242" s="737"/>
      <c r="J242" s="737"/>
      <c r="K242" s="737"/>
      <c r="L242" s="737"/>
      <c r="M242" s="737"/>
      <c r="N242" s="737"/>
      <c r="O242" s="737"/>
      <c r="P242" s="737"/>
      <c r="Q242" s="737"/>
      <c r="R242" s="737"/>
      <c r="S242" s="737"/>
      <c r="T242" s="737"/>
      <c r="U242" s="737"/>
      <c r="V242" s="737"/>
      <c r="W242" s="737"/>
      <c r="X242" s="737"/>
      <c r="Y242" s="737"/>
      <c r="Z242" s="737"/>
      <c r="AA242" s="66"/>
      <c r="AB242" s="66"/>
      <c r="AC242" s="80"/>
    </row>
    <row r="243" spans="1:68" ht="27" customHeight="1" x14ac:dyDescent="0.25">
      <c r="A243" s="63" t="s">
        <v>425</v>
      </c>
      <c r="B243" s="63" t="s">
        <v>426</v>
      </c>
      <c r="C243" s="36">
        <v>4301011223</v>
      </c>
      <c r="D243" s="738">
        <v>4607091383423</v>
      </c>
      <c r="E243" s="738"/>
      <c r="F243" s="62">
        <v>1.35</v>
      </c>
      <c r="G243" s="37">
        <v>8</v>
      </c>
      <c r="H243" s="62">
        <v>10.8</v>
      </c>
      <c r="I243" s="62">
        <v>11.331</v>
      </c>
      <c r="J243" s="37">
        <v>64</v>
      </c>
      <c r="K243" s="37" t="s">
        <v>106</v>
      </c>
      <c r="L243" s="37" t="s">
        <v>45</v>
      </c>
      <c r="M243" s="38" t="s">
        <v>112</v>
      </c>
      <c r="N243" s="38"/>
      <c r="O243" s="37">
        <v>35</v>
      </c>
      <c r="P243" s="8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740"/>
      <c r="R243" s="740"/>
      <c r="S243" s="740"/>
      <c r="T243" s="7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28" t="s">
        <v>104</v>
      </c>
      <c r="AG243" s="78"/>
      <c r="AJ243" s="84" t="s">
        <v>45</v>
      </c>
      <c r="AK243" s="84">
        <v>0</v>
      </c>
      <c r="BB243" s="32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37.5" customHeight="1" x14ac:dyDescent="0.25">
      <c r="A244" s="63" t="s">
        <v>427</v>
      </c>
      <c r="B244" s="63" t="s">
        <v>428</v>
      </c>
      <c r="C244" s="36">
        <v>4301012099</v>
      </c>
      <c r="D244" s="738">
        <v>4680115885691</v>
      </c>
      <c r="E244" s="738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106</v>
      </c>
      <c r="L244" s="37" t="s">
        <v>45</v>
      </c>
      <c r="M244" s="38" t="s">
        <v>112</v>
      </c>
      <c r="N244" s="38"/>
      <c r="O244" s="37">
        <v>30</v>
      </c>
      <c r="P244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44" s="740"/>
      <c r="R244" s="740"/>
      <c r="S244" s="740"/>
      <c r="T244" s="741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30" t="s">
        <v>429</v>
      </c>
      <c r="AG244" s="78"/>
      <c r="AJ244" s="84" t="s">
        <v>45</v>
      </c>
      <c r="AK244" s="84">
        <v>0</v>
      </c>
      <c r="BB244" s="33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430</v>
      </c>
      <c r="B245" s="63" t="s">
        <v>431</v>
      </c>
      <c r="C245" s="36">
        <v>4301012098</v>
      </c>
      <c r="D245" s="738">
        <v>4680115885660</v>
      </c>
      <c r="E245" s="738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106</v>
      </c>
      <c r="L245" s="37" t="s">
        <v>45</v>
      </c>
      <c r="M245" s="38" t="s">
        <v>112</v>
      </c>
      <c r="N245" s="38"/>
      <c r="O245" s="37">
        <v>35</v>
      </c>
      <c r="P245" s="8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740"/>
      <c r="R245" s="740"/>
      <c r="S245" s="740"/>
      <c r="T245" s="7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2" t="s">
        <v>432</v>
      </c>
      <c r="AG245" s="78"/>
      <c r="AJ245" s="84" t="s">
        <v>45</v>
      </c>
      <c r="AK245" s="84">
        <v>0</v>
      </c>
      <c r="BB245" s="33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48"/>
      <c r="B246" s="748"/>
      <c r="C246" s="748"/>
      <c r="D246" s="748"/>
      <c r="E246" s="748"/>
      <c r="F246" s="748"/>
      <c r="G246" s="748"/>
      <c r="H246" s="748"/>
      <c r="I246" s="748"/>
      <c r="J246" s="748"/>
      <c r="K246" s="748"/>
      <c r="L246" s="748"/>
      <c r="M246" s="748"/>
      <c r="N246" s="748"/>
      <c r="O246" s="749"/>
      <c r="P246" s="745" t="s">
        <v>40</v>
      </c>
      <c r="Q246" s="746"/>
      <c r="R246" s="746"/>
      <c r="S246" s="746"/>
      <c r="T246" s="746"/>
      <c r="U246" s="746"/>
      <c r="V246" s="747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48"/>
      <c r="B247" s="748"/>
      <c r="C247" s="748"/>
      <c r="D247" s="748"/>
      <c r="E247" s="748"/>
      <c r="F247" s="748"/>
      <c r="G247" s="748"/>
      <c r="H247" s="748"/>
      <c r="I247" s="748"/>
      <c r="J247" s="748"/>
      <c r="K247" s="748"/>
      <c r="L247" s="748"/>
      <c r="M247" s="748"/>
      <c r="N247" s="748"/>
      <c r="O247" s="749"/>
      <c r="P247" s="745" t="s">
        <v>40</v>
      </c>
      <c r="Q247" s="746"/>
      <c r="R247" s="746"/>
      <c r="S247" s="746"/>
      <c r="T247" s="746"/>
      <c r="U247" s="746"/>
      <c r="V247" s="747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736" t="s">
        <v>433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65"/>
      <c r="AB248" s="65"/>
      <c r="AC248" s="79"/>
    </row>
    <row r="249" spans="1:68" ht="14.25" customHeight="1" x14ac:dyDescent="0.25">
      <c r="A249" s="737" t="s">
        <v>78</v>
      </c>
      <c r="B249" s="737"/>
      <c r="C249" s="737"/>
      <c r="D249" s="737"/>
      <c r="E249" s="737"/>
      <c r="F249" s="737"/>
      <c r="G249" s="737"/>
      <c r="H249" s="737"/>
      <c r="I249" s="737"/>
      <c r="J249" s="737"/>
      <c r="K249" s="737"/>
      <c r="L249" s="737"/>
      <c r="M249" s="737"/>
      <c r="N249" s="737"/>
      <c r="O249" s="737"/>
      <c r="P249" s="737"/>
      <c r="Q249" s="737"/>
      <c r="R249" s="737"/>
      <c r="S249" s="737"/>
      <c r="T249" s="737"/>
      <c r="U249" s="737"/>
      <c r="V249" s="737"/>
      <c r="W249" s="737"/>
      <c r="X249" s="737"/>
      <c r="Y249" s="737"/>
      <c r="Z249" s="737"/>
      <c r="AA249" s="66"/>
      <c r="AB249" s="66"/>
      <c r="AC249" s="80"/>
    </row>
    <row r="250" spans="1:68" ht="37.5" customHeight="1" x14ac:dyDescent="0.25">
      <c r="A250" s="63" t="s">
        <v>434</v>
      </c>
      <c r="B250" s="63" t="s">
        <v>435</v>
      </c>
      <c r="C250" s="36">
        <v>4301051940</v>
      </c>
      <c r="D250" s="738">
        <v>4680115881037</v>
      </c>
      <c r="E250" s="738"/>
      <c r="F250" s="62">
        <v>0.84</v>
      </c>
      <c r="G250" s="37">
        <v>4</v>
      </c>
      <c r="H250" s="62">
        <v>3.36</v>
      </c>
      <c r="I250" s="62">
        <v>3.6179999999999999</v>
      </c>
      <c r="J250" s="37">
        <v>132</v>
      </c>
      <c r="K250" s="37" t="s">
        <v>113</v>
      </c>
      <c r="L250" s="37" t="s">
        <v>45</v>
      </c>
      <c r="M250" s="38" t="s">
        <v>141</v>
      </c>
      <c r="N250" s="38"/>
      <c r="O250" s="37">
        <v>40</v>
      </c>
      <c r="P250" s="8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50" s="740"/>
      <c r="R250" s="740"/>
      <c r="S250" s="740"/>
      <c r="T250" s="74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34" t="s">
        <v>436</v>
      </c>
      <c r="AG250" s="78"/>
      <c r="AJ250" s="84" t="s">
        <v>45</v>
      </c>
      <c r="AK250" s="84">
        <v>0</v>
      </c>
      <c r="BB250" s="33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437</v>
      </c>
      <c r="B251" s="63" t="s">
        <v>438</v>
      </c>
      <c r="C251" s="36">
        <v>4301051893</v>
      </c>
      <c r="D251" s="738">
        <v>4680115886186</v>
      </c>
      <c r="E251" s="738"/>
      <c r="F251" s="62">
        <v>0.3</v>
      </c>
      <c r="G251" s="37">
        <v>6</v>
      </c>
      <c r="H251" s="62">
        <v>1.8</v>
      </c>
      <c r="I251" s="62">
        <v>1.98</v>
      </c>
      <c r="J251" s="37">
        <v>182</v>
      </c>
      <c r="K251" s="37" t="s">
        <v>83</v>
      </c>
      <c r="L251" s="37" t="s">
        <v>45</v>
      </c>
      <c r="M251" s="38" t="s">
        <v>112</v>
      </c>
      <c r="N251" s="38"/>
      <c r="O251" s="37">
        <v>45</v>
      </c>
      <c r="P251" s="8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740"/>
      <c r="R251" s="740"/>
      <c r="S251" s="740"/>
      <c r="T251" s="7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36" t="s">
        <v>439</v>
      </c>
      <c r="AG251" s="78"/>
      <c r="AJ251" s="84" t="s">
        <v>45</v>
      </c>
      <c r="AK251" s="84">
        <v>0</v>
      </c>
      <c r="BB251" s="33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4301051795</v>
      </c>
      <c r="D252" s="738">
        <v>4680115881228</v>
      </c>
      <c r="E252" s="738"/>
      <c r="F252" s="62">
        <v>0.4</v>
      </c>
      <c r="G252" s="37">
        <v>6</v>
      </c>
      <c r="H252" s="62">
        <v>2.4</v>
      </c>
      <c r="I252" s="62">
        <v>2.6520000000000001</v>
      </c>
      <c r="J252" s="37">
        <v>182</v>
      </c>
      <c r="K252" s="37" t="s">
        <v>83</v>
      </c>
      <c r="L252" s="37" t="s">
        <v>45</v>
      </c>
      <c r="M252" s="38" t="s">
        <v>141</v>
      </c>
      <c r="N252" s="38"/>
      <c r="O252" s="37">
        <v>40</v>
      </c>
      <c r="P252" s="8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740"/>
      <c r="R252" s="740"/>
      <c r="S252" s="740"/>
      <c r="T252" s="7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38" t="s">
        <v>442</v>
      </c>
      <c r="AG252" s="78"/>
      <c r="AJ252" s="84" t="s">
        <v>45</v>
      </c>
      <c r="AK252" s="84">
        <v>0</v>
      </c>
      <c r="BB252" s="33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443</v>
      </c>
      <c r="B253" s="63" t="s">
        <v>444</v>
      </c>
      <c r="C253" s="36">
        <v>4301051388</v>
      </c>
      <c r="D253" s="738">
        <v>4680115881211</v>
      </c>
      <c r="E253" s="738"/>
      <c r="F253" s="62">
        <v>0.4</v>
      </c>
      <c r="G253" s="37">
        <v>6</v>
      </c>
      <c r="H253" s="62">
        <v>2.4</v>
      </c>
      <c r="I253" s="62">
        <v>2.58</v>
      </c>
      <c r="J253" s="37">
        <v>182</v>
      </c>
      <c r="K253" s="37" t="s">
        <v>83</v>
      </c>
      <c r="L253" s="37" t="s">
        <v>114</v>
      </c>
      <c r="M253" s="38" t="s">
        <v>112</v>
      </c>
      <c r="N253" s="38"/>
      <c r="O253" s="37">
        <v>45</v>
      </c>
      <c r="P253" s="8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740"/>
      <c r="R253" s="740"/>
      <c r="S253" s="740"/>
      <c r="T253" s="7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40" t="s">
        <v>445</v>
      </c>
      <c r="AG253" s="78"/>
      <c r="AJ253" s="84" t="s">
        <v>115</v>
      </c>
      <c r="AK253" s="84">
        <v>436.8</v>
      </c>
      <c r="BB253" s="34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446</v>
      </c>
      <c r="B254" s="63" t="s">
        <v>447</v>
      </c>
      <c r="C254" s="36">
        <v>4301051386</v>
      </c>
      <c r="D254" s="738">
        <v>4680115881020</v>
      </c>
      <c r="E254" s="738"/>
      <c r="F254" s="62">
        <v>0.84</v>
      </c>
      <c r="G254" s="37">
        <v>4</v>
      </c>
      <c r="H254" s="62">
        <v>3.36</v>
      </c>
      <c r="I254" s="62">
        <v>3.57</v>
      </c>
      <c r="J254" s="37">
        <v>132</v>
      </c>
      <c r="K254" s="37" t="s">
        <v>113</v>
      </c>
      <c r="L254" s="37" t="s">
        <v>45</v>
      </c>
      <c r="M254" s="38" t="s">
        <v>112</v>
      </c>
      <c r="N254" s="38"/>
      <c r="O254" s="37">
        <v>45</v>
      </c>
      <c r="P254" s="87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54" s="740"/>
      <c r="R254" s="740"/>
      <c r="S254" s="740"/>
      <c r="T254" s="7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2" t="s">
        <v>448</v>
      </c>
      <c r="AG254" s="78"/>
      <c r="AJ254" s="84" t="s">
        <v>45</v>
      </c>
      <c r="AK254" s="84">
        <v>0</v>
      </c>
      <c r="BB254" s="34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748"/>
      <c r="B255" s="748"/>
      <c r="C255" s="748"/>
      <c r="D255" s="748"/>
      <c r="E255" s="748"/>
      <c r="F255" s="748"/>
      <c r="G255" s="748"/>
      <c r="H255" s="748"/>
      <c r="I255" s="748"/>
      <c r="J255" s="748"/>
      <c r="K255" s="748"/>
      <c r="L255" s="748"/>
      <c r="M255" s="748"/>
      <c r="N255" s="748"/>
      <c r="O255" s="749"/>
      <c r="P255" s="745" t="s">
        <v>40</v>
      </c>
      <c r="Q255" s="746"/>
      <c r="R255" s="746"/>
      <c r="S255" s="746"/>
      <c r="T255" s="746"/>
      <c r="U255" s="746"/>
      <c r="V255" s="74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48"/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9"/>
      <c r="P256" s="745" t="s">
        <v>40</v>
      </c>
      <c r="Q256" s="746"/>
      <c r="R256" s="746"/>
      <c r="S256" s="746"/>
      <c r="T256" s="746"/>
      <c r="U256" s="746"/>
      <c r="V256" s="74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736" t="s">
        <v>449</v>
      </c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36"/>
      <c r="P257" s="736"/>
      <c r="Q257" s="736"/>
      <c r="R257" s="736"/>
      <c r="S257" s="736"/>
      <c r="T257" s="736"/>
      <c r="U257" s="736"/>
      <c r="V257" s="736"/>
      <c r="W257" s="736"/>
      <c r="X257" s="736"/>
      <c r="Y257" s="736"/>
      <c r="Z257" s="736"/>
      <c r="AA257" s="65"/>
      <c r="AB257" s="65"/>
      <c r="AC257" s="79"/>
    </row>
    <row r="258" spans="1:68" ht="14.25" customHeight="1" x14ac:dyDescent="0.25">
      <c r="A258" s="737" t="s">
        <v>101</v>
      </c>
      <c r="B258" s="737"/>
      <c r="C258" s="737"/>
      <c r="D258" s="737"/>
      <c r="E258" s="737"/>
      <c r="F258" s="737"/>
      <c r="G258" s="737"/>
      <c r="H258" s="737"/>
      <c r="I258" s="737"/>
      <c r="J258" s="737"/>
      <c r="K258" s="737"/>
      <c r="L258" s="737"/>
      <c r="M258" s="737"/>
      <c r="N258" s="737"/>
      <c r="O258" s="737"/>
      <c r="P258" s="737"/>
      <c r="Q258" s="737"/>
      <c r="R258" s="737"/>
      <c r="S258" s="737"/>
      <c r="T258" s="737"/>
      <c r="U258" s="737"/>
      <c r="V258" s="737"/>
      <c r="W258" s="737"/>
      <c r="X258" s="737"/>
      <c r="Y258" s="737"/>
      <c r="Z258" s="737"/>
      <c r="AA258" s="66"/>
      <c r="AB258" s="66"/>
      <c r="AC258" s="80"/>
    </row>
    <row r="259" spans="1:68" ht="27" customHeight="1" x14ac:dyDescent="0.25">
      <c r="A259" s="63" t="s">
        <v>450</v>
      </c>
      <c r="B259" s="63" t="s">
        <v>451</v>
      </c>
      <c r="C259" s="36">
        <v>4301011306</v>
      </c>
      <c r="D259" s="738">
        <v>4607091389296</v>
      </c>
      <c r="E259" s="738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113</v>
      </c>
      <c r="L259" s="37" t="s">
        <v>45</v>
      </c>
      <c r="M259" s="38" t="s">
        <v>112</v>
      </c>
      <c r="N259" s="38"/>
      <c r="O259" s="37">
        <v>45</v>
      </c>
      <c r="P259" s="87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59" s="740"/>
      <c r="R259" s="740"/>
      <c r="S259" s="740"/>
      <c r="T259" s="74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44" t="s">
        <v>452</v>
      </c>
      <c r="AG259" s="78"/>
      <c r="AJ259" s="84" t="s">
        <v>45</v>
      </c>
      <c r="AK259" s="84">
        <v>0</v>
      </c>
      <c r="BB259" s="34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748"/>
      <c r="B260" s="748"/>
      <c r="C260" s="748"/>
      <c r="D260" s="748"/>
      <c r="E260" s="748"/>
      <c r="F260" s="748"/>
      <c r="G260" s="748"/>
      <c r="H260" s="748"/>
      <c r="I260" s="748"/>
      <c r="J260" s="748"/>
      <c r="K260" s="748"/>
      <c r="L260" s="748"/>
      <c r="M260" s="748"/>
      <c r="N260" s="748"/>
      <c r="O260" s="749"/>
      <c r="P260" s="745" t="s">
        <v>40</v>
      </c>
      <c r="Q260" s="746"/>
      <c r="R260" s="746"/>
      <c r="S260" s="746"/>
      <c r="T260" s="746"/>
      <c r="U260" s="746"/>
      <c r="V260" s="747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748"/>
      <c r="B261" s="748"/>
      <c r="C261" s="748"/>
      <c r="D261" s="748"/>
      <c r="E261" s="748"/>
      <c r="F261" s="748"/>
      <c r="G261" s="748"/>
      <c r="H261" s="748"/>
      <c r="I261" s="748"/>
      <c r="J261" s="748"/>
      <c r="K261" s="748"/>
      <c r="L261" s="748"/>
      <c r="M261" s="748"/>
      <c r="N261" s="748"/>
      <c r="O261" s="749"/>
      <c r="P261" s="745" t="s">
        <v>40</v>
      </c>
      <c r="Q261" s="746"/>
      <c r="R261" s="746"/>
      <c r="S261" s="746"/>
      <c r="T261" s="746"/>
      <c r="U261" s="746"/>
      <c r="V261" s="747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4.25" customHeight="1" x14ac:dyDescent="0.25">
      <c r="A262" s="737" t="s">
        <v>157</v>
      </c>
      <c r="B262" s="737"/>
      <c r="C262" s="737"/>
      <c r="D262" s="737"/>
      <c r="E262" s="737"/>
      <c r="F262" s="737"/>
      <c r="G262" s="737"/>
      <c r="H262" s="737"/>
      <c r="I262" s="737"/>
      <c r="J262" s="737"/>
      <c r="K262" s="737"/>
      <c r="L262" s="737"/>
      <c r="M262" s="737"/>
      <c r="N262" s="737"/>
      <c r="O262" s="737"/>
      <c r="P262" s="737"/>
      <c r="Q262" s="737"/>
      <c r="R262" s="737"/>
      <c r="S262" s="737"/>
      <c r="T262" s="737"/>
      <c r="U262" s="737"/>
      <c r="V262" s="737"/>
      <c r="W262" s="737"/>
      <c r="X262" s="737"/>
      <c r="Y262" s="737"/>
      <c r="Z262" s="737"/>
      <c r="AA262" s="66"/>
      <c r="AB262" s="66"/>
      <c r="AC262" s="80"/>
    </row>
    <row r="263" spans="1:68" ht="27" customHeight="1" x14ac:dyDescent="0.25">
      <c r="A263" s="63" t="s">
        <v>453</v>
      </c>
      <c r="B263" s="63" t="s">
        <v>454</v>
      </c>
      <c r="C263" s="36">
        <v>4301031307</v>
      </c>
      <c r="D263" s="738">
        <v>4680115880344</v>
      </c>
      <c r="E263" s="738"/>
      <c r="F263" s="62">
        <v>0.28000000000000003</v>
      </c>
      <c r="G263" s="37">
        <v>6</v>
      </c>
      <c r="H263" s="62">
        <v>1.68</v>
      </c>
      <c r="I263" s="62">
        <v>1.78</v>
      </c>
      <c r="J263" s="37">
        <v>234</v>
      </c>
      <c r="K263" s="37" t="s">
        <v>161</v>
      </c>
      <c r="L263" s="37" t="s">
        <v>45</v>
      </c>
      <c r="M263" s="38" t="s">
        <v>82</v>
      </c>
      <c r="N263" s="38"/>
      <c r="O263" s="37">
        <v>40</v>
      </c>
      <c r="P263" s="8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63" s="740"/>
      <c r="R263" s="740"/>
      <c r="S263" s="740"/>
      <c r="T263" s="7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IFERROR(IF(Y263=0,"",ROUNDUP(Y263/H263,0)*0.00502),"")</f>
        <v/>
      </c>
      <c r="AA263" s="68" t="s">
        <v>45</v>
      </c>
      <c r="AB263" s="69" t="s">
        <v>45</v>
      </c>
      <c r="AC263" s="346" t="s">
        <v>455</v>
      </c>
      <c r="AG263" s="78"/>
      <c r="AJ263" s="84" t="s">
        <v>45</v>
      </c>
      <c r="AK263" s="84">
        <v>0</v>
      </c>
      <c r="BB263" s="347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748"/>
      <c r="B264" s="748"/>
      <c r="C264" s="748"/>
      <c r="D264" s="748"/>
      <c r="E264" s="748"/>
      <c r="F264" s="748"/>
      <c r="G264" s="748"/>
      <c r="H264" s="748"/>
      <c r="I264" s="748"/>
      <c r="J264" s="748"/>
      <c r="K264" s="748"/>
      <c r="L264" s="748"/>
      <c r="M264" s="748"/>
      <c r="N264" s="748"/>
      <c r="O264" s="749"/>
      <c r="P264" s="745" t="s">
        <v>40</v>
      </c>
      <c r="Q264" s="746"/>
      <c r="R264" s="746"/>
      <c r="S264" s="746"/>
      <c r="T264" s="746"/>
      <c r="U264" s="746"/>
      <c r="V264" s="747"/>
      <c r="W264" s="42" t="s">
        <v>39</v>
      </c>
      <c r="X264" s="43">
        <f>IFERROR(X263/H263,"0")</f>
        <v>0</v>
      </c>
      <c r="Y264" s="43">
        <f>IFERROR(Y263/H263,"0")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748"/>
      <c r="B265" s="748"/>
      <c r="C265" s="748"/>
      <c r="D265" s="748"/>
      <c r="E265" s="748"/>
      <c r="F265" s="748"/>
      <c r="G265" s="748"/>
      <c r="H265" s="748"/>
      <c r="I265" s="748"/>
      <c r="J265" s="748"/>
      <c r="K265" s="748"/>
      <c r="L265" s="748"/>
      <c r="M265" s="748"/>
      <c r="N265" s="748"/>
      <c r="O265" s="749"/>
      <c r="P265" s="745" t="s">
        <v>40</v>
      </c>
      <c r="Q265" s="746"/>
      <c r="R265" s="746"/>
      <c r="S265" s="746"/>
      <c r="T265" s="746"/>
      <c r="U265" s="746"/>
      <c r="V265" s="747"/>
      <c r="W265" s="42" t="s">
        <v>0</v>
      </c>
      <c r="X265" s="43">
        <f>IFERROR(SUM(X263:X263),"0")</f>
        <v>0</v>
      </c>
      <c r="Y265" s="43">
        <f>IFERROR(SUM(Y263:Y263),"0")</f>
        <v>0</v>
      </c>
      <c r="Z265" s="42"/>
      <c r="AA265" s="67"/>
      <c r="AB265" s="67"/>
      <c r="AC265" s="67"/>
    </row>
    <row r="266" spans="1:68" ht="14.25" customHeight="1" x14ac:dyDescent="0.25">
      <c r="A266" s="737" t="s">
        <v>78</v>
      </c>
      <c r="B266" s="737"/>
      <c r="C266" s="737"/>
      <c r="D266" s="737"/>
      <c r="E266" s="737"/>
      <c r="F266" s="737"/>
      <c r="G266" s="737"/>
      <c r="H266" s="737"/>
      <c r="I266" s="737"/>
      <c r="J266" s="737"/>
      <c r="K266" s="737"/>
      <c r="L266" s="737"/>
      <c r="M266" s="737"/>
      <c r="N266" s="737"/>
      <c r="O266" s="737"/>
      <c r="P266" s="737"/>
      <c r="Q266" s="737"/>
      <c r="R266" s="737"/>
      <c r="S266" s="737"/>
      <c r="T266" s="737"/>
      <c r="U266" s="737"/>
      <c r="V266" s="737"/>
      <c r="W266" s="737"/>
      <c r="X266" s="737"/>
      <c r="Y266" s="737"/>
      <c r="Z266" s="737"/>
      <c r="AA266" s="66"/>
      <c r="AB266" s="66"/>
      <c r="AC266" s="80"/>
    </row>
    <row r="267" spans="1:68" ht="27" customHeight="1" x14ac:dyDescent="0.25">
      <c r="A267" s="63" t="s">
        <v>456</v>
      </c>
      <c r="B267" s="63" t="s">
        <v>457</v>
      </c>
      <c r="C267" s="36">
        <v>4301051782</v>
      </c>
      <c r="D267" s="738">
        <v>4680115884618</v>
      </c>
      <c r="E267" s="738"/>
      <c r="F267" s="62">
        <v>0.6</v>
      </c>
      <c r="G267" s="37">
        <v>6</v>
      </c>
      <c r="H267" s="62">
        <v>3.6</v>
      </c>
      <c r="I267" s="62">
        <v>3.81</v>
      </c>
      <c r="J267" s="37">
        <v>132</v>
      </c>
      <c r="K267" s="37" t="s">
        <v>113</v>
      </c>
      <c r="L267" s="37" t="s">
        <v>45</v>
      </c>
      <c r="M267" s="38" t="s">
        <v>112</v>
      </c>
      <c r="N267" s="38"/>
      <c r="O267" s="37">
        <v>45</v>
      </c>
      <c r="P267" s="8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7" s="740"/>
      <c r="R267" s="740"/>
      <c r="S267" s="740"/>
      <c r="T267" s="74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48" t="s">
        <v>458</v>
      </c>
      <c r="AG267" s="78"/>
      <c r="AJ267" s="84" t="s">
        <v>45</v>
      </c>
      <c r="AK267" s="84">
        <v>0</v>
      </c>
      <c r="BB267" s="34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748"/>
      <c r="B268" s="748"/>
      <c r="C268" s="748"/>
      <c r="D268" s="748"/>
      <c r="E268" s="748"/>
      <c r="F268" s="748"/>
      <c r="G268" s="748"/>
      <c r="H268" s="748"/>
      <c r="I268" s="748"/>
      <c r="J268" s="748"/>
      <c r="K268" s="748"/>
      <c r="L268" s="748"/>
      <c r="M268" s="748"/>
      <c r="N268" s="748"/>
      <c r="O268" s="749"/>
      <c r="P268" s="745" t="s">
        <v>40</v>
      </c>
      <c r="Q268" s="746"/>
      <c r="R268" s="746"/>
      <c r="S268" s="746"/>
      <c r="T268" s="746"/>
      <c r="U268" s="746"/>
      <c r="V268" s="747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748"/>
      <c r="B269" s="748"/>
      <c r="C269" s="748"/>
      <c r="D269" s="748"/>
      <c r="E269" s="748"/>
      <c r="F269" s="748"/>
      <c r="G269" s="748"/>
      <c r="H269" s="748"/>
      <c r="I269" s="748"/>
      <c r="J269" s="748"/>
      <c r="K269" s="748"/>
      <c r="L269" s="748"/>
      <c r="M269" s="748"/>
      <c r="N269" s="748"/>
      <c r="O269" s="749"/>
      <c r="P269" s="745" t="s">
        <v>40</v>
      </c>
      <c r="Q269" s="746"/>
      <c r="R269" s="746"/>
      <c r="S269" s="746"/>
      <c r="T269" s="746"/>
      <c r="U269" s="746"/>
      <c r="V269" s="747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736" t="s">
        <v>459</v>
      </c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36"/>
      <c r="P270" s="736"/>
      <c r="Q270" s="736"/>
      <c r="R270" s="736"/>
      <c r="S270" s="736"/>
      <c r="T270" s="736"/>
      <c r="U270" s="736"/>
      <c r="V270" s="736"/>
      <c r="W270" s="736"/>
      <c r="X270" s="736"/>
      <c r="Y270" s="736"/>
      <c r="Z270" s="736"/>
      <c r="AA270" s="65"/>
      <c r="AB270" s="65"/>
      <c r="AC270" s="79"/>
    </row>
    <row r="271" spans="1:68" ht="14.25" customHeight="1" x14ac:dyDescent="0.25">
      <c r="A271" s="737" t="s">
        <v>78</v>
      </c>
      <c r="B271" s="737"/>
      <c r="C271" s="737"/>
      <c r="D271" s="737"/>
      <c r="E271" s="737"/>
      <c r="F271" s="737"/>
      <c r="G271" s="737"/>
      <c r="H271" s="737"/>
      <c r="I271" s="737"/>
      <c r="J271" s="737"/>
      <c r="K271" s="737"/>
      <c r="L271" s="737"/>
      <c r="M271" s="737"/>
      <c r="N271" s="737"/>
      <c r="O271" s="737"/>
      <c r="P271" s="737"/>
      <c r="Q271" s="737"/>
      <c r="R271" s="737"/>
      <c r="S271" s="737"/>
      <c r="T271" s="737"/>
      <c r="U271" s="737"/>
      <c r="V271" s="737"/>
      <c r="W271" s="737"/>
      <c r="X271" s="737"/>
      <c r="Y271" s="737"/>
      <c r="Z271" s="737"/>
      <c r="AA271" s="66"/>
      <c r="AB271" s="66"/>
      <c r="AC271" s="80"/>
    </row>
    <row r="272" spans="1:68" ht="27" customHeight="1" x14ac:dyDescent="0.25">
      <c r="A272" s="63" t="s">
        <v>460</v>
      </c>
      <c r="B272" s="63" t="s">
        <v>461</v>
      </c>
      <c r="C272" s="36">
        <v>4301051344</v>
      </c>
      <c r="D272" s="738">
        <v>4680115880412</v>
      </c>
      <c r="E272" s="738"/>
      <c r="F272" s="62">
        <v>0.33</v>
      </c>
      <c r="G272" s="37">
        <v>6</v>
      </c>
      <c r="H272" s="62">
        <v>1.98</v>
      </c>
      <c r="I272" s="62">
        <v>2.226</v>
      </c>
      <c r="J272" s="37">
        <v>182</v>
      </c>
      <c r="K272" s="37" t="s">
        <v>83</v>
      </c>
      <c r="L272" s="37" t="s">
        <v>45</v>
      </c>
      <c r="M272" s="38" t="s">
        <v>112</v>
      </c>
      <c r="N272" s="38"/>
      <c r="O272" s="37">
        <v>45</v>
      </c>
      <c r="P272" s="8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72" s="740"/>
      <c r="R272" s="740"/>
      <c r="S272" s="740"/>
      <c r="T272" s="741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50" t="s">
        <v>462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463</v>
      </c>
      <c r="B273" s="63" t="s">
        <v>464</v>
      </c>
      <c r="C273" s="36">
        <v>4301051277</v>
      </c>
      <c r="D273" s="738">
        <v>4680115880511</v>
      </c>
      <c r="E273" s="738"/>
      <c r="F273" s="62">
        <v>0.33</v>
      </c>
      <c r="G273" s="37">
        <v>6</v>
      </c>
      <c r="H273" s="62">
        <v>1.98</v>
      </c>
      <c r="I273" s="62">
        <v>2.16</v>
      </c>
      <c r="J273" s="37">
        <v>182</v>
      </c>
      <c r="K273" s="37" t="s">
        <v>83</v>
      </c>
      <c r="L273" s="37" t="s">
        <v>45</v>
      </c>
      <c r="M273" s="38" t="s">
        <v>112</v>
      </c>
      <c r="N273" s="38"/>
      <c r="O273" s="37">
        <v>40</v>
      </c>
      <c r="P273" s="8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73" s="740"/>
      <c r="R273" s="740"/>
      <c r="S273" s="740"/>
      <c r="T273" s="74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52" t="s">
        <v>465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48"/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9"/>
      <c r="P274" s="745" t="s">
        <v>40</v>
      </c>
      <c r="Q274" s="746"/>
      <c r="R274" s="746"/>
      <c r="S274" s="746"/>
      <c r="T274" s="746"/>
      <c r="U274" s="746"/>
      <c r="V274" s="747"/>
      <c r="W274" s="42" t="s">
        <v>39</v>
      </c>
      <c r="X274" s="43">
        <f>IFERROR(X272/H272,"0")+IFERROR(X273/H273,"0")</f>
        <v>0</v>
      </c>
      <c r="Y274" s="43">
        <f>IFERROR(Y272/H272,"0")+IFERROR(Y273/H273,"0")</f>
        <v>0</v>
      </c>
      <c r="Z274" s="43">
        <f>IFERROR(IF(Z272="",0,Z272),"0")+IFERROR(IF(Z273="",0,Z273),"0")</f>
        <v>0</v>
      </c>
      <c r="AA274" s="67"/>
      <c r="AB274" s="67"/>
      <c r="AC274" s="67"/>
    </row>
    <row r="275" spans="1:68" x14ac:dyDescent="0.2">
      <c r="A275" s="748"/>
      <c r="B275" s="748"/>
      <c r="C275" s="748"/>
      <c r="D275" s="748"/>
      <c r="E275" s="748"/>
      <c r="F275" s="748"/>
      <c r="G275" s="748"/>
      <c r="H275" s="748"/>
      <c r="I275" s="748"/>
      <c r="J275" s="748"/>
      <c r="K275" s="748"/>
      <c r="L275" s="748"/>
      <c r="M275" s="748"/>
      <c r="N275" s="748"/>
      <c r="O275" s="749"/>
      <c r="P275" s="745" t="s">
        <v>40</v>
      </c>
      <c r="Q275" s="746"/>
      <c r="R275" s="746"/>
      <c r="S275" s="746"/>
      <c r="T275" s="746"/>
      <c r="U275" s="746"/>
      <c r="V275" s="747"/>
      <c r="W275" s="42" t="s">
        <v>0</v>
      </c>
      <c r="X275" s="43">
        <f>IFERROR(SUM(X272:X273),"0")</f>
        <v>0</v>
      </c>
      <c r="Y275" s="43">
        <f>IFERROR(SUM(Y272:Y273),"0")</f>
        <v>0</v>
      </c>
      <c r="Z275" s="42"/>
      <c r="AA275" s="67"/>
      <c r="AB275" s="67"/>
      <c r="AC275" s="67"/>
    </row>
    <row r="276" spans="1:68" ht="16.5" customHeight="1" x14ac:dyDescent="0.25">
      <c r="A276" s="736" t="s">
        <v>466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65"/>
      <c r="AB276" s="65"/>
      <c r="AC276" s="79"/>
    </row>
    <row r="277" spans="1:68" ht="14.25" customHeight="1" x14ac:dyDescent="0.25">
      <c r="A277" s="737" t="s">
        <v>101</v>
      </c>
      <c r="B277" s="737"/>
      <c r="C277" s="737"/>
      <c r="D277" s="737"/>
      <c r="E277" s="737"/>
      <c r="F277" s="737"/>
      <c r="G277" s="737"/>
      <c r="H277" s="737"/>
      <c r="I277" s="737"/>
      <c r="J277" s="737"/>
      <c r="K277" s="737"/>
      <c r="L277" s="737"/>
      <c r="M277" s="737"/>
      <c r="N277" s="737"/>
      <c r="O277" s="737"/>
      <c r="P277" s="737"/>
      <c r="Q277" s="737"/>
      <c r="R277" s="737"/>
      <c r="S277" s="737"/>
      <c r="T277" s="737"/>
      <c r="U277" s="737"/>
      <c r="V277" s="737"/>
      <c r="W277" s="737"/>
      <c r="X277" s="737"/>
      <c r="Y277" s="737"/>
      <c r="Z277" s="737"/>
      <c r="AA277" s="66"/>
      <c r="AB277" s="66"/>
      <c r="AC277" s="80"/>
    </row>
    <row r="278" spans="1:68" ht="27" customHeight="1" x14ac:dyDescent="0.25">
      <c r="A278" s="63" t="s">
        <v>467</v>
      </c>
      <c r="B278" s="63" t="s">
        <v>468</v>
      </c>
      <c r="C278" s="36">
        <v>4301011594</v>
      </c>
      <c r="D278" s="738">
        <v>4680115883413</v>
      </c>
      <c r="E278" s="738"/>
      <c r="F278" s="62">
        <v>0.37</v>
      </c>
      <c r="G278" s="37">
        <v>10</v>
      </c>
      <c r="H278" s="62">
        <v>3.7</v>
      </c>
      <c r="I278" s="62">
        <v>3.91</v>
      </c>
      <c r="J278" s="37">
        <v>132</v>
      </c>
      <c r="K278" s="37" t="s">
        <v>113</v>
      </c>
      <c r="L278" s="37" t="s">
        <v>45</v>
      </c>
      <c r="M278" s="38" t="s">
        <v>105</v>
      </c>
      <c r="N278" s="38"/>
      <c r="O278" s="37">
        <v>55</v>
      </c>
      <c r="P278" s="88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78" s="740"/>
      <c r="R278" s="740"/>
      <c r="S278" s="740"/>
      <c r="T278" s="741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54" t="s">
        <v>423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748"/>
      <c r="B279" s="748"/>
      <c r="C279" s="748"/>
      <c r="D279" s="748"/>
      <c r="E279" s="748"/>
      <c r="F279" s="748"/>
      <c r="G279" s="748"/>
      <c r="H279" s="748"/>
      <c r="I279" s="748"/>
      <c r="J279" s="748"/>
      <c r="K279" s="748"/>
      <c r="L279" s="748"/>
      <c r="M279" s="748"/>
      <c r="N279" s="748"/>
      <c r="O279" s="749"/>
      <c r="P279" s="745" t="s">
        <v>40</v>
      </c>
      <c r="Q279" s="746"/>
      <c r="R279" s="746"/>
      <c r="S279" s="746"/>
      <c r="T279" s="746"/>
      <c r="U279" s="746"/>
      <c r="V279" s="74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748"/>
      <c r="B280" s="748"/>
      <c r="C280" s="748"/>
      <c r="D280" s="748"/>
      <c r="E280" s="748"/>
      <c r="F280" s="748"/>
      <c r="G280" s="748"/>
      <c r="H280" s="748"/>
      <c r="I280" s="748"/>
      <c r="J280" s="748"/>
      <c r="K280" s="748"/>
      <c r="L280" s="748"/>
      <c r="M280" s="748"/>
      <c r="N280" s="748"/>
      <c r="O280" s="749"/>
      <c r="P280" s="745" t="s">
        <v>40</v>
      </c>
      <c r="Q280" s="746"/>
      <c r="R280" s="746"/>
      <c r="S280" s="746"/>
      <c r="T280" s="746"/>
      <c r="U280" s="746"/>
      <c r="V280" s="74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737" t="s">
        <v>157</v>
      </c>
      <c r="B281" s="737"/>
      <c r="C281" s="737"/>
      <c r="D281" s="737"/>
      <c r="E281" s="737"/>
      <c r="F281" s="737"/>
      <c r="G281" s="737"/>
      <c r="H281" s="737"/>
      <c r="I281" s="737"/>
      <c r="J281" s="737"/>
      <c r="K281" s="737"/>
      <c r="L281" s="737"/>
      <c r="M281" s="737"/>
      <c r="N281" s="737"/>
      <c r="O281" s="737"/>
      <c r="P281" s="737"/>
      <c r="Q281" s="737"/>
      <c r="R281" s="737"/>
      <c r="S281" s="737"/>
      <c r="T281" s="737"/>
      <c r="U281" s="737"/>
      <c r="V281" s="737"/>
      <c r="W281" s="737"/>
      <c r="X281" s="737"/>
      <c r="Y281" s="737"/>
      <c r="Z281" s="737"/>
      <c r="AA281" s="66"/>
      <c r="AB281" s="66"/>
      <c r="AC281" s="80"/>
    </row>
    <row r="282" spans="1:68" ht="27" customHeight="1" x14ac:dyDescent="0.25">
      <c r="A282" s="63" t="s">
        <v>469</v>
      </c>
      <c r="B282" s="63" t="s">
        <v>470</v>
      </c>
      <c r="C282" s="36">
        <v>4301031305</v>
      </c>
      <c r="D282" s="738">
        <v>4607091389845</v>
      </c>
      <c r="E282" s="738"/>
      <c r="F282" s="62">
        <v>0.35</v>
      </c>
      <c r="G282" s="37">
        <v>6</v>
      </c>
      <c r="H282" s="62">
        <v>2.1</v>
      </c>
      <c r="I282" s="62">
        <v>2.2000000000000002</v>
      </c>
      <c r="J282" s="37">
        <v>234</v>
      </c>
      <c r="K282" s="37" t="s">
        <v>161</v>
      </c>
      <c r="L282" s="37" t="s">
        <v>45</v>
      </c>
      <c r="M282" s="38" t="s">
        <v>82</v>
      </c>
      <c r="N282" s="38"/>
      <c r="O282" s="37">
        <v>40</v>
      </c>
      <c r="P282" s="8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2" s="740"/>
      <c r="R282" s="740"/>
      <c r="S282" s="740"/>
      <c r="T282" s="74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IFERROR(IF(Y282=0,"",ROUNDUP(Y282/H282,0)*0.00502),"")</f>
        <v/>
      </c>
      <c r="AA282" s="68" t="s">
        <v>45</v>
      </c>
      <c r="AB282" s="69" t="s">
        <v>45</v>
      </c>
      <c r="AC282" s="356" t="s">
        <v>471</v>
      </c>
      <c r="AG282" s="78"/>
      <c r="AJ282" s="84" t="s">
        <v>45</v>
      </c>
      <c r="AK282" s="84">
        <v>0</v>
      </c>
      <c r="BB282" s="35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472</v>
      </c>
      <c r="B283" s="63" t="s">
        <v>473</v>
      </c>
      <c r="C283" s="36">
        <v>4301031306</v>
      </c>
      <c r="D283" s="738">
        <v>4680115882881</v>
      </c>
      <c r="E283" s="738"/>
      <c r="F283" s="62">
        <v>0.28000000000000003</v>
      </c>
      <c r="G283" s="37">
        <v>6</v>
      </c>
      <c r="H283" s="62">
        <v>1.68</v>
      </c>
      <c r="I283" s="62">
        <v>1.81</v>
      </c>
      <c r="J283" s="37">
        <v>234</v>
      </c>
      <c r="K283" s="37" t="s">
        <v>161</v>
      </c>
      <c r="L283" s="37" t="s">
        <v>45</v>
      </c>
      <c r="M283" s="38" t="s">
        <v>82</v>
      </c>
      <c r="N283" s="38"/>
      <c r="O283" s="37">
        <v>40</v>
      </c>
      <c r="P283" s="8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3" s="740"/>
      <c r="R283" s="740"/>
      <c r="S283" s="740"/>
      <c r="T283" s="741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IFERROR(IF(Y283=0,"",ROUNDUP(Y283/H283,0)*0.00502),"")</f>
        <v/>
      </c>
      <c r="AA283" s="68" t="s">
        <v>45</v>
      </c>
      <c r="AB283" s="69" t="s">
        <v>45</v>
      </c>
      <c r="AC283" s="358" t="s">
        <v>471</v>
      </c>
      <c r="AG283" s="78"/>
      <c r="AJ283" s="84" t="s">
        <v>45</v>
      </c>
      <c r="AK283" s="84">
        <v>0</v>
      </c>
      <c r="BB283" s="35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48"/>
      <c r="B284" s="748"/>
      <c r="C284" s="748"/>
      <c r="D284" s="748"/>
      <c r="E284" s="748"/>
      <c r="F284" s="748"/>
      <c r="G284" s="748"/>
      <c r="H284" s="748"/>
      <c r="I284" s="748"/>
      <c r="J284" s="748"/>
      <c r="K284" s="748"/>
      <c r="L284" s="748"/>
      <c r="M284" s="748"/>
      <c r="N284" s="748"/>
      <c r="O284" s="749"/>
      <c r="P284" s="745" t="s">
        <v>40</v>
      </c>
      <c r="Q284" s="746"/>
      <c r="R284" s="746"/>
      <c r="S284" s="746"/>
      <c r="T284" s="746"/>
      <c r="U284" s="746"/>
      <c r="V284" s="747"/>
      <c r="W284" s="42" t="s">
        <v>39</v>
      </c>
      <c r="X284" s="43">
        <f>IFERROR(X282/H282,"0")+IFERROR(X283/H283,"0")</f>
        <v>0</v>
      </c>
      <c r="Y284" s="43">
        <f>IFERROR(Y282/H282,"0")+IFERROR(Y283/H283,"0")</f>
        <v>0</v>
      </c>
      <c r="Z284" s="43">
        <f>IFERROR(IF(Z282="",0,Z282),"0")+IFERROR(IF(Z283="",0,Z283),"0")</f>
        <v>0</v>
      </c>
      <c r="AA284" s="67"/>
      <c r="AB284" s="67"/>
      <c r="AC284" s="67"/>
    </row>
    <row r="285" spans="1:68" x14ac:dyDescent="0.2">
      <c r="A285" s="748"/>
      <c r="B285" s="748"/>
      <c r="C285" s="748"/>
      <c r="D285" s="748"/>
      <c r="E285" s="748"/>
      <c r="F285" s="748"/>
      <c r="G285" s="748"/>
      <c r="H285" s="748"/>
      <c r="I285" s="748"/>
      <c r="J285" s="748"/>
      <c r="K285" s="748"/>
      <c r="L285" s="748"/>
      <c r="M285" s="748"/>
      <c r="N285" s="748"/>
      <c r="O285" s="749"/>
      <c r="P285" s="745" t="s">
        <v>40</v>
      </c>
      <c r="Q285" s="746"/>
      <c r="R285" s="746"/>
      <c r="S285" s="746"/>
      <c r="T285" s="746"/>
      <c r="U285" s="746"/>
      <c r="V285" s="747"/>
      <c r="W285" s="42" t="s">
        <v>0</v>
      </c>
      <c r="X285" s="43">
        <f>IFERROR(SUM(X282:X283),"0")</f>
        <v>0</v>
      </c>
      <c r="Y285" s="43">
        <f>IFERROR(SUM(Y282:Y283),"0")</f>
        <v>0</v>
      </c>
      <c r="Z285" s="42"/>
      <c r="AA285" s="67"/>
      <c r="AB285" s="67"/>
      <c r="AC285" s="67"/>
    </row>
    <row r="286" spans="1:68" ht="16.5" customHeight="1" x14ac:dyDescent="0.25">
      <c r="A286" s="736" t="s">
        <v>474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65"/>
      <c r="AB286" s="65"/>
      <c r="AC286" s="79"/>
    </row>
    <row r="287" spans="1:68" ht="14.25" customHeight="1" x14ac:dyDescent="0.25">
      <c r="A287" s="737" t="s">
        <v>101</v>
      </c>
      <c r="B287" s="737"/>
      <c r="C287" s="737"/>
      <c r="D287" s="737"/>
      <c r="E287" s="737"/>
      <c r="F287" s="737"/>
      <c r="G287" s="737"/>
      <c r="H287" s="737"/>
      <c r="I287" s="737"/>
      <c r="J287" s="737"/>
      <c r="K287" s="737"/>
      <c r="L287" s="737"/>
      <c r="M287" s="737"/>
      <c r="N287" s="737"/>
      <c r="O287" s="737"/>
      <c r="P287" s="737"/>
      <c r="Q287" s="737"/>
      <c r="R287" s="737"/>
      <c r="S287" s="737"/>
      <c r="T287" s="737"/>
      <c r="U287" s="737"/>
      <c r="V287" s="737"/>
      <c r="W287" s="737"/>
      <c r="X287" s="737"/>
      <c r="Y287" s="737"/>
      <c r="Z287" s="737"/>
      <c r="AA287" s="66"/>
      <c r="AB287" s="66"/>
      <c r="AC287" s="80"/>
    </row>
    <row r="288" spans="1:68" ht="27" customHeight="1" x14ac:dyDescent="0.25">
      <c r="A288" s="63" t="s">
        <v>475</v>
      </c>
      <c r="B288" s="63" t="s">
        <v>476</v>
      </c>
      <c r="C288" s="36">
        <v>4301012024</v>
      </c>
      <c r="D288" s="738">
        <v>4680115885615</v>
      </c>
      <c r="E288" s="738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106</v>
      </c>
      <c r="L288" s="37" t="s">
        <v>45</v>
      </c>
      <c r="M288" s="38" t="s">
        <v>112</v>
      </c>
      <c r="N288" s="38"/>
      <c r="O288" s="37">
        <v>55</v>
      </c>
      <c r="P288" s="8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740"/>
      <c r="R288" s="740"/>
      <c r="S288" s="740"/>
      <c r="T288" s="74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4" si="4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60" t="s">
        <v>477</v>
      </c>
      <c r="AG288" s="78"/>
      <c r="AJ288" s="84" t="s">
        <v>45</v>
      </c>
      <c r="AK288" s="84">
        <v>0</v>
      </c>
      <c r="BB288" s="361" t="s">
        <v>66</v>
      </c>
      <c r="BM288" s="78">
        <f t="shared" ref="BM288:BM294" si="48">IFERROR(X288*I288/H288,"0")</f>
        <v>0</v>
      </c>
      <c r="BN288" s="78">
        <f t="shared" ref="BN288:BN294" si="49">IFERROR(Y288*I288/H288,"0")</f>
        <v>0</v>
      </c>
      <c r="BO288" s="78">
        <f t="shared" ref="BO288:BO294" si="50">IFERROR(1/J288*(X288/H288),"0")</f>
        <v>0</v>
      </c>
      <c r="BP288" s="78">
        <f t="shared" ref="BP288:BP294" si="51">IFERROR(1/J288*(Y288/H288),"0")</f>
        <v>0</v>
      </c>
    </row>
    <row r="289" spans="1:68" ht="27" customHeight="1" x14ac:dyDescent="0.25">
      <c r="A289" s="63" t="s">
        <v>478</v>
      </c>
      <c r="B289" s="63" t="s">
        <v>479</v>
      </c>
      <c r="C289" s="36">
        <v>4301012016</v>
      </c>
      <c r="D289" s="738">
        <v>4680115885554</v>
      </c>
      <c r="E289" s="7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106</v>
      </c>
      <c r="L289" s="37" t="s">
        <v>45</v>
      </c>
      <c r="M289" s="38" t="s">
        <v>112</v>
      </c>
      <c r="N289" s="38"/>
      <c r="O289" s="37">
        <v>55</v>
      </c>
      <c r="P289" s="8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740"/>
      <c r="R289" s="740"/>
      <c r="S289" s="740"/>
      <c r="T289" s="7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62" t="s">
        <v>480</v>
      </c>
      <c r="AG289" s="78"/>
      <c r="AJ289" s="84" t="s">
        <v>45</v>
      </c>
      <c r="AK289" s="84">
        <v>0</v>
      </c>
      <c r="BB289" s="363" t="s">
        <v>66</v>
      </c>
      <c r="BM289" s="78">
        <f t="shared" si="48"/>
        <v>0</v>
      </c>
      <c r="BN289" s="78">
        <f t="shared" si="49"/>
        <v>0</v>
      </c>
      <c r="BO289" s="78">
        <f t="shared" si="50"/>
        <v>0</v>
      </c>
      <c r="BP289" s="78">
        <f t="shared" si="51"/>
        <v>0</v>
      </c>
    </row>
    <row r="290" spans="1:68" ht="27" customHeight="1" x14ac:dyDescent="0.25">
      <c r="A290" s="63" t="s">
        <v>478</v>
      </c>
      <c r="B290" s="63" t="s">
        <v>481</v>
      </c>
      <c r="C290" s="36">
        <v>4301011911</v>
      </c>
      <c r="D290" s="738">
        <v>4680115885554</v>
      </c>
      <c r="E290" s="738"/>
      <c r="F290" s="62">
        <v>1.35</v>
      </c>
      <c r="G290" s="37">
        <v>8</v>
      </c>
      <c r="H290" s="62">
        <v>10.8</v>
      </c>
      <c r="I290" s="62">
        <v>11.28</v>
      </c>
      <c r="J290" s="37">
        <v>48</v>
      </c>
      <c r="K290" s="37" t="s">
        <v>106</v>
      </c>
      <c r="L290" s="37" t="s">
        <v>45</v>
      </c>
      <c r="M290" s="38" t="s">
        <v>383</v>
      </c>
      <c r="N290" s="38"/>
      <c r="O290" s="37">
        <v>55</v>
      </c>
      <c r="P290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740"/>
      <c r="R290" s="740"/>
      <c r="S290" s="740"/>
      <c r="T290" s="7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7"/>
        <v>0</v>
      </c>
      <c r="Z290" s="41" t="str">
        <f>IFERROR(IF(Y290=0,"",ROUNDUP(Y290/H290,0)*0.02039),"")</f>
        <v/>
      </c>
      <c r="AA290" s="68" t="s">
        <v>45</v>
      </c>
      <c r="AB290" s="69" t="s">
        <v>45</v>
      </c>
      <c r="AC290" s="364" t="s">
        <v>482</v>
      </c>
      <c r="AG290" s="78"/>
      <c r="AJ290" s="84" t="s">
        <v>45</v>
      </c>
      <c r="AK290" s="84">
        <v>0</v>
      </c>
      <c r="BB290" s="365" t="s">
        <v>66</v>
      </c>
      <c r="BM290" s="78">
        <f t="shared" si="48"/>
        <v>0</v>
      </c>
      <c r="BN290" s="78">
        <f t="shared" si="49"/>
        <v>0</v>
      </c>
      <c r="BO290" s="78">
        <f t="shared" si="50"/>
        <v>0</v>
      </c>
      <c r="BP290" s="78">
        <f t="shared" si="51"/>
        <v>0</v>
      </c>
    </row>
    <row r="291" spans="1:68" ht="37.5" customHeight="1" x14ac:dyDescent="0.25">
      <c r="A291" s="63" t="s">
        <v>483</v>
      </c>
      <c r="B291" s="63" t="s">
        <v>484</v>
      </c>
      <c r="C291" s="36">
        <v>4301011858</v>
      </c>
      <c r="D291" s="738">
        <v>4680115885646</v>
      </c>
      <c r="E291" s="738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106</v>
      </c>
      <c r="L291" s="37" t="s">
        <v>45</v>
      </c>
      <c r="M291" s="38" t="s">
        <v>105</v>
      </c>
      <c r="N291" s="38"/>
      <c r="O291" s="37">
        <v>55</v>
      </c>
      <c r="P291" s="8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740"/>
      <c r="R291" s="740"/>
      <c r="S291" s="740"/>
      <c r="T291" s="7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66" t="s">
        <v>485</v>
      </c>
      <c r="AG291" s="78"/>
      <c r="AJ291" s="84" t="s">
        <v>45</v>
      </c>
      <c r="AK291" s="84">
        <v>0</v>
      </c>
      <c r="BB291" s="367" t="s">
        <v>66</v>
      </c>
      <c r="BM291" s="78">
        <f t="shared" si="48"/>
        <v>0</v>
      </c>
      <c r="BN291" s="78">
        <f t="shared" si="49"/>
        <v>0</v>
      </c>
      <c r="BO291" s="78">
        <f t="shared" si="50"/>
        <v>0</v>
      </c>
      <c r="BP291" s="78">
        <f t="shared" si="51"/>
        <v>0</v>
      </c>
    </row>
    <row r="292" spans="1:68" ht="27" customHeight="1" x14ac:dyDescent="0.25">
      <c r="A292" s="63" t="s">
        <v>486</v>
      </c>
      <c r="B292" s="63" t="s">
        <v>487</v>
      </c>
      <c r="C292" s="36">
        <v>4301011857</v>
      </c>
      <c r="D292" s="738">
        <v>4680115885622</v>
      </c>
      <c r="E292" s="73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113</v>
      </c>
      <c r="L292" s="37" t="s">
        <v>45</v>
      </c>
      <c r="M292" s="38" t="s">
        <v>105</v>
      </c>
      <c r="N292" s="38"/>
      <c r="O292" s="37">
        <v>55</v>
      </c>
      <c r="P292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740"/>
      <c r="R292" s="740"/>
      <c r="S292" s="740"/>
      <c r="T292" s="7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68" t="s">
        <v>488</v>
      </c>
      <c r="AG292" s="78"/>
      <c r="AJ292" s="84" t="s">
        <v>45</v>
      </c>
      <c r="AK292" s="84">
        <v>0</v>
      </c>
      <c r="BB292" s="369" t="s">
        <v>66</v>
      </c>
      <c r="BM292" s="78">
        <f t="shared" si="48"/>
        <v>0</v>
      </c>
      <c r="BN292" s="78">
        <f t="shared" si="49"/>
        <v>0</v>
      </c>
      <c r="BO292" s="78">
        <f t="shared" si="50"/>
        <v>0</v>
      </c>
      <c r="BP292" s="78">
        <f t="shared" si="51"/>
        <v>0</v>
      </c>
    </row>
    <row r="293" spans="1:68" ht="27" customHeight="1" x14ac:dyDescent="0.25">
      <c r="A293" s="63" t="s">
        <v>489</v>
      </c>
      <c r="B293" s="63" t="s">
        <v>490</v>
      </c>
      <c r="C293" s="36">
        <v>4301011573</v>
      </c>
      <c r="D293" s="738">
        <v>4680115881938</v>
      </c>
      <c r="E293" s="7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113</v>
      </c>
      <c r="L293" s="37" t="s">
        <v>45</v>
      </c>
      <c r="M293" s="38" t="s">
        <v>105</v>
      </c>
      <c r="N293" s="38"/>
      <c r="O293" s="37">
        <v>90</v>
      </c>
      <c r="P293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93" s="740"/>
      <c r="R293" s="740"/>
      <c r="S293" s="740"/>
      <c r="T293" s="7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70" t="s">
        <v>491</v>
      </c>
      <c r="AG293" s="78"/>
      <c r="AJ293" s="84" t="s">
        <v>45</v>
      </c>
      <c r="AK293" s="84">
        <v>0</v>
      </c>
      <c r="BB293" s="371" t="s">
        <v>66</v>
      </c>
      <c r="BM293" s="78">
        <f t="shared" si="48"/>
        <v>0</v>
      </c>
      <c r="BN293" s="78">
        <f t="shared" si="49"/>
        <v>0</v>
      </c>
      <c r="BO293" s="78">
        <f t="shared" si="50"/>
        <v>0</v>
      </c>
      <c r="BP293" s="78">
        <f t="shared" si="51"/>
        <v>0</v>
      </c>
    </row>
    <row r="294" spans="1:68" ht="27" customHeight="1" x14ac:dyDescent="0.25">
      <c r="A294" s="63" t="s">
        <v>492</v>
      </c>
      <c r="B294" s="63" t="s">
        <v>493</v>
      </c>
      <c r="C294" s="36">
        <v>4301011859</v>
      </c>
      <c r="D294" s="738">
        <v>4680115885608</v>
      </c>
      <c r="E294" s="7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113</v>
      </c>
      <c r="L294" s="37" t="s">
        <v>45</v>
      </c>
      <c r="M294" s="38" t="s">
        <v>105</v>
      </c>
      <c r="N294" s="38"/>
      <c r="O294" s="37">
        <v>55</v>
      </c>
      <c r="P294" s="8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740"/>
      <c r="R294" s="740"/>
      <c r="S294" s="740"/>
      <c r="T294" s="7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72" t="s">
        <v>480</v>
      </c>
      <c r="AG294" s="78"/>
      <c r="AJ294" s="84" t="s">
        <v>45</v>
      </c>
      <c r="AK294" s="84">
        <v>0</v>
      </c>
      <c r="BB294" s="373" t="s">
        <v>66</v>
      </c>
      <c r="BM294" s="78">
        <f t="shared" si="48"/>
        <v>0</v>
      </c>
      <c r="BN294" s="78">
        <f t="shared" si="49"/>
        <v>0</v>
      </c>
      <c r="BO294" s="78">
        <f t="shared" si="50"/>
        <v>0</v>
      </c>
      <c r="BP294" s="78">
        <f t="shared" si="51"/>
        <v>0</v>
      </c>
    </row>
    <row r="295" spans="1:68" x14ac:dyDescent="0.2">
      <c r="A295" s="748"/>
      <c r="B295" s="748"/>
      <c r="C295" s="748"/>
      <c r="D295" s="748"/>
      <c r="E295" s="748"/>
      <c r="F295" s="748"/>
      <c r="G295" s="748"/>
      <c r="H295" s="748"/>
      <c r="I295" s="748"/>
      <c r="J295" s="748"/>
      <c r="K295" s="748"/>
      <c r="L295" s="748"/>
      <c r="M295" s="748"/>
      <c r="N295" s="748"/>
      <c r="O295" s="749"/>
      <c r="P295" s="745" t="s">
        <v>40</v>
      </c>
      <c r="Q295" s="746"/>
      <c r="R295" s="746"/>
      <c r="S295" s="746"/>
      <c r="T295" s="746"/>
      <c r="U295" s="746"/>
      <c r="V295" s="747"/>
      <c r="W295" s="42" t="s">
        <v>39</v>
      </c>
      <c r="X295" s="43">
        <f>IFERROR(X288/H288,"0")+IFERROR(X289/H289,"0")+IFERROR(X290/H290,"0")+IFERROR(X291/H291,"0")+IFERROR(X292/H292,"0")+IFERROR(X293/H293,"0")+IFERROR(X294/H294,"0")</f>
        <v>0</v>
      </c>
      <c r="Y295" s="43">
        <f>IFERROR(Y288/H288,"0")+IFERROR(Y289/H289,"0")+IFERROR(Y290/H290,"0")+IFERROR(Y291/H291,"0")+IFERROR(Y292/H292,"0")+IFERROR(Y293/H293,"0")+IFERROR(Y294/H294,"0")</f>
        <v>0</v>
      </c>
      <c r="Z295" s="43">
        <f>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48"/>
      <c r="B296" s="748"/>
      <c r="C296" s="748"/>
      <c r="D296" s="748"/>
      <c r="E296" s="748"/>
      <c r="F296" s="748"/>
      <c r="G296" s="748"/>
      <c r="H296" s="748"/>
      <c r="I296" s="748"/>
      <c r="J296" s="748"/>
      <c r="K296" s="748"/>
      <c r="L296" s="748"/>
      <c r="M296" s="748"/>
      <c r="N296" s="748"/>
      <c r="O296" s="749"/>
      <c r="P296" s="745" t="s">
        <v>40</v>
      </c>
      <c r="Q296" s="746"/>
      <c r="R296" s="746"/>
      <c r="S296" s="746"/>
      <c r="T296" s="746"/>
      <c r="U296" s="746"/>
      <c r="V296" s="747"/>
      <c r="W296" s="42" t="s">
        <v>0</v>
      </c>
      <c r="X296" s="43">
        <f>IFERROR(SUM(X288:X294),"0")</f>
        <v>0</v>
      </c>
      <c r="Y296" s="43">
        <f>IFERROR(SUM(Y288:Y294),"0")</f>
        <v>0</v>
      </c>
      <c r="Z296" s="42"/>
      <c r="AA296" s="67"/>
      <c r="AB296" s="67"/>
      <c r="AC296" s="67"/>
    </row>
    <row r="297" spans="1:68" ht="14.25" customHeight="1" x14ac:dyDescent="0.25">
      <c r="A297" s="737" t="s">
        <v>157</v>
      </c>
      <c r="B297" s="737"/>
      <c r="C297" s="737"/>
      <c r="D297" s="737"/>
      <c r="E297" s="737"/>
      <c r="F297" s="737"/>
      <c r="G297" s="737"/>
      <c r="H297" s="737"/>
      <c r="I297" s="737"/>
      <c r="J297" s="737"/>
      <c r="K297" s="737"/>
      <c r="L297" s="737"/>
      <c r="M297" s="737"/>
      <c r="N297" s="737"/>
      <c r="O297" s="737"/>
      <c r="P297" s="737"/>
      <c r="Q297" s="737"/>
      <c r="R297" s="737"/>
      <c r="S297" s="737"/>
      <c r="T297" s="737"/>
      <c r="U297" s="737"/>
      <c r="V297" s="737"/>
      <c r="W297" s="737"/>
      <c r="X297" s="737"/>
      <c r="Y297" s="737"/>
      <c r="Z297" s="737"/>
      <c r="AA297" s="66"/>
      <c r="AB297" s="66"/>
      <c r="AC297" s="80"/>
    </row>
    <row r="298" spans="1:68" ht="27" customHeight="1" x14ac:dyDescent="0.25">
      <c r="A298" s="63" t="s">
        <v>494</v>
      </c>
      <c r="B298" s="63" t="s">
        <v>495</v>
      </c>
      <c r="C298" s="36">
        <v>4301030878</v>
      </c>
      <c r="D298" s="738">
        <v>4607091387193</v>
      </c>
      <c r="E298" s="7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113</v>
      </c>
      <c r="L298" s="37" t="s">
        <v>45</v>
      </c>
      <c r="M298" s="38" t="s">
        <v>82</v>
      </c>
      <c r="N298" s="38"/>
      <c r="O298" s="37">
        <v>35</v>
      </c>
      <c r="P298" s="8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740"/>
      <c r="R298" s="740"/>
      <c r="S298" s="740"/>
      <c r="T298" s="74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74" t="s">
        <v>496</v>
      </c>
      <c r="AG298" s="78"/>
      <c r="AJ298" s="84" t="s">
        <v>45</v>
      </c>
      <c r="AK298" s="84">
        <v>0</v>
      </c>
      <c r="BB298" s="37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497</v>
      </c>
      <c r="B299" s="63" t="s">
        <v>498</v>
      </c>
      <c r="C299" s="36">
        <v>4301031153</v>
      </c>
      <c r="D299" s="738">
        <v>4607091387230</v>
      </c>
      <c r="E299" s="7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113</v>
      </c>
      <c r="L299" s="37" t="s">
        <v>45</v>
      </c>
      <c r="M299" s="38" t="s">
        <v>82</v>
      </c>
      <c r="N299" s="38"/>
      <c r="O299" s="37">
        <v>40</v>
      </c>
      <c r="P299" s="8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740"/>
      <c r="R299" s="740"/>
      <c r="S299" s="740"/>
      <c r="T299" s="74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76" t="s">
        <v>499</v>
      </c>
      <c r="AG299" s="78"/>
      <c r="AJ299" s="84" t="s">
        <v>45</v>
      </c>
      <c r="AK299" s="84">
        <v>0</v>
      </c>
      <c r="BB299" s="37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500</v>
      </c>
      <c r="B300" s="63" t="s">
        <v>501</v>
      </c>
      <c r="C300" s="36">
        <v>4301031154</v>
      </c>
      <c r="D300" s="738">
        <v>4607091387292</v>
      </c>
      <c r="E300" s="7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113</v>
      </c>
      <c r="L300" s="37" t="s">
        <v>45</v>
      </c>
      <c r="M300" s="38" t="s">
        <v>82</v>
      </c>
      <c r="N300" s="38"/>
      <c r="O300" s="37">
        <v>45</v>
      </c>
      <c r="P300" s="8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740"/>
      <c r="R300" s="740"/>
      <c r="S300" s="740"/>
      <c r="T300" s="741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78" t="s">
        <v>502</v>
      </c>
      <c r="AG300" s="78"/>
      <c r="AJ300" s="84" t="s">
        <v>45</v>
      </c>
      <c r="AK300" s="84">
        <v>0</v>
      </c>
      <c r="BB300" s="37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503</v>
      </c>
      <c r="B301" s="63" t="s">
        <v>504</v>
      </c>
      <c r="C301" s="36">
        <v>4301031152</v>
      </c>
      <c r="D301" s="738">
        <v>4607091387285</v>
      </c>
      <c r="E301" s="7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161</v>
      </c>
      <c r="L301" s="37" t="s">
        <v>45</v>
      </c>
      <c r="M301" s="38" t="s">
        <v>82</v>
      </c>
      <c r="N301" s="38"/>
      <c r="O301" s="37">
        <v>40</v>
      </c>
      <c r="P301" s="8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740"/>
      <c r="R301" s="740"/>
      <c r="S301" s="740"/>
      <c r="T301" s="741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80" t="s">
        <v>499</v>
      </c>
      <c r="AG301" s="78"/>
      <c r="AJ301" s="84" t="s">
        <v>45</v>
      </c>
      <c r="AK301" s="84">
        <v>0</v>
      </c>
      <c r="BB301" s="381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48"/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9"/>
      <c r="P302" s="745" t="s">
        <v>40</v>
      </c>
      <c r="Q302" s="746"/>
      <c r="R302" s="746"/>
      <c r="S302" s="746"/>
      <c r="T302" s="746"/>
      <c r="U302" s="746"/>
      <c r="V302" s="747"/>
      <c r="W302" s="42" t="s">
        <v>39</v>
      </c>
      <c r="X302" s="43">
        <f>IFERROR(X298/H298,"0")+IFERROR(X299/H299,"0")+IFERROR(X300/H300,"0")+IFERROR(X301/H301,"0")</f>
        <v>0</v>
      </c>
      <c r="Y302" s="43">
        <f>IFERROR(Y298/H298,"0")+IFERROR(Y299/H299,"0")+IFERROR(Y300/H300,"0")+IFERROR(Y301/H301,"0")</f>
        <v>0</v>
      </c>
      <c r="Z302" s="43">
        <f>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48"/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9"/>
      <c r="P303" s="745" t="s">
        <v>40</v>
      </c>
      <c r="Q303" s="746"/>
      <c r="R303" s="746"/>
      <c r="S303" s="746"/>
      <c r="T303" s="746"/>
      <c r="U303" s="746"/>
      <c r="V303" s="747"/>
      <c r="W303" s="42" t="s">
        <v>0</v>
      </c>
      <c r="X303" s="43">
        <f>IFERROR(SUM(X298:X301),"0")</f>
        <v>0</v>
      </c>
      <c r="Y303" s="43">
        <f>IFERROR(SUM(Y298:Y301),"0")</f>
        <v>0</v>
      </c>
      <c r="Z303" s="42"/>
      <c r="AA303" s="67"/>
      <c r="AB303" s="67"/>
      <c r="AC303" s="67"/>
    </row>
    <row r="304" spans="1:68" ht="14.25" customHeight="1" x14ac:dyDescent="0.25">
      <c r="A304" s="737" t="s">
        <v>78</v>
      </c>
      <c r="B304" s="737"/>
      <c r="C304" s="737"/>
      <c r="D304" s="737"/>
      <c r="E304" s="737"/>
      <c r="F304" s="737"/>
      <c r="G304" s="737"/>
      <c r="H304" s="737"/>
      <c r="I304" s="737"/>
      <c r="J304" s="737"/>
      <c r="K304" s="737"/>
      <c r="L304" s="737"/>
      <c r="M304" s="737"/>
      <c r="N304" s="737"/>
      <c r="O304" s="737"/>
      <c r="P304" s="737"/>
      <c r="Q304" s="737"/>
      <c r="R304" s="737"/>
      <c r="S304" s="737"/>
      <c r="T304" s="737"/>
      <c r="U304" s="737"/>
      <c r="V304" s="737"/>
      <c r="W304" s="737"/>
      <c r="X304" s="737"/>
      <c r="Y304" s="737"/>
      <c r="Z304" s="737"/>
      <c r="AA304" s="66"/>
      <c r="AB304" s="66"/>
      <c r="AC304" s="80"/>
    </row>
    <row r="305" spans="1:68" ht="37.5" customHeight="1" x14ac:dyDescent="0.25">
      <c r="A305" s="63" t="s">
        <v>505</v>
      </c>
      <c r="B305" s="63" t="s">
        <v>506</v>
      </c>
      <c r="C305" s="36">
        <v>4301051100</v>
      </c>
      <c r="D305" s="738">
        <v>4607091387766</v>
      </c>
      <c r="E305" s="738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106</v>
      </c>
      <c r="L305" s="37" t="s">
        <v>45</v>
      </c>
      <c r="M305" s="38" t="s">
        <v>112</v>
      </c>
      <c r="N305" s="38"/>
      <c r="O305" s="37">
        <v>40</v>
      </c>
      <c r="P305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740"/>
      <c r="R305" s="740"/>
      <c r="S305" s="740"/>
      <c r="T305" s="741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82" t="s">
        <v>507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508</v>
      </c>
      <c r="B306" s="63" t="s">
        <v>509</v>
      </c>
      <c r="C306" s="36">
        <v>4301051818</v>
      </c>
      <c r="D306" s="738">
        <v>4607091387957</v>
      </c>
      <c r="E306" s="738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106</v>
      </c>
      <c r="L306" s="37" t="s">
        <v>45</v>
      </c>
      <c r="M306" s="38" t="s">
        <v>112</v>
      </c>
      <c r="N306" s="38"/>
      <c r="O306" s="37">
        <v>40</v>
      </c>
      <c r="P306" s="8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740"/>
      <c r="R306" s="740"/>
      <c r="S306" s="740"/>
      <c r="T306" s="74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84" t="s">
        <v>510</v>
      </c>
      <c r="AG306" s="78"/>
      <c r="AJ306" s="84" t="s">
        <v>45</v>
      </c>
      <c r="AK306" s="84">
        <v>0</v>
      </c>
      <c r="BB306" s="38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511</v>
      </c>
      <c r="B307" s="63" t="s">
        <v>512</v>
      </c>
      <c r="C307" s="36">
        <v>4301051819</v>
      </c>
      <c r="D307" s="738">
        <v>4607091387964</v>
      </c>
      <c r="E307" s="738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106</v>
      </c>
      <c r="L307" s="37" t="s">
        <v>45</v>
      </c>
      <c r="M307" s="38" t="s">
        <v>112</v>
      </c>
      <c r="N307" s="38"/>
      <c r="O307" s="37">
        <v>40</v>
      </c>
      <c r="P307" s="8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740"/>
      <c r="R307" s="740"/>
      <c r="S307" s="740"/>
      <c r="T307" s="74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86" t="s">
        <v>513</v>
      </c>
      <c r="AG307" s="78"/>
      <c r="AJ307" s="84" t="s">
        <v>45</v>
      </c>
      <c r="AK307" s="84">
        <v>0</v>
      </c>
      <c r="BB307" s="38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514</v>
      </c>
      <c r="B308" s="63" t="s">
        <v>515</v>
      </c>
      <c r="C308" s="36">
        <v>4301051734</v>
      </c>
      <c r="D308" s="738">
        <v>4680115884588</v>
      </c>
      <c r="E308" s="738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83</v>
      </c>
      <c r="L308" s="37" t="s">
        <v>45</v>
      </c>
      <c r="M308" s="38" t="s">
        <v>112</v>
      </c>
      <c r="N308" s="38"/>
      <c r="O308" s="37">
        <v>40</v>
      </c>
      <c r="P308" s="8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740"/>
      <c r="R308" s="740"/>
      <c r="S308" s="740"/>
      <c r="T308" s="7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8" t="s">
        <v>516</v>
      </c>
      <c r="AG308" s="78"/>
      <c r="AJ308" s="84" t="s">
        <v>45</v>
      </c>
      <c r="AK308" s="84">
        <v>0</v>
      </c>
      <c r="BB308" s="38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37.5" customHeight="1" x14ac:dyDescent="0.25">
      <c r="A309" s="63" t="s">
        <v>517</v>
      </c>
      <c r="B309" s="63" t="s">
        <v>518</v>
      </c>
      <c r="C309" s="36">
        <v>4301051578</v>
      </c>
      <c r="D309" s="738">
        <v>4607091387513</v>
      </c>
      <c r="E309" s="738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83</v>
      </c>
      <c r="L309" s="37" t="s">
        <v>45</v>
      </c>
      <c r="M309" s="38" t="s">
        <v>141</v>
      </c>
      <c r="N309" s="38"/>
      <c r="O309" s="37">
        <v>40</v>
      </c>
      <c r="P309" s="8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740"/>
      <c r="R309" s="740"/>
      <c r="S309" s="740"/>
      <c r="T309" s="7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90" t="s">
        <v>519</v>
      </c>
      <c r="AG309" s="78"/>
      <c r="AJ309" s="84" t="s">
        <v>45</v>
      </c>
      <c r="AK309" s="84">
        <v>0</v>
      </c>
      <c r="BB309" s="39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48"/>
      <c r="B310" s="748"/>
      <c r="C310" s="748"/>
      <c r="D310" s="748"/>
      <c r="E310" s="748"/>
      <c r="F310" s="748"/>
      <c r="G310" s="748"/>
      <c r="H310" s="748"/>
      <c r="I310" s="748"/>
      <c r="J310" s="748"/>
      <c r="K310" s="748"/>
      <c r="L310" s="748"/>
      <c r="M310" s="748"/>
      <c r="N310" s="748"/>
      <c r="O310" s="749"/>
      <c r="P310" s="745" t="s">
        <v>40</v>
      </c>
      <c r="Q310" s="746"/>
      <c r="R310" s="746"/>
      <c r="S310" s="746"/>
      <c r="T310" s="746"/>
      <c r="U310" s="746"/>
      <c r="V310" s="747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748"/>
      <c r="B311" s="748"/>
      <c r="C311" s="748"/>
      <c r="D311" s="748"/>
      <c r="E311" s="748"/>
      <c r="F311" s="748"/>
      <c r="G311" s="748"/>
      <c r="H311" s="748"/>
      <c r="I311" s="748"/>
      <c r="J311" s="748"/>
      <c r="K311" s="748"/>
      <c r="L311" s="748"/>
      <c r="M311" s="748"/>
      <c r="N311" s="748"/>
      <c r="O311" s="749"/>
      <c r="P311" s="745" t="s">
        <v>40</v>
      </c>
      <c r="Q311" s="746"/>
      <c r="R311" s="746"/>
      <c r="S311" s="746"/>
      <c r="T311" s="746"/>
      <c r="U311" s="746"/>
      <c r="V311" s="747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737" t="s">
        <v>183</v>
      </c>
      <c r="B312" s="737"/>
      <c r="C312" s="737"/>
      <c r="D312" s="737"/>
      <c r="E312" s="737"/>
      <c r="F312" s="737"/>
      <c r="G312" s="737"/>
      <c r="H312" s="737"/>
      <c r="I312" s="737"/>
      <c r="J312" s="737"/>
      <c r="K312" s="737"/>
      <c r="L312" s="737"/>
      <c r="M312" s="737"/>
      <c r="N312" s="737"/>
      <c r="O312" s="737"/>
      <c r="P312" s="737"/>
      <c r="Q312" s="737"/>
      <c r="R312" s="737"/>
      <c r="S312" s="737"/>
      <c r="T312" s="737"/>
      <c r="U312" s="737"/>
      <c r="V312" s="737"/>
      <c r="W312" s="737"/>
      <c r="X312" s="737"/>
      <c r="Y312" s="737"/>
      <c r="Z312" s="737"/>
      <c r="AA312" s="66"/>
      <c r="AB312" s="66"/>
      <c r="AC312" s="80"/>
    </row>
    <row r="313" spans="1:68" ht="27" customHeight="1" x14ac:dyDescent="0.25">
      <c r="A313" s="63" t="s">
        <v>520</v>
      </c>
      <c r="B313" s="63" t="s">
        <v>521</v>
      </c>
      <c r="C313" s="36">
        <v>4301060387</v>
      </c>
      <c r="D313" s="738">
        <v>4607091380880</v>
      </c>
      <c r="E313" s="738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106</v>
      </c>
      <c r="L313" s="37" t="s">
        <v>45</v>
      </c>
      <c r="M313" s="38" t="s">
        <v>112</v>
      </c>
      <c r="N313" s="38"/>
      <c r="O313" s="37">
        <v>30</v>
      </c>
      <c r="P313" s="8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740"/>
      <c r="R313" s="740"/>
      <c r="S313" s="740"/>
      <c r="T313" s="741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92" t="s">
        <v>522</v>
      </c>
      <c r="AG313" s="78"/>
      <c r="AJ313" s="84" t="s">
        <v>45</v>
      </c>
      <c r="AK313" s="84">
        <v>0</v>
      </c>
      <c r="BB313" s="39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523</v>
      </c>
      <c r="B314" s="63" t="s">
        <v>524</v>
      </c>
      <c r="C314" s="36">
        <v>4301060406</v>
      </c>
      <c r="D314" s="738">
        <v>4607091384482</v>
      </c>
      <c r="E314" s="738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106</v>
      </c>
      <c r="L314" s="37" t="s">
        <v>45</v>
      </c>
      <c r="M314" s="38" t="s">
        <v>112</v>
      </c>
      <c r="N314" s="38"/>
      <c r="O314" s="37">
        <v>30</v>
      </c>
      <c r="P314" s="9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740"/>
      <c r="R314" s="740"/>
      <c r="S314" s="740"/>
      <c r="T314" s="74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94" t="s">
        <v>525</v>
      </c>
      <c r="AG314" s="78"/>
      <c r="AJ314" s="84" t="s">
        <v>45</v>
      </c>
      <c r="AK314" s="84">
        <v>0</v>
      </c>
      <c r="BB314" s="39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526</v>
      </c>
      <c r="B315" s="63" t="s">
        <v>527</v>
      </c>
      <c r="C315" s="36">
        <v>4301060484</v>
      </c>
      <c r="D315" s="738">
        <v>4607091380897</v>
      </c>
      <c r="E315" s="738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106</v>
      </c>
      <c r="L315" s="37" t="s">
        <v>45</v>
      </c>
      <c r="M315" s="38" t="s">
        <v>141</v>
      </c>
      <c r="N315" s="38"/>
      <c r="O315" s="37">
        <v>30</v>
      </c>
      <c r="P315" s="9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740"/>
      <c r="R315" s="740"/>
      <c r="S315" s="740"/>
      <c r="T315" s="74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96" t="s">
        <v>528</v>
      </c>
      <c r="AG315" s="78"/>
      <c r="AJ315" s="84" t="s">
        <v>45</v>
      </c>
      <c r="AK315" s="84">
        <v>0</v>
      </c>
      <c r="BB315" s="39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48"/>
      <c r="B316" s="748"/>
      <c r="C316" s="748"/>
      <c r="D316" s="748"/>
      <c r="E316" s="748"/>
      <c r="F316" s="748"/>
      <c r="G316" s="748"/>
      <c r="H316" s="748"/>
      <c r="I316" s="748"/>
      <c r="J316" s="748"/>
      <c r="K316" s="748"/>
      <c r="L316" s="748"/>
      <c r="M316" s="748"/>
      <c r="N316" s="748"/>
      <c r="O316" s="749"/>
      <c r="P316" s="745" t="s">
        <v>40</v>
      </c>
      <c r="Q316" s="746"/>
      <c r="R316" s="746"/>
      <c r="S316" s="746"/>
      <c r="T316" s="746"/>
      <c r="U316" s="746"/>
      <c r="V316" s="747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748"/>
      <c r="B317" s="748"/>
      <c r="C317" s="748"/>
      <c r="D317" s="748"/>
      <c r="E317" s="748"/>
      <c r="F317" s="748"/>
      <c r="G317" s="748"/>
      <c r="H317" s="748"/>
      <c r="I317" s="748"/>
      <c r="J317" s="748"/>
      <c r="K317" s="748"/>
      <c r="L317" s="748"/>
      <c r="M317" s="748"/>
      <c r="N317" s="748"/>
      <c r="O317" s="749"/>
      <c r="P317" s="745" t="s">
        <v>40</v>
      </c>
      <c r="Q317" s="746"/>
      <c r="R317" s="746"/>
      <c r="S317" s="746"/>
      <c r="T317" s="746"/>
      <c r="U317" s="746"/>
      <c r="V317" s="747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737" t="s">
        <v>93</v>
      </c>
      <c r="B318" s="737"/>
      <c r="C318" s="737"/>
      <c r="D318" s="737"/>
      <c r="E318" s="737"/>
      <c r="F318" s="737"/>
      <c r="G318" s="737"/>
      <c r="H318" s="737"/>
      <c r="I318" s="737"/>
      <c r="J318" s="737"/>
      <c r="K318" s="737"/>
      <c r="L318" s="737"/>
      <c r="M318" s="737"/>
      <c r="N318" s="737"/>
      <c r="O318" s="737"/>
      <c r="P318" s="737"/>
      <c r="Q318" s="737"/>
      <c r="R318" s="737"/>
      <c r="S318" s="737"/>
      <c r="T318" s="737"/>
      <c r="U318" s="737"/>
      <c r="V318" s="737"/>
      <c r="W318" s="737"/>
      <c r="X318" s="737"/>
      <c r="Y318" s="737"/>
      <c r="Z318" s="737"/>
      <c r="AA318" s="66"/>
      <c r="AB318" s="66"/>
      <c r="AC318" s="80"/>
    </row>
    <row r="319" spans="1:68" ht="27" customHeight="1" x14ac:dyDescent="0.25">
      <c r="A319" s="63" t="s">
        <v>529</v>
      </c>
      <c r="B319" s="63" t="s">
        <v>530</v>
      </c>
      <c r="C319" s="36">
        <v>4301032055</v>
      </c>
      <c r="D319" s="738">
        <v>4680115886476</v>
      </c>
      <c r="E319" s="738"/>
      <c r="F319" s="62">
        <v>0.38</v>
      </c>
      <c r="G319" s="37">
        <v>8</v>
      </c>
      <c r="H319" s="62">
        <v>3.04</v>
      </c>
      <c r="I319" s="62">
        <v>3.32</v>
      </c>
      <c r="J319" s="37">
        <v>156</v>
      </c>
      <c r="K319" s="37" t="s">
        <v>113</v>
      </c>
      <c r="L319" s="37" t="s">
        <v>45</v>
      </c>
      <c r="M319" s="38" t="s">
        <v>98</v>
      </c>
      <c r="N319" s="38"/>
      <c r="O319" s="37">
        <v>180</v>
      </c>
      <c r="P319" s="902" t="s">
        <v>531</v>
      </c>
      <c r="Q319" s="740"/>
      <c r="R319" s="740"/>
      <c r="S319" s="740"/>
      <c r="T319" s="74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IFERROR(IF(Y319=0,"",ROUNDUP(Y319/H319,0)*0.00753),"")</f>
        <v/>
      </c>
      <c r="AA319" s="68" t="s">
        <v>45</v>
      </c>
      <c r="AB319" s="69" t="s">
        <v>45</v>
      </c>
      <c r="AC319" s="398" t="s">
        <v>532</v>
      </c>
      <c r="AG319" s="78"/>
      <c r="AJ319" s="84" t="s">
        <v>45</v>
      </c>
      <c r="AK319" s="84">
        <v>0</v>
      </c>
      <c r="BB319" s="39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533</v>
      </c>
      <c r="B320" s="63" t="s">
        <v>534</v>
      </c>
      <c r="C320" s="36">
        <v>4301030232</v>
      </c>
      <c r="D320" s="738">
        <v>4607091388374</v>
      </c>
      <c r="E320" s="738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113</v>
      </c>
      <c r="L320" s="37" t="s">
        <v>45</v>
      </c>
      <c r="M320" s="38" t="s">
        <v>98</v>
      </c>
      <c r="N320" s="38"/>
      <c r="O320" s="37">
        <v>180</v>
      </c>
      <c r="P320" s="903" t="s">
        <v>535</v>
      </c>
      <c r="Q320" s="740"/>
      <c r="R320" s="740"/>
      <c r="S320" s="740"/>
      <c r="T320" s="74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00" t="s">
        <v>536</v>
      </c>
      <c r="AG320" s="78"/>
      <c r="AJ320" s="84" t="s">
        <v>45</v>
      </c>
      <c r="AK320" s="84">
        <v>0</v>
      </c>
      <c r="BB320" s="40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537</v>
      </c>
      <c r="B321" s="63" t="s">
        <v>538</v>
      </c>
      <c r="C321" s="36">
        <v>4301032015</v>
      </c>
      <c r="D321" s="738">
        <v>4607091383102</v>
      </c>
      <c r="E321" s="738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83</v>
      </c>
      <c r="L321" s="37" t="s">
        <v>45</v>
      </c>
      <c r="M321" s="38" t="s">
        <v>98</v>
      </c>
      <c r="N321" s="38"/>
      <c r="O321" s="37">
        <v>180</v>
      </c>
      <c r="P321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740"/>
      <c r="R321" s="740"/>
      <c r="S321" s="740"/>
      <c r="T321" s="74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2" t="s">
        <v>539</v>
      </c>
      <c r="AG321" s="78"/>
      <c r="AJ321" s="84" t="s">
        <v>45</v>
      </c>
      <c r="AK321" s="84">
        <v>0</v>
      </c>
      <c r="BB321" s="40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540</v>
      </c>
      <c r="B322" s="63" t="s">
        <v>541</v>
      </c>
      <c r="C322" s="36">
        <v>4301030233</v>
      </c>
      <c r="D322" s="738">
        <v>4607091388404</v>
      </c>
      <c r="E322" s="738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83</v>
      </c>
      <c r="L322" s="37" t="s">
        <v>45</v>
      </c>
      <c r="M322" s="38" t="s">
        <v>98</v>
      </c>
      <c r="N322" s="38"/>
      <c r="O322" s="37">
        <v>180</v>
      </c>
      <c r="P322" s="9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740"/>
      <c r="R322" s="740"/>
      <c r="S322" s="740"/>
      <c r="T322" s="7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04" t="s">
        <v>536</v>
      </c>
      <c r="AG322" s="78"/>
      <c r="AJ322" s="84" t="s">
        <v>45</v>
      </c>
      <c r="AK322" s="84">
        <v>0</v>
      </c>
      <c r="BB322" s="40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48"/>
      <c r="B323" s="748"/>
      <c r="C323" s="748"/>
      <c r="D323" s="748"/>
      <c r="E323" s="748"/>
      <c r="F323" s="748"/>
      <c r="G323" s="748"/>
      <c r="H323" s="748"/>
      <c r="I323" s="748"/>
      <c r="J323" s="748"/>
      <c r="K323" s="748"/>
      <c r="L323" s="748"/>
      <c r="M323" s="748"/>
      <c r="N323" s="748"/>
      <c r="O323" s="749"/>
      <c r="P323" s="745" t="s">
        <v>40</v>
      </c>
      <c r="Q323" s="746"/>
      <c r="R323" s="746"/>
      <c r="S323" s="746"/>
      <c r="T323" s="746"/>
      <c r="U323" s="746"/>
      <c r="V323" s="747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748"/>
      <c r="B324" s="748"/>
      <c r="C324" s="748"/>
      <c r="D324" s="748"/>
      <c r="E324" s="748"/>
      <c r="F324" s="748"/>
      <c r="G324" s="748"/>
      <c r="H324" s="748"/>
      <c r="I324" s="748"/>
      <c r="J324" s="748"/>
      <c r="K324" s="748"/>
      <c r="L324" s="748"/>
      <c r="M324" s="748"/>
      <c r="N324" s="748"/>
      <c r="O324" s="749"/>
      <c r="P324" s="745" t="s">
        <v>40</v>
      </c>
      <c r="Q324" s="746"/>
      <c r="R324" s="746"/>
      <c r="S324" s="746"/>
      <c r="T324" s="746"/>
      <c r="U324" s="746"/>
      <c r="V324" s="747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737" t="s">
        <v>542</v>
      </c>
      <c r="B325" s="737"/>
      <c r="C325" s="737"/>
      <c r="D325" s="737"/>
      <c r="E325" s="737"/>
      <c r="F325" s="737"/>
      <c r="G325" s="737"/>
      <c r="H325" s="737"/>
      <c r="I325" s="737"/>
      <c r="J325" s="737"/>
      <c r="K325" s="737"/>
      <c r="L325" s="737"/>
      <c r="M325" s="737"/>
      <c r="N325" s="737"/>
      <c r="O325" s="737"/>
      <c r="P325" s="737"/>
      <c r="Q325" s="737"/>
      <c r="R325" s="737"/>
      <c r="S325" s="737"/>
      <c r="T325" s="737"/>
      <c r="U325" s="737"/>
      <c r="V325" s="737"/>
      <c r="W325" s="737"/>
      <c r="X325" s="737"/>
      <c r="Y325" s="737"/>
      <c r="Z325" s="737"/>
      <c r="AA325" s="66"/>
      <c r="AB325" s="66"/>
      <c r="AC325" s="80"/>
    </row>
    <row r="326" spans="1:68" ht="16.5" customHeight="1" x14ac:dyDescent="0.25">
      <c r="A326" s="63" t="s">
        <v>543</v>
      </c>
      <c r="B326" s="63" t="s">
        <v>544</v>
      </c>
      <c r="C326" s="36">
        <v>4301180007</v>
      </c>
      <c r="D326" s="738">
        <v>4680115881808</v>
      </c>
      <c r="E326" s="738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83</v>
      </c>
      <c r="L326" s="37" t="s">
        <v>45</v>
      </c>
      <c r="M326" s="38" t="s">
        <v>546</v>
      </c>
      <c r="N326" s="38"/>
      <c r="O326" s="37">
        <v>730</v>
      </c>
      <c r="P326" s="9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740"/>
      <c r="R326" s="740"/>
      <c r="S326" s="740"/>
      <c r="T326" s="741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406" t="s">
        <v>545</v>
      </c>
      <c r="AG326" s="78"/>
      <c r="AJ326" s="84" t="s">
        <v>45</v>
      </c>
      <c r="AK326" s="84">
        <v>0</v>
      </c>
      <c r="BB326" s="40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547</v>
      </c>
      <c r="B327" s="63" t="s">
        <v>548</v>
      </c>
      <c r="C327" s="36">
        <v>4301180006</v>
      </c>
      <c r="D327" s="738">
        <v>4680115881822</v>
      </c>
      <c r="E327" s="73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83</v>
      </c>
      <c r="L327" s="37" t="s">
        <v>45</v>
      </c>
      <c r="M327" s="38" t="s">
        <v>546</v>
      </c>
      <c r="N327" s="38"/>
      <c r="O327" s="37">
        <v>730</v>
      </c>
      <c r="P327" s="9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740"/>
      <c r="R327" s="740"/>
      <c r="S327" s="740"/>
      <c r="T327" s="74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408" t="s">
        <v>545</v>
      </c>
      <c r="AG327" s="78"/>
      <c r="AJ327" s="84" t="s">
        <v>45</v>
      </c>
      <c r="AK327" s="84">
        <v>0</v>
      </c>
      <c r="BB327" s="40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549</v>
      </c>
      <c r="B328" s="63" t="s">
        <v>550</v>
      </c>
      <c r="C328" s="36">
        <v>4301180001</v>
      </c>
      <c r="D328" s="738">
        <v>4680115880016</v>
      </c>
      <c r="E328" s="73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83</v>
      </c>
      <c r="L328" s="37" t="s">
        <v>45</v>
      </c>
      <c r="M328" s="38" t="s">
        <v>546</v>
      </c>
      <c r="N328" s="38"/>
      <c r="O328" s="37">
        <v>730</v>
      </c>
      <c r="P328" s="9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740"/>
      <c r="R328" s="740"/>
      <c r="S328" s="740"/>
      <c r="T328" s="74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10" t="s">
        <v>545</v>
      </c>
      <c r="AG328" s="78"/>
      <c r="AJ328" s="84" t="s">
        <v>45</v>
      </c>
      <c r="AK328" s="84">
        <v>0</v>
      </c>
      <c r="BB328" s="41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48"/>
      <c r="B329" s="748"/>
      <c r="C329" s="748"/>
      <c r="D329" s="748"/>
      <c r="E329" s="748"/>
      <c r="F329" s="748"/>
      <c r="G329" s="748"/>
      <c r="H329" s="748"/>
      <c r="I329" s="748"/>
      <c r="J329" s="748"/>
      <c r="K329" s="748"/>
      <c r="L329" s="748"/>
      <c r="M329" s="748"/>
      <c r="N329" s="748"/>
      <c r="O329" s="749"/>
      <c r="P329" s="745" t="s">
        <v>40</v>
      </c>
      <c r="Q329" s="746"/>
      <c r="R329" s="746"/>
      <c r="S329" s="746"/>
      <c r="T329" s="746"/>
      <c r="U329" s="746"/>
      <c r="V329" s="747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748"/>
      <c r="B330" s="748"/>
      <c r="C330" s="748"/>
      <c r="D330" s="748"/>
      <c r="E330" s="748"/>
      <c r="F330" s="748"/>
      <c r="G330" s="748"/>
      <c r="H330" s="748"/>
      <c r="I330" s="748"/>
      <c r="J330" s="748"/>
      <c r="K330" s="748"/>
      <c r="L330" s="748"/>
      <c r="M330" s="748"/>
      <c r="N330" s="748"/>
      <c r="O330" s="749"/>
      <c r="P330" s="745" t="s">
        <v>40</v>
      </c>
      <c r="Q330" s="746"/>
      <c r="R330" s="746"/>
      <c r="S330" s="746"/>
      <c r="T330" s="746"/>
      <c r="U330" s="746"/>
      <c r="V330" s="747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736" t="s">
        <v>551</v>
      </c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36"/>
      <c r="P331" s="736"/>
      <c r="Q331" s="736"/>
      <c r="R331" s="736"/>
      <c r="S331" s="736"/>
      <c r="T331" s="736"/>
      <c r="U331" s="736"/>
      <c r="V331" s="736"/>
      <c r="W331" s="736"/>
      <c r="X331" s="736"/>
      <c r="Y331" s="736"/>
      <c r="Z331" s="736"/>
      <c r="AA331" s="65"/>
      <c r="AB331" s="65"/>
      <c r="AC331" s="79"/>
    </row>
    <row r="332" spans="1:68" ht="14.25" customHeight="1" x14ac:dyDescent="0.25">
      <c r="A332" s="737" t="s">
        <v>157</v>
      </c>
      <c r="B332" s="737"/>
      <c r="C332" s="737"/>
      <c r="D332" s="737"/>
      <c r="E332" s="737"/>
      <c r="F332" s="737"/>
      <c r="G332" s="737"/>
      <c r="H332" s="737"/>
      <c r="I332" s="737"/>
      <c r="J332" s="737"/>
      <c r="K332" s="737"/>
      <c r="L332" s="737"/>
      <c r="M332" s="737"/>
      <c r="N332" s="737"/>
      <c r="O332" s="737"/>
      <c r="P332" s="737"/>
      <c r="Q332" s="737"/>
      <c r="R332" s="737"/>
      <c r="S332" s="737"/>
      <c r="T332" s="737"/>
      <c r="U332" s="737"/>
      <c r="V332" s="737"/>
      <c r="W332" s="737"/>
      <c r="X332" s="737"/>
      <c r="Y332" s="737"/>
      <c r="Z332" s="737"/>
      <c r="AA332" s="66"/>
      <c r="AB332" s="66"/>
      <c r="AC332" s="80"/>
    </row>
    <row r="333" spans="1:68" ht="27" customHeight="1" x14ac:dyDescent="0.25">
      <c r="A333" s="63" t="s">
        <v>552</v>
      </c>
      <c r="B333" s="63" t="s">
        <v>553</v>
      </c>
      <c r="C333" s="36">
        <v>4301031066</v>
      </c>
      <c r="D333" s="738">
        <v>4607091383836</v>
      </c>
      <c r="E333" s="738"/>
      <c r="F333" s="62">
        <v>0.3</v>
      </c>
      <c r="G333" s="37">
        <v>6</v>
      </c>
      <c r="H333" s="62">
        <v>1.8</v>
      </c>
      <c r="I333" s="62">
        <v>2.028</v>
      </c>
      <c r="J333" s="37">
        <v>182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9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33" s="740"/>
      <c r="R333" s="740"/>
      <c r="S333" s="740"/>
      <c r="T333" s="741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554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748"/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9"/>
      <c r="P334" s="745" t="s">
        <v>40</v>
      </c>
      <c r="Q334" s="746"/>
      <c r="R334" s="746"/>
      <c r="S334" s="746"/>
      <c r="T334" s="746"/>
      <c r="U334" s="746"/>
      <c r="V334" s="7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748"/>
      <c r="B335" s="748"/>
      <c r="C335" s="748"/>
      <c r="D335" s="748"/>
      <c r="E335" s="748"/>
      <c r="F335" s="748"/>
      <c r="G335" s="748"/>
      <c r="H335" s="748"/>
      <c r="I335" s="748"/>
      <c r="J335" s="748"/>
      <c r="K335" s="748"/>
      <c r="L335" s="748"/>
      <c r="M335" s="748"/>
      <c r="N335" s="748"/>
      <c r="O335" s="749"/>
      <c r="P335" s="745" t="s">
        <v>40</v>
      </c>
      <c r="Q335" s="746"/>
      <c r="R335" s="746"/>
      <c r="S335" s="746"/>
      <c r="T335" s="746"/>
      <c r="U335" s="746"/>
      <c r="V335" s="7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737" t="s">
        <v>78</v>
      </c>
      <c r="B336" s="737"/>
      <c r="C336" s="737"/>
      <c r="D336" s="737"/>
      <c r="E336" s="737"/>
      <c r="F336" s="737"/>
      <c r="G336" s="737"/>
      <c r="H336" s="737"/>
      <c r="I336" s="737"/>
      <c r="J336" s="737"/>
      <c r="K336" s="737"/>
      <c r="L336" s="737"/>
      <c r="M336" s="737"/>
      <c r="N336" s="737"/>
      <c r="O336" s="737"/>
      <c r="P336" s="737"/>
      <c r="Q336" s="737"/>
      <c r="R336" s="737"/>
      <c r="S336" s="737"/>
      <c r="T336" s="737"/>
      <c r="U336" s="737"/>
      <c r="V336" s="737"/>
      <c r="W336" s="737"/>
      <c r="X336" s="737"/>
      <c r="Y336" s="737"/>
      <c r="Z336" s="737"/>
      <c r="AA336" s="66"/>
      <c r="AB336" s="66"/>
      <c r="AC336" s="80"/>
    </row>
    <row r="337" spans="1:68" ht="37.5" customHeight="1" x14ac:dyDescent="0.25">
      <c r="A337" s="63" t="s">
        <v>555</v>
      </c>
      <c r="B337" s="63" t="s">
        <v>556</v>
      </c>
      <c r="C337" s="36">
        <v>4301051489</v>
      </c>
      <c r="D337" s="738">
        <v>4607091387919</v>
      </c>
      <c r="E337" s="738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106</v>
      </c>
      <c r="L337" s="37" t="s">
        <v>45</v>
      </c>
      <c r="M337" s="38" t="s">
        <v>141</v>
      </c>
      <c r="N337" s="38"/>
      <c r="O337" s="37">
        <v>45</v>
      </c>
      <c r="P337" s="9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740"/>
      <c r="R337" s="740"/>
      <c r="S337" s="740"/>
      <c r="T337" s="7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14" t="s">
        <v>557</v>
      </c>
      <c r="AG337" s="78"/>
      <c r="AJ337" s="84" t="s">
        <v>45</v>
      </c>
      <c r="AK337" s="84">
        <v>0</v>
      </c>
      <c r="BB337" s="41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558</v>
      </c>
      <c r="B338" s="63" t="s">
        <v>559</v>
      </c>
      <c r="C338" s="36">
        <v>4301051461</v>
      </c>
      <c r="D338" s="738">
        <v>4680115883604</v>
      </c>
      <c r="E338" s="738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83</v>
      </c>
      <c r="L338" s="37" t="s">
        <v>45</v>
      </c>
      <c r="M338" s="38" t="s">
        <v>112</v>
      </c>
      <c r="N338" s="38"/>
      <c r="O338" s="37">
        <v>45</v>
      </c>
      <c r="P338" s="9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740"/>
      <c r="R338" s="740"/>
      <c r="S338" s="740"/>
      <c r="T338" s="7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16" t="s">
        <v>560</v>
      </c>
      <c r="AG338" s="78"/>
      <c r="AJ338" s="84" t="s">
        <v>45</v>
      </c>
      <c r="AK338" s="84">
        <v>0</v>
      </c>
      <c r="BB338" s="41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561</v>
      </c>
      <c r="B339" s="63" t="s">
        <v>562</v>
      </c>
      <c r="C339" s="36">
        <v>4301051864</v>
      </c>
      <c r="D339" s="738">
        <v>4680115883567</v>
      </c>
      <c r="E339" s="738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83</v>
      </c>
      <c r="L339" s="37" t="s">
        <v>45</v>
      </c>
      <c r="M339" s="38" t="s">
        <v>141</v>
      </c>
      <c r="N339" s="38"/>
      <c r="O339" s="37">
        <v>40</v>
      </c>
      <c r="P339" s="9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740"/>
      <c r="R339" s="740"/>
      <c r="S339" s="740"/>
      <c r="T339" s="741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18" t="s">
        <v>563</v>
      </c>
      <c r="AG339" s="78"/>
      <c r="AJ339" s="84" t="s">
        <v>45</v>
      </c>
      <c r="AK339" s="84">
        <v>0</v>
      </c>
      <c r="BB339" s="41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48"/>
      <c r="B340" s="748"/>
      <c r="C340" s="748"/>
      <c r="D340" s="748"/>
      <c r="E340" s="748"/>
      <c r="F340" s="748"/>
      <c r="G340" s="748"/>
      <c r="H340" s="748"/>
      <c r="I340" s="748"/>
      <c r="J340" s="748"/>
      <c r="K340" s="748"/>
      <c r="L340" s="748"/>
      <c r="M340" s="748"/>
      <c r="N340" s="748"/>
      <c r="O340" s="749"/>
      <c r="P340" s="745" t="s">
        <v>40</v>
      </c>
      <c r="Q340" s="746"/>
      <c r="R340" s="746"/>
      <c r="S340" s="746"/>
      <c r="T340" s="746"/>
      <c r="U340" s="746"/>
      <c r="V340" s="747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48"/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9"/>
      <c r="P341" s="745" t="s">
        <v>40</v>
      </c>
      <c r="Q341" s="746"/>
      <c r="R341" s="746"/>
      <c r="S341" s="746"/>
      <c r="T341" s="746"/>
      <c r="U341" s="746"/>
      <c r="V341" s="747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735" t="s">
        <v>564</v>
      </c>
      <c r="B342" s="735"/>
      <c r="C342" s="735"/>
      <c r="D342" s="735"/>
      <c r="E342" s="735"/>
      <c r="F342" s="735"/>
      <c r="G342" s="735"/>
      <c r="H342" s="735"/>
      <c r="I342" s="735"/>
      <c r="J342" s="735"/>
      <c r="K342" s="735"/>
      <c r="L342" s="735"/>
      <c r="M342" s="735"/>
      <c r="N342" s="735"/>
      <c r="O342" s="735"/>
      <c r="P342" s="735"/>
      <c r="Q342" s="735"/>
      <c r="R342" s="735"/>
      <c r="S342" s="735"/>
      <c r="T342" s="735"/>
      <c r="U342" s="735"/>
      <c r="V342" s="735"/>
      <c r="W342" s="735"/>
      <c r="X342" s="735"/>
      <c r="Y342" s="735"/>
      <c r="Z342" s="735"/>
      <c r="AA342" s="54"/>
      <c r="AB342" s="54"/>
      <c r="AC342" s="54"/>
    </row>
    <row r="343" spans="1:68" ht="16.5" customHeight="1" x14ac:dyDescent="0.25">
      <c r="A343" s="736" t="s">
        <v>565</v>
      </c>
      <c r="B343" s="736"/>
      <c r="C343" s="736"/>
      <c r="D343" s="736"/>
      <c r="E343" s="736"/>
      <c r="F343" s="736"/>
      <c r="G343" s="736"/>
      <c r="H343" s="736"/>
      <c r="I343" s="736"/>
      <c r="J343" s="736"/>
      <c r="K343" s="736"/>
      <c r="L343" s="736"/>
      <c r="M343" s="736"/>
      <c r="N343" s="736"/>
      <c r="O343" s="736"/>
      <c r="P343" s="736"/>
      <c r="Q343" s="736"/>
      <c r="R343" s="736"/>
      <c r="S343" s="736"/>
      <c r="T343" s="736"/>
      <c r="U343" s="736"/>
      <c r="V343" s="736"/>
      <c r="W343" s="736"/>
      <c r="X343" s="736"/>
      <c r="Y343" s="736"/>
      <c r="Z343" s="736"/>
      <c r="AA343" s="65"/>
      <c r="AB343" s="65"/>
      <c r="AC343" s="79"/>
    </row>
    <row r="344" spans="1:68" ht="14.25" customHeight="1" x14ac:dyDescent="0.25">
      <c r="A344" s="737" t="s">
        <v>101</v>
      </c>
      <c r="B344" s="737"/>
      <c r="C344" s="737"/>
      <c r="D344" s="737"/>
      <c r="E344" s="737"/>
      <c r="F344" s="737"/>
      <c r="G344" s="737"/>
      <c r="H344" s="737"/>
      <c r="I344" s="737"/>
      <c r="J344" s="737"/>
      <c r="K344" s="737"/>
      <c r="L344" s="737"/>
      <c r="M344" s="737"/>
      <c r="N344" s="737"/>
      <c r="O344" s="737"/>
      <c r="P344" s="737"/>
      <c r="Q344" s="737"/>
      <c r="R344" s="737"/>
      <c r="S344" s="737"/>
      <c r="T344" s="737"/>
      <c r="U344" s="737"/>
      <c r="V344" s="737"/>
      <c r="W344" s="737"/>
      <c r="X344" s="737"/>
      <c r="Y344" s="737"/>
      <c r="Z344" s="737"/>
      <c r="AA344" s="66"/>
      <c r="AB344" s="66"/>
      <c r="AC344" s="80"/>
    </row>
    <row r="345" spans="1:68" ht="37.5" customHeight="1" x14ac:dyDescent="0.25">
      <c r="A345" s="63" t="s">
        <v>566</v>
      </c>
      <c r="B345" s="63" t="s">
        <v>567</v>
      </c>
      <c r="C345" s="36">
        <v>4301011869</v>
      </c>
      <c r="D345" s="738">
        <v>4680115884847</v>
      </c>
      <c r="E345" s="7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106</v>
      </c>
      <c r="L345" s="37" t="s">
        <v>45</v>
      </c>
      <c r="M345" s="38" t="s">
        <v>82</v>
      </c>
      <c r="N345" s="38"/>
      <c r="O345" s="37">
        <v>60</v>
      </c>
      <c r="P345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740"/>
      <c r="R345" s="740"/>
      <c r="S345" s="740"/>
      <c r="T345" s="7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4" si="52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20" t="s">
        <v>568</v>
      </c>
      <c r="AG345" s="78"/>
      <c r="AJ345" s="84" t="s">
        <v>45</v>
      </c>
      <c r="AK345" s="84">
        <v>0</v>
      </c>
      <c r="BB345" s="421" t="s">
        <v>66</v>
      </c>
      <c r="BM345" s="78">
        <f t="shared" ref="BM345:BM354" si="53">IFERROR(X345*I345/H345,"0")</f>
        <v>0</v>
      </c>
      <c r="BN345" s="78">
        <f t="shared" ref="BN345:BN354" si="54">IFERROR(Y345*I345/H345,"0")</f>
        <v>0</v>
      </c>
      <c r="BO345" s="78">
        <f t="shared" ref="BO345:BO354" si="55">IFERROR(1/J345*(X345/H345),"0")</f>
        <v>0</v>
      </c>
      <c r="BP345" s="78">
        <f t="shared" ref="BP345:BP354" si="56">IFERROR(1/J345*(Y345/H345),"0")</f>
        <v>0</v>
      </c>
    </row>
    <row r="346" spans="1:68" ht="27" customHeight="1" x14ac:dyDescent="0.25">
      <c r="A346" s="63" t="s">
        <v>566</v>
      </c>
      <c r="B346" s="63" t="s">
        <v>569</v>
      </c>
      <c r="C346" s="36">
        <v>4301011946</v>
      </c>
      <c r="D346" s="738">
        <v>4680115884847</v>
      </c>
      <c r="E346" s="7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106</v>
      </c>
      <c r="L346" s="37" t="s">
        <v>45</v>
      </c>
      <c r="M346" s="38" t="s">
        <v>383</v>
      </c>
      <c r="N346" s="38"/>
      <c r="O346" s="37">
        <v>60</v>
      </c>
      <c r="P34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46" s="740"/>
      <c r="R346" s="740"/>
      <c r="S346" s="740"/>
      <c r="T346" s="7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IFERROR(IF(Y346=0,"",ROUNDUP(Y346/H346,0)*0.02039),"")</f>
        <v/>
      </c>
      <c r="AA346" s="68" t="s">
        <v>45</v>
      </c>
      <c r="AB346" s="69" t="s">
        <v>45</v>
      </c>
      <c r="AC346" s="422" t="s">
        <v>570</v>
      </c>
      <c r="AG346" s="78"/>
      <c r="AJ346" s="84" t="s">
        <v>45</v>
      </c>
      <c r="AK346" s="84">
        <v>0</v>
      </c>
      <c r="BB346" s="423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27" customHeight="1" x14ac:dyDescent="0.25">
      <c r="A347" s="63" t="s">
        <v>571</v>
      </c>
      <c r="B347" s="63" t="s">
        <v>572</v>
      </c>
      <c r="C347" s="36">
        <v>4301011870</v>
      </c>
      <c r="D347" s="738">
        <v>4680115884854</v>
      </c>
      <c r="E347" s="7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106</v>
      </c>
      <c r="L347" s="37" t="s">
        <v>114</v>
      </c>
      <c r="M347" s="38" t="s">
        <v>82</v>
      </c>
      <c r="N347" s="38"/>
      <c r="O347" s="37">
        <v>60</v>
      </c>
      <c r="P347" s="9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740"/>
      <c r="R347" s="740"/>
      <c r="S347" s="740"/>
      <c r="T347" s="7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24" t="s">
        <v>573</v>
      </c>
      <c r="AG347" s="78"/>
      <c r="AJ347" s="84" t="s">
        <v>115</v>
      </c>
      <c r="AK347" s="84">
        <v>720</v>
      </c>
      <c r="BB347" s="425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t="27" customHeight="1" x14ac:dyDescent="0.25">
      <c r="A348" s="63" t="s">
        <v>571</v>
      </c>
      <c r="B348" s="63" t="s">
        <v>574</v>
      </c>
      <c r="C348" s="36">
        <v>4301011947</v>
      </c>
      <c r="D348" s="738">
        <v>4680115884854</v>
      </c>
      <c r="E348" s="738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106</v>
      </c>
      <c r="L348" s="37" t="s">
        <v>45</v>
      </c>
      <c r="M348" s="38" t="s">
        <v>383</v>
      </c>
      <c r="N348" s="38"/>
      <c r="O348" s="37">
        <v>60</v>
      </c>
      <c r="P348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740"/>
      <c r="R348" s="740"/>
      <c r="S348" s="740"/>
      <c r="T348" s="7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570</v>
      </c>
      <c r="AG348" s="78"/>
      <c r="AJ348" s="84" t="s">
        <v>45</v>
      </c>
      <c r="AK348" s="84">
        <v>0</v>
      </c>
      <c r="BB348" s="42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37.5" customHeight="1" x14ac:dyDescent="0.25">
      <c r="A349" s="63" t="s">
        <v>575</v>
      </c>
      <c r="B349" s="63" t="s">
        <v>576</v>
      </c>
      <c r="C349" s="36">
        <v>4301011867</v>
      </c>
      <c r="D349" s="738">
        <v>4680115884830</v>
      </c>
      <c r="E349" s="738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106</v>
      </c>
      <c r="L349" s="37" t="s">
        <v>45</v>
      </c>
      <c r="M349" s="38" t="s">
        <v>82</v>
      </c>
      <c r="N349" s="38"/>
      <c r="O349" s="37">
        <v>60</v>
      </c>
      <c r="P349" s="9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740"/>
      <c r="R349" s="740"/>
      <c r="S349" s="740"/>
      <c r="T349" s="7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28" t="s">
        <v>577</v>
      </c>
      <c r="AG349" s="78"/>
      <c r="AJ349" s="84" t="s">
        <v>45</v>
      </c>
      <c r="AK349" s="84">
        <v>0</v>
      </c>
      <c r="BB349" s="42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4301011832</v>
      </c>
      <c r="D350" s="738">
        <v>4607091383997</v>
      </c>
      <c r="E350" s="738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106</v>
      </c>
      <c r="L350" s="37" t="s">
        <v>45</v>
      </c>
      <c r="M350" s="38" t="s">
        <v>141</v>
      </c>
      <c r="N350" s="38"/>
      <c r="O350" s="37">
        <v>60</v>
      </c>
      <c r="P350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740"/>
      <c r="R350" s="740"/>
      <c r="S350" s="740"/>
      <c r="T350" s="7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30" t="s">
        <v>580</v>
      </c>
      <c r="AG350" s="78"/>
      <c r="AJ350" s="84" t="s">
        <v>45</v>
      </c>
      <c r="AK350" s="84">
        <v>0</v>
      </c>
      <c r="BB350" s="43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581</v>
      </c>
      <c r="C351" s="36">
        <v>4301011943</v>
      </c>
      <c r="D351" s="738">
        <v>4680115884830</v>
      </c>
      <c r="E351" s="738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106</v>
      </c>
      <c r="L351" s="37" t="s">
        <v>45</v>
      </c>
      <c r="M351" s="38" t="s">
        <v>383</v>
      </c>
      <c r="N351" s="38"/>
      <c r="O351" s="37">
        <v>60</v>
      </c>
      <c r="P351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740"/>
      <c r="R351" s="740"/>
      <c r="S351" s="740"/>
      <c r="T351" s="741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IFERROR(IF(Y351=0,"",ROUNDUP(Y351/H351,0)*0.02039),"")</f>
        <v/>
      </c>
      <c r="AA351" s="68" t="s">
        <v>45</v>
      </c>
      <c r="AB351" s="69" t="s">
        <v>45</v>
      </c>
      <c r="AC351" s="432" t="s">
        <v>570</v>
      </c>
      <c r="AG351" s="78"/>
      <c r="AJ351" s="84" t="s">
        <v>45</v>
      </c>
      <c r="AK351" s="84">
        <v>0</v>
      </c>
      <c r="BB351" s="43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 x14ac:dyDescent="0.25">
      <c r="A352" s="63" t="s">
        <v>582</v>
      </c>
      <c r="B352" s="63" t="s">
        <v>583</v>
      </c>
      <c r="C352" s="36">
        <v>4301011433</v>
      </c>
      <c r="D352" s="738">
        <v>4680115882638</v>
      </c>
      <c r="E352" s="738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113</v>
      </c>
      <c r="L352" s="37" t="s">
        <v>45</v>
      </c>
      <c r="M352" s="38" t="s">
        <v>105</v>
      </c>
      <c r="N352" s="38"/>
      <c r="O352" s="37">
        <v>90</v>
      </c>
      <c r="P352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740"/>
      <c r="R352" s="740"/>
      <c r="S352" s="740"/>
      <c r="T352" s="741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584</v>
      </c>
      <c r="AG352" s="78"/>
      <c r="AJ352" s="84" t="s">
        <v>45</v>
      </c>
      <c r="AK352" s="84">
        <v>0</v>
      </c>
      <c r="BB352" s="43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585</v>
      </c>
      <c r="B353" s="63" t="s">
        <v>586</v>
      </c>
      <c r="C353" s="36">
        <v>4301011952</v>
      </c>
      <c r="D353" s="738">
        <v>4680115884922</v>
      </c>
      <c r="E353" s="738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113</v>
      </c>
      <c r="L353" s="37" t="s">
        <v>45</v>
      </c>
      <c r="M353" s="38" t="s">
        <v>82</v>
      </c>
      <c r="N353" s="38"/>
      <c r="O353" s="37">
        <v>60</v>
      </c>
      <c r="P353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740"/>
      <c r="R353" s="740"/>
      <c r="S353" s="740"/>
      <c r="T353" s="741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573</v>
      </c>
      <c r="AG353" s="78"/>
      <c r="AJ353" s="84" t="s">
        <v>45</v>
      </c>
      <c r="AK353" s="84">
        <v>0</v>
      </c>
      <c r="BB353" s="43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37.5" customHeight="1" x14ac:dyDescent="0.25">
      <c r="A354" s="63" t="s">
        <v>587</v>
      </c>
      <c r="B354" s="63" t="s">
        <v>588</v>
      </c>
      <c r="C354" s="36">
        <v>4301011868</v>
      </c>
      <c r="D354" s="738">
        <v>4680115884861</v>
      </c>
      <c r="E354" s="738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113</v>
      </c>
      <c r="L354" s="37" t="s">
        <v>45</v>
      </c>
      <c r="M354" s="38" t="s">
        <v>82</v>
      </c>
      <c r="N354" s="38"/>
      <c r="O354" s="37">
        <v>60</v>
      </c>
      <c r="P354" s="9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740"/>
      <c r="R354" s="740"/>
      <c r="S354" s="740"/>
      <c r="T354" s="741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577</v>
      </c>
      <c r="AG354" s="78"/>
      <c r="AJ354" s="84" t="s">
        <v>45</v>
      </c>
      <c r="AK354" s="84">
        <v>0</v>
      </c>
      <c r="BB354" s="43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x14ac:dyDescent="0.2">
      <c r="A355" s="748"/>
      <c r="B355" s="748"/>
      <c r="C355" s="748"/>
      <c r="D355" s="748"/>
      <c r="E355" s="748"/>
      <c r="F355" s="748"/>
      <c r="G355" s="748"/>
      <c r="H355" s="748"/>
      <c r="I355" s="748"/>
      <c r="J355" s="748"/>
      <c r="K355" s="748"/>
      <c r="L355" s="748"/>
      <c r="M355" s="748"/>
      <c r="N355" s="748"/>
      <c r="O355" s="749"/>
      <c r="P355" s="745" t="s">
        <v>40</v>
      </c>
      <c r="Q355" s="746"/>
      <c r="R355" s="746"/>
      <c r="S355" s="746"/>
      <c r="T355" s="746"/>
      <c r="U355" s="746"/>
      <c r="V355" s="747"/>
      <c r="W355" s="42" t="s">
        <v>39</v>
      </c>
      <c r="X355" s="43">
        <f>IFERROR(X345/H345,"0")+IFERROR(X346/H346,"0")+IFERROR(X347/H347,"0")+IFERROR(X348/H348,"0")+IFERROR(X349/H349,"0")+IFERROR(X350/H350,"0")+IFERROR(X351/H351,"0")+IFERROR(X352/H352,"0")+IFERROR(X353/H353,"0")+IFERROR(X354/H354,"0")</f>
        <v>0</v>
      </c>
      <c r="Y355" s="43">
        <f>IFERROR(Y345/H345,"0")+IFERROR(Y346/H346,"0")+IFERROR(Y347/H347,"0")+IFERROR(Y348/H348,"0")+IFERROR(Y349/H349,"0")+IFERROR(Y350/H350,"0")+IFERROR(Y351/H351,"0")+IFERROR(Y352/H352,"0")+IFERROR(Y353/H353,"0")+IFERROR(Y354/H354,"0")</f>
        <v>0</v>
      </c>
      <c r="Z355" s="43">
        <f>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748"/>
      <c r="B356" s="748"/>
      <c r="C356" s="748"/>
      <c r="D356" s="748"/>
      <c r="E356" s="748"/>
      <c r="F356" s="748"/>
      <c r="G356" s="748"/>
      <c r="H356" s="748"/>
      <c r="I356" s="748"/>
      <c r="J356" s="748"/>
      <c r="K356" s="748"/>
      <c r="L356" s="748"/>
      <c r="M356" s="748"/>
      <c r="N356" s="748"/>
      <c r="O356" s="749"/>
      <c r="P356" s="745" t="s">
        <v>40</v>
      </c>
      <c r="Q356" s="746"/>
      <c r="R356" s="746"/>
      <c r="S356" s="746"/>
      <c r="T356" s="746"/>
      <c r="U356" s="746"/>
      <c r="V356" s="747"/>
      <c r="W356" s="42" t="s">
        <v>0</v>
      </c>
      <c r="X356" s="43">
        <f>IFERROR(SUM(X345:X354),"0")</f>
        <v>0</v>
      </c>
      <c r="Y356" s="43">
        <f>IFERROR(SUM(Y345:Y354),"0")</f>
        <v>0</v>
      </c>
      <c r="Z356" s="42"/>
      <c r="AA356" s="67"/>
      <c r="AB356" s="67"/>
      <c r="AC356" s="67"/>
    </row>
    <row r="357" spans="1:68" ht="14.25" customHeight="1" x14ac:dyDescent="0.25">
      <c r="A357" s="737" t="s">
        <v>144</v>
      </c>
      <c r="B357" s="737"/>
      <c r="C357" s="737"/>
      <c r="D357" s="737"/>
      <c r="E357" s="737"/>
      <c r="F357" s="737"/>
      <c r="G357" s="737"/>
      <c r="H357" s="737"/>
      <c r="I357" s="737"/>
      <c r="J357" s="737"/>
      <c r="K357" s="737"/>
      <c r="L357" s="737"/>
      <c r="M357" s="737"/>
      <c r="N357" s="737"/>
      <c r="O357" s="737"/>
      <c r="P357" s="737"/>
      <c r="Q357" s="737"/>
      <c r="R357" s="737"/>
      <c r="S357" s="737"/>
      <c r="T357" s="737"/>
      <c r="U357" s="737"/>
      <c r="V357" s="737"/>
      <c r="W357" s="737"/>
      <c r="X357" s="737"/>
      <c r="Y357" s="737"/>
      <c r="Z357" s="737"/>
      <c r="AA357" s="66"/>
      <c r="AB357" s="66"/>
      <c r="AC357" s="80"/>
    </row>
    <row r="358" spans="1:68" ht="27" customHeight="1" x14ac:dyDescent="0.25">
      <c r="A358" s="63" t="s">
        <v>589</v>
      </c>
      <c r="B358" s="63" t="s">
        <v>590</v>
      </c>
      <c r="C358" s="36">
        <v>4301020178</v>
      </c>
      <c r="D358" s="738">
        <v>4607091383980</v>
      </c>
      <c r="E358" s="738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106</v>
      </c>
      <c r="L358" s="37" t="s">
        <v>114</v>
      </c>
      <c r="M358" s="38" t="s">
        <v>105</v>
      </c>
      <c r="N358" s="38"/>
      <c r="O358" s="37">
        <v>50</v>
      </c>
      <c r="P358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740"/>
      <c r="R358" s="740"/>
      <c r="S358" s="740"/>
      <c r="T358" s="74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0" t="s">
        <v>591</v>
      </c>
      <c r="AG358" s="78"/>
      <c r="AJ358" s="84" t="s">
        <v>115</v>
      </c>
      <c r="AK358" s="84">
        <v>720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592</v>
      </c>
      <c r="B359" s="63" t="s">
        <v>593</v>
      </c>
      <c r="C359" s="36">
        <v>4301020179</v>
      </c>
      <c r="D359" s="738">
        <v>4607091384178</v>
      </c>
      <c r="E359" s="738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113</v>
      </c>
      <c r="L359" s="37" t="s">
        <v>45</v>
      </c>
      <c r="M359" s="38" t="s">
        <v>105</v>
      </c>
      <c r="N359" s="38"/>
      <c r="O359" s="37">
        <v>50</v>
      </c>
      <c r="P359" s="9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740"/>
      <c r="R359" s="740"/>
      <c r="S359" s="740"/>
      <c r="T359" s="7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591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48"/>
      <c r="B360" s="748"/>
      <c r="C360" s="748"/>
      <c r="D360" s="748"/>
      <c r="E360" s="748"/>
      <c r="F360" s="748"/>
      <c r="G360" s="748"/>
      <c r="H360" s="748"/>
      <c r="I360" s="748"/>
      <c r="J360" s="748"/>
      <c r="K360" s="748"/>
      <c r="L360" s="748"/>
      <c r="M360" s="748"/>
      <c r="N360" s="748"/>
      <c r="O360" s="749"/>
      <c r="P360" s="745" t="s">
        <v>40</v>
      </c>
      <c r="Q360" s="746"/>
      <c r="R360" s="746"/>
      <c r="S360" s="746"/>
      <c r="T360" s="746"/>
      <c r="U360" s="746"/>
      <c r="V360" s="74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748"/>
      <c r="B361" s="748"/>
      <c r="C361" s="748"/>
      <c r="D361" s="748"/>
      <c r="E361" s="748"/>
      <c r="F361" s="748"/>
      <c r="G361" s="748"/>
      <c r="H361" s="748"/>
      <c r="I361" s="748"/>
      <c r="J361" s="748"/>
      <c r="K361" s="748"/>
      <c r="L361" s="748"/>
      <c r="M361" s="748"/>
      <c r="N361" s="748"/>
      <c r="O361" s="749"/>
      <c r="P361" s="745" t="s">
        <v>40</v>
      </c>
      <c r="Q361" s="746"/>
      <c r="R361" s="746"/>
      <c r="S361" s="746"/>
      <c r="T361" s="746"/>
      <c r="U361" s="746"/>
      <c r="V361" s="74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737" t="s">
        <v>78</v>
      </c>
      <c r="B362" s="737"/>
      <c r="C362" s="737"/>
      <c r="D362" s="737"/>
      <c r="E362" s="737"/>
      <c r="F362" s="737"/>
      <c r="G362" s="737"/>
      <c r="H362" s="737"/>
      <c r="I362" s="737"/>
      <c r="J362" s="737"/>
      <c r="K362" s="737"/>
      <c r="L362" s="737"/>
      <c r="M362" s="737"/>
      <c r="N362" s="737"/>
      <c r="O362" s="737"/>
      <c r="P362" s="737"/>
      <c r="Q362" s="737"/>
      <c r="R362" s="737"/>
      <c r="S362" s="737"/>
      <c r="T362" s="737"/>
      <c r="U362" s="737"/>
      <c r="V362" s="737"/>
      <c r="W362" s="737"/>
      <c r="X362" s="737"/>
      <c r="Y362" s="737"/>
      <c r="Z362" s="737"/>
      <c r="AA362" s="66"/>
      <c r="AB362" s="66"/>
      <c r="AC362" s="80"/>
    </row>
    <row r="363" spans="1:68" ht="27" customHeight="1" x14ac:dyDescent="0.25">
      <c r="A363" s="63" t="s">
        <v>594</v>
      </c>
      <c r="B363" s="63" t="s">
        <v>595</v>
      </c>
      <c r="C363" s="36">
        <v>4301051903</v>
      </c>
      <c r="D363" s="738">
        <v>4607091383928</v>
      </c>
      <c r="E363" s="738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106</v>
      </c>
      <c r="L363" s="37" t="s">
        <v>45</v>
      </c>
      <c r="M363" s="38" t="s">
        <v>112</v>
      </c>
      <c r="N363" s="38"/>
      <c r="O363" s="37">
        <v>40</v>
      </c>
      <c r="P363" s="925" t="s">
        <v>596</v>
      </c>
      <c r="Q363" s="740"/>
      <c r="R363" s="740"/>
      <c r="S363" s="740"/>
      <c r="T363" s="741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597</v>
      </c>
      <c r="AG363" s="78"/>
      <c r="AJ363" s="84" t="s">
        <v>45</v>
      </c>
      <c r="AK363" s="84">
        <v>0</v>
      </c>
      <c r="BB363" s="44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598</v>
      </c>
      <c r="B364" s="63" t="s">
        <v>599</v>
      </c>
      <c r="C364" s="36">
        <v>4301051897</v>
      </c>
      <c r="D364" s="738">
        <v>4607091384260</v>
      </c>
      <c r="E364" s="7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106</v>
      </c>
      <c r="L364" s="37" t="s">
        <v>45</v>
      </c>
      <c r="M364" s="38" t="s">
        <v>112</v>
      </c>
      <c r="N364" s="38"/>
      <c r="O364" s="37">
        <v>40</v>
      </c>
      <c r="P364" s="926" t="s">
        <v>600</v>
      </c>
      <c r="Q364" s="740"/>
      <c r="R364" s="740"/>
      <c r="S364" s="740"/>
      <c r="T364" s="7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601</v>
      </c>
      <c r="AG364" s="78"/>
      <c r="AJ364" s="84" t="s">
        <v>45</v>
      </c>
      <c r="AK364" s="84">
        <v>0</v>
      </c>
      <c r="BB364" s="44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748"/>
      <c r="B365" s="748"/>
      <c r="C365" s="748"/>
      <c r="D365" s="748"/>
      <c r="E365" s="748"/>
      <c r="F365" s="748"/>
      <c r="G365" s="748"/>
      <c r="H365" s="748"/>
      <c r="I365" s="748"/>
      <c r="J365" s="748"/>
      <c r="K365" s="748"/>
      <c r="L365" s="748"/>
      <c r="M365" s="748"/>
      <c r="N365" s="748"/>
      <c r="O365" s="749"/>
      <c r="P365" s="745" t="s">
        <v>40</v>
      </c>
      <c r="Q365" s="746"/>
      <c r="R365" s="746"/>
      <c r="S365" s="746"/>
      <c r="T365" s="746"/>
      <c r="U365" s="746"/>
      <c r="V365" s="747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748"/>
      <c r="B366" s="748"/>
      <c r="C366" s="748"/>
      <c r="D366" s="748"/>
      <c r="E366" s="748"/>
      <c r="F366" s="748"/>
      <c r="G366" s="748"/>
      <c r="H366" s="748"/>
      <c r="I366" s="748"/>
      <c r="J366" s="748"/>
      <c r="K366" s="748"/>
      <c r="L366" s="748"/>
      <c r="M366" s="748"/>
      <c r="N366" s="748"/>
      <c r="O366" s="749"/>
      <c r="P366" s="745" t="s">
        <v>40</v>
      </c>
      <c r="Q366" s="746"/>
      <c r="R366" s="746"/>
      <c r="S366" s="746"/>
      <c r="T366" s="746"/>
      <c r="U366" s="746"/>
      <c r="V366" s="747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737" t="s">
        <v>183</v>
      </c>
      <c r="B367" s="737"/>
      <c r="C367" s="737"/>
      <c r="D367" s="737"/>
      <c r="E367" s="737"/>
      <c r="F367" s="737"/>
      <c r="G367" s="737"/>
      <c r="H367" s="737"/>
      <c r="I367" s="737"/>
      <c r="J367" s="737"/>
      <c r="K367" s="737"/>
      <c r="L367" s="737"/>
      <c r="M367" s="737"/>
      <c r="N367" s="737"/>
      <c r="O367" s="737"/>
      <c r="P367" s="737"/>
      <c r="Q367" s="737"/>
      <c r="R367" s="737"/>
      <c r="S367" s="737"/>
      <c r="T367" s="737"/>
      <c r="U367" s="737"/>
      <c r="V367" s="737"/>
      <c r="W367" s="737"/>
      <c r="X367" s="737"/>
      <c r="Y367" s="737"/>
      <c r="Z367" s="737"/>
      <c r="AA367" s="66"/>
      <c r="AB367" s="66"/>
      <c r="AC367" s="80"/>
    </row>
    <row r="368" spans="1:68" ht="27" customHeight="1" x14ac:dyDescent="0.25">
      <c r="A368" s="63" t="s">
        <v>602</v>
      </c>
      <c r="B368" s="63" t="s">
        <v>603</v>
      </c>
      <c r="C368" s="36">
        <v>4301060439</v>
      </c>
      <c r="D368" s="738">
        <v>4607091384673</v>
      </c>
      <c r="E368" s="738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106</v>
      </c>
      <c r="L368" s="37" t="s">
        <v>45</v>
      </c>
      <c r="M368" s="38" t="s">
        <v>112</v>
      </c>
      <c r="N368" s="38"/>
      <c r="O368" s="37">
        <v>30</v>
      </c>
      <c r="P368" s="927" t="s">
        <v>604</v>
      </c>
      <c r="Q368" s="740"/>
      <c r="R368" s="740"/>
      <c r="S368" s="740"/>
      <c r="T368" s="74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48" t="s">
        <v>605</v>
      </c>
      <c r="AG368" s="78"/>
      <c r="AJ368" s="84" t="s">
        <v>45</v>
      </c>
      <c r="AK368" s="84">
        <v>0</v>
      </c>
      <c r="BB368" s="44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48"/>
      <c r="B369" s="748"/>
      <c r="C369" s="748"/>
      <c r="D369" s="748"/>
      <c r="E369" s="748"/>
      <c r="F369" s="748"/>
      <c r="G369" s="748"/>
      <c r="H369" s="748"/>
      <c r="I369" s="748"/>
      <c r="J369" s="748"/>
      <c r="K369" s="748"/>
      <c r="L369" s="748"/>
      <c r="M369" s="748"/>
      <c r="N369" s="748"/>
      <c r="O369" s="749"/>
      <c r="P369" s="745" t="s">
        <v>40</v>
      </c>
      <c r="Q369" s="746"/>
      <c r="R369" s="746"/>
      <c r="S369" s="746"/>
      <c r="T369" s="746"/>
      <c r="U369" s="746"/>
      <c r="V369" s="747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748"/>
      <c r="B370" s="748"/>
      <c r="C370" s="748"/>
      <c r="D370" s="748"/>
      <c r="E370" s="748"/>
      <c r="F370" s="748"/>
      <c r="G370" s="748"/>
      <c r="H370" s="748"/>
      <c r="I370" s="748"/>
      <c r="J370" s="748"/>
      <c r="K370" s="748"/>
      <c r="L370" s="748"/>
      <c r="M370" s="748"/>
      <c r="N370" s="748"/>
      <c r="O370" s="749"/>
      <c r="P370" s="745" t="s">
        <v>40</v>
      </c>
      <c r="Q370" s="746"/>
      <c r="R370" s="746"/>
      <c r="S370" s="746"/>
      <c r="T370" s="746"/>
      <c r="U370" s="746"/>
      <c r="V370" s="747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736" t="s">
        <v>606</v>
      </c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36"/>
      <c r="P371" s="736"/>
      <c r="Q371" s="736"/>
      <c r="R371" s="736"/>
      <c r="S371" s="736"/>
      <c r="T371" s="736"/>
      <c r="U371" s="736"/>
      <c r="V371" s="736"/>
      <c r="W371" s="736"/>
      <c r="X371" s="736"/>
      <c r="Y371" s="736"/>
      <c r="Z371" s="736"/>
      <c r="AA371" s="65"/>
      <c r="AB371" s="65"/>
      <c r="AC371" s="79"/>
    </row>
    <row r="372" spans="1:68" ht="14.25" customHeight="1" x14ac:dyDescent="0.25">
      <c r="A372" s="737" t="s">
        <v>101</v>
      </c>
      <c r="B372" s="737"/>
      <c r="C372" s="737"/>
      <c r="D372" s="737"/>
      <c r="E372" s="737"/>
      <c r="F372" s="737"/>
      <c r="G372" s="737"/>
      <c r="H372" s="737"/>
      <c r="I372" s="737"/>
      <c r="J372" s="737"/>
      <c r="K372" s="737"/>
      <c r="L372" s="737"/>
      <c r="M372" s="737"/>
      <c r="N372" s="737"/>
      <c r="O372" s="737"/>
      <c r="P372" s="737"/>
      <c r="Q372" s="737"/>
      <c r="R372" s="737"/>
      <c r="S372" s="737"/>
      <c r="T372" s="737"/>
      <c r="U372" s="737"/>
      <c r="V372" s="737"/>
      <c r="W372" s="737"/>
      <c r="X372" s="737"/>
      <c r="Y372" s="737"/>
      <c r="Z372" s="737"/>
      <c r="AA372" s="66"/>
      <c r="AB372" s="66"/>
      <c r="AC372" s="80"/>
    </row>
    <row r="373" spans="1:68" ht="27" customHeight="1" x14ac:dyDescent="0.25">
      <c r="A373" s="63" t="s">
        <v>607</v>
      </c>
      <c r="B373" s="63" t="s">
        <v>608</v>
      </c>
      <c r="C373" s="36">
        <v>4301011483</v>
      </c>
      <c r="D373" s="738">
        <v>4680115881907</v>
      </c>
      <c r="E373" s="738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106</v>
      </c>
      <c r="L373" s="37" t="s">
        <v>45</v>
      </c>
      <c r="M373" s="38" t="s">
        <v>82</v>
      </c>
      <c r="N373" s="38"/>
      <c r="O373" s="37">
        <v>60</v>
      </c>
      <c r="P373" s="9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740"/>
      <c r="R373" s="740"/>
      <c r="S373" s="740"/>
      <c r="T373" s="741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57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0" t="s">
        <v>609</v>
      </c>
      <c r="AG373" s="78"/>
      <c r="AJ373" s="84" t="s">
        <v>45</v>
      </c>
      <c r="AK373" s="84">
        <v>0</v>
      </c>
      <c r="BB373" s="451" t="s">
        <v>66</v>
      </c>
      <c r="BM373" s="78">
        <f t="shared" ref="BM373:BM378" si="58">IFERROR(X373*I373/H373,"0")</f>
        <v>0</v>
      </c>
      <c r="BN373" s="78">
        <f t="shared" ref="BN373:BN378" si="59">IFERROR(Y373*I373/H373,"0")</f>
        <v>0</v>
      </c>
      <c r="BO373" s="78">
        <f t="shared" ref="BO373:BO378" si="60">IFERROR(1/J373*(X373/H373),"0")</f>
        <v>0</v>
      </c>
      <c r="BP373" s="78">
        <f t="shared" ref="BP373:BP378" si="61">IFERROR(1/J373*(Y373/H373),"0")</f>
        <v>0</v>
      </c>
    </row>
    <row r="374" spans="1:68" ht="37.5" customHeight="1" x14ac:dyDescent="0.25">
      <c r="A374" s="63" t="s">
        <v>607</v>
      </c>
      <c r="B374" s="63" t="s">
        <v>610</v>
      </c>
      <c r="C374" s="36">
        <v>4301011873</v>
      </c>
      <c r="D374" s="738">
        <v>4680115881907</v>
      </c>
      <c r="E374" s="738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106</v>
      </c>
      <c r="L374" s="37" t="s">
        <v>45</v>
      </c>
      <c r="M374" s="38" t="s">
        <v>82</v>
      </c>
      <c r="N374" s="38"/>
      <c r="O374" s="37">
        <v>60</v>
      </c>
      <c r="P374" s="9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740"/>
      <c r="R374" s="740"/>
      <c r="S374" s="740"/>
      <c r="T374" s="741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57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52" t="s">
        <v>611</v>
      </c>
      <c r="AG374" s="78"/>
      <c r="AJ374" s="84" t="s">
        <v>45</v>
      </c>
      <c r="AK374" s="84">
        <v>0</v>
      </c>
      <c r="BB374" s="453" t="s">
        <v>66</v>
      </c>
      <c r="BM374" s="78">
        <f t="shared" si="58"/>
        <v>0</v>
      </c>
      <c r="BN374" s="78">
        <f t="shared" si="59"/>
        <v>0</v>
      </c>
      <c r="BO374" s="78">
        <f t="shared" si="60"/>
        <v>0</v>
      </c>
      <c r="BP374" s="78">
        <f t="shared" si="61"/>
        <v>0</v>
      </c>
    </row>
    <row r="375" spans="1:68" ht="37.5" customHeight="1" x14ac:dyDescent="0.25">
      <c r="A375" s="63" t="s">
        <v>612</v>
      </c>
      <c r="B375" s="63" t="s">
        <v>613</v>
      </c>
      <c r="C375" s="36">
        <v>4301011874</v>
      </c>
      <c r="D375" s="738">
        <v>4680115884892</v>
      </c>
      <c r="E375" s="738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106</v>
      </c>
      <c r="L375" s="37" t="s">
        <v>45</v>
      </c>
      <c r="M375" s="38" t="s">
        <v>82</v>
      </c>
      <c r="N375" s="38"/>
      <c r="O375" s="37">
        <v>60</v>
      </c>
      <c r="P375" s="9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740"/>
      <c r="R375" s="740"/>
      <c r="S375" s="740"/>
      <c r="T375" s="741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57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54" t="s">
        <v>614</v>
      </c>
      <c r="AG375" s="78"/>
      <c r="AJ375" s="84" t="s">
        <v>45</v>
      </c>
      <c r="AK375" s="84">
        <v>0</v>
      </c>
      <c r="BB375" s="455" t="s">
        <v>66</v>
      </c>
      <c r="BM375" s="78">
        <f t="shared" si="58"/>
        <v>0</v>
      </c>
      <c r="BN375" s="78">
        <f t="shared" si="59"/>
        <v>0</v>
      </c>
      <c r="BO375" s="78">
        <f t="shared" si="60"/>
        <v>0</v>
      </c>
      <c r="BP375" s="78">
        <f t="shared" si="61"/>
        <v>0</v>
      </c>
    </row>
    <row r="376" spans="1:68" ht="37.5" customHeight="1" x14ac:dyDescent="0.25">
      <c r="A376" s="63" t="s">
        <v>615</v>
      </c>
      <c r="B376" s="63" t="s">
        <v>616</v>
      </c>
      <c r="C376" s="36">
        <v>4301011312</v>
      </c>
      <c r="D376" s="738">
        <v>4607091384192</v>
      </c>
      <c r="E376" s="738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106</v>
      </c>
      <c r="L376" s="37" t="s">
        <v>45</v>
      </c>
      <c r="M376" s="38" t="s">
        <v>105</v>
      </c>
      <c r="N376" s="38"/>
      <c r="O376" s="37">
        <v>60</v>
      </c>
      <c r="P376" s="9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76" s="740"/>
      <c r="R376" s="740"/>
      <c r="S376" s="740"/>
      <c r="T376" s="741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7"/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56" t="s">
        <v>617</v>
      </c>
      <c r="AG376" s="78"/>
      <c r="AJ376" s="84" t="s">
        <v>45</v>
      </c>
      <c r="AK376" s="84">
        <v>0</v>
      </c>
      <c r="BB376" s="457" t="s">
        <v>66</v>
      </c>
      <c r="BM376" s="78">
        <f t="shared" si="58"/>
        <v>0</v>
      </c>
      <c r="BN376" s="78">
        <f t="shared" si="59"/>
        <v>0</v>
      </c>
      <c r="BO376" s="78">
        <f t="shared" si="60"/>
        <v>0</v>
      </c>
      <c r="BP376" s="78">
        <f t="shared" si="61"/>
        <v>0</v>
      </c>
    </row>
    <row r="377" spans="1:68" ht="37.5" customHeight="1" x14ac:dyDescent="0.25">
      <c r="A377" s="63" t="s">
        <v>618</v>
      </c>
      <c r="B377" s="63" t="s">
        <v>619</v>
      </c>
      <c r="C377" s="36">
        <v>4301011875</v>
      </c>
      <c r="D377" s="738">
        <v>4680115884885</v>
      </c>
      <c r="E377" s="738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106</v>
      </c>
      <c r="L377" s="37" t="s">
        <v>45</v>
      </c>
      <c r="M377" s="38" t="s">
        <v>82</v>
      </c>
      <c r="N377" s="38"/>
      <c r="O377" s="37">
        <v>60</v>
      </c>
      <c r="P377" s="9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740"/>
      <c r="R377" s="740"/>
      <c r="S377" s="740"/>
      <c r="T377" s="741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7"/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58" t="s">
        <v>614</v>
      </c>
      <c r="AG377" s="78"/>
      <c r="AJ377" s="84" t="s">
        <v>45</v>
      </c>
      <c r="AK377" s="84">
        <v>0</v>
      </c>
      <c r="BB377" s="459" t="s">
        <v>66</v>
      </c>
      <c r="BM377" s="78">
        <f t="shared" si="58"/>
        <v>0</v>
      </c>
      <c r="BN377" s="78">
        <f t="shared" si="59"/>
        <v>0</v>
      </c>
      <c r="BO377" s="78">
        <f t="shared" si="60"/>
        <v>0</v>
      </c>
      <c r="BP377" s="78">
        <f t="shared" si="61"/>
        <v>0</v>
      </c>
    </row>
    <row r="378" spans="1:68" ht="37.5" customHeight="1" x14ac:dyDescent="0.25">
      <c r="A378" s="63" t="s">
        <v>620</v>
      </c>
      <c r="B378" s="63" t="s">
        <v>621</v>
      </c>
      <c r="C378" s="36">
        <v>4301011871</v>
      </c>
      <c r="D378" s="738">
        <v>4680115884908</v>
      </c>
      <c r="E378" s="738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113</v>
      </c>
      <c r="L378" s="37" t="s">
        <v>45</v>
      </c>
      <c r="M378" s="38" t="s">
        <v>82</v>
      </c>
      <c r="N378" s="38"/>
      <c r="O378" s="37">
        <v>60</v>
      </c>
      <c r="P378" s="9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740"/>
      <c r="R378" s="740"/>
      <c r="S378" s="740"/>
      <c r="T378" s="74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7"/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60" t="s">
        <v>614</v>
      </c>
      <c r="AG378" s="78"/>
      <c r="AJ378" s="84" t="s">
        <v>45</v>
      </c>
      <c r="AK378" s="84">
        <v>0</v>
      </c>
      <c r="BB378" s="461" t="s">
        <v>66</v>
      </c>
      <c r="BM378" s="78">
        <f t="shared" si="58"/>
        <v>0</v>
      </c>
      <c r="BN378" s="78">
        <f t="shared" si="59"/>
        <v>0</v>
      </c>
      <c r="BO378" s="78">
        <f t="shared" si="60"/>
        <v>0</v>
      </c>
      <c r="BP378" s="78">
        <f t="shared" si="61"/>
        <v>0</v>
      </c>
    </row>
    <row r="379" spans="1:68" x14ac:dyDescent="0.2">
      <c r="A379" s="748"/>
      <c r="B379" s="748"/>
      <c r="C379" s="748"/>
      <c r="D379" s="748"/>
      <c r="E379" s="748"/>
      <c r="F379" s="748"/>
      <c r="G379" s="748"/>
      <c r="H379" s="748"/>
      <c r="I379" s="748"/>
      <c r="J379" s="748"/>
      <c r="K379" s="748"/>
      <c r="L379" s="748"/>
      <c r="M379" s="748"/>
      <c r="N379" s="748"/>
      <c r="O379" s="749"/>
      <c r="P379" s="745" t="s">
        <v>40</v>
      </c>
      <c r="Q379" s="746"/>
      <c r="R379" s="746"/>
      <c r="S379" s="746"/>
      <c r="T379" s="746"/>
      <c r="U379" s="746"/>
      <c r="V379" s="747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48"/>
      <c r="B380" s="748"/>
      <c r="C380" s="748"/>
      <c r="D380" s="748"/>
      <c r="E380" s="748"/>
      <c r="F380" s="748"/>
      <c r="G380" s="748"/>
      <c r="H380" s="748"/>
      <c r="I380" s="748"/>
      <c r="J380" s="748"/>
      <c r="K380" s="748"/>
      <c r="L380" s="748"/>
      <c r="M380" s="748"/>
      <c r="N380" s="748"/>
      <c r="O380" s="749"/>
      <c r="P380" s="745" t="s">
        <v>40</v>
      </c>
      <c r="Q380" s="746"/>
      <c r="R380" s="746"/>
      <c r="S380" s="746"/>
      <c r="T380" s="746"/>
      <c r="U380" s="746"/>
      <c r="V380" s="747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737" t="s">
        <v>157</v>
      </c>
      <c r="B381" s="737"/>
      <c r="C381" s="737"/>
      <c r="D381" s="737"/>
      <c r="E381" s="737"/>
      <c r="F381" s="737"/>
      <c r="G381" s="737"/>
      <c r="H381" s="737"/>
      <c r="I381" s="737"/>
      <c r="J381" s="737"/>
      <c r="K381" s="737"/>
      <c r="L381" s="737"/>
      <c r="M381" s="737"/>
      <c r="N381" s="737"/>
      <c r="O381" s="737"/>
      <c r="P381" s="737"/>
      <c r="Q381" s="737"/>
      <c r="R381" s="737"/>
      <c r="S381" s="737"/>
      <c r="T381" s="737"/>
      <c r="U381" s="737"/>
      <c r="V381" s="737"/>
      <c r="W381" s="737"/>
      <c r="X381" s="737"/>
      <c r="Y381" s="737"/>
      <c r="Z381" s="737"/>
      <c r="AA381" s="66"/>
      <c r="AB381" s="66"/>
      <c r="AC381" s="80"/>
    </row>
    <row r="382" spans="1:68" ht="27" customHeight="1" x14ac:dyDescent="0.25">
      <c r="A382" s="63" t="s">
        <v>622</v>
      </c>
      <c r="B382" s="63" t="s">
        <v>623</v>
      </c>
      <c r="C382" s="36">
        <v>4301031303</v>
      </c>
      <c r="D382" s="738">
        <v>4607091384802</v>
      </c>
      <c r="E382" s="738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113</v>
      </c>
      <c r="L382" s="37" t="s">
        <v>45</v>
      </c>
      <c r="M382" s="38" t="s">
        <v>82</v>
      </c>
      <c r="N382" s="38"/>
      <c r="O382" s="37">
        <v>35</v>
      </c>
      <c r="P382" s="9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740"/>
      <c r="R382" s="740"/>
      <c r="S382" s="740"/>
      <c r="T382" s="741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62" t="s">
        <v>624</v>
      </c>
      <c r="AG382" s="78"/>
      <c r="AJ382" s="84" t="s">
        <v>45</v>
      </c>
      <c r="AK382" s="84">
        <v>0</v>
      </c>
      <c r="BB382" s="46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625</v>
      </c>
      <c r="B383" s="63" t="s">
        <v>626</v>
      </c>
      <c r="C383" s="36">
        <v>4301031304</v>
      </c>
      <c r="D383" s="738">
        <v>4607091384826</v>
      </c>
      <c r="E383" s="738"/>
      <c r="F383" s="62">
        <v>0.35</v>
      </c>
      <c r="G383" s="37">
        <v>8</v>
      </c>
      <c r="H383" s="62">
        <v>2.8</v>
      </c>
      <c r="I383" s="62">
        <v>2.98</v>
      </c>
      <c r="J383" s="37">
        <v>234</v>
      </c>
      <c r="K383" s="37" t="s">
        <v>161</v>
      </c>
      <c r="L383" s="37" t="s">
        <v>45</v>
      </c>
      <c r="M383" s="38" t="s">
        <v>82</v>
      </c>
      <c r="N383" s="38"/>
      <c r="O383" s="37">
        <v>35</v>
      </c>
      <c r="P383" s="9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83" s="740"/>
      <c r="R383" s="740"/>
      <c r="S383" s="740"/>
      <c r="T383" s="74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IFERROR(IF(Y383=0,"",ROUNDUP(Y383/H383,0)*0.00502),"")</f>
        <v/>
      </c>
      <c r="AA383" s="68" t="s">
        <v>45</v>
      </c>
      <c r="AB383" s="69" t="s">
        <v>45</v>
      </c>
      <c r="AC383" s="464" t="s">
        <v>624</v>
      </c>
      <c r="AG383" s="78"/>
      <c r="AJ383" s="84" t="s">
        <v>45</v>
      </c>
      <c r="AK383" s="84">
        <v>0</v>
      </c>
      <c r="BB383" s="46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48"/>
      <c r="B384" s="748"/>
      <c r="C384" s="748"/>
      <c r="D384" s="748"/>
      <c r="E384" s="748"/>
      <c r="F384" s="748"/>
      <c r="G384" s="748"/>
      <c r="H384" s="748"/>
      <c r="I384" s="748"/>
      <c r="J384" s="748"/>
      <c r="K384" s="748"/>
      <c r="L384" s="748"/>
      <c r="M384" s="748"/>
      <c r="N384" s="748"/>
      <c r="O384" s="749"/>
      <c r="P384" s="745" t="s">
        <v>40</v>
      </c>
      <c r="Q384" s="746"/>
      <c r="R384" s="746"/>
      <c r="S384" s="746"/>
      <c r="T384" s="746"/>
      <c r="U384" s="746"/>
      <c r="V384" s="747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748"/>
      <c r="B385" s="748"/>
      <c r="C385" s="748"/>
      <c r="D385" s="748"/>
      <c r="E385" s="748"/>
      <c r="F385" s="748"/>
      <c r="G385" s="748"/>
      <c r="H385" s="748"/>
      <c r="I385" s="748"/>
      <c r="J385" s="748"/>
      <c r="K385" s="748"/>
      <c r="L385" s="748"/>
      <c r="M385" s="748"/>
      <c r="N385" s="748"/>
      <c r="O385" s="749"/>
      <c r="P385" s="745" t="s">
        <v>40</v>
      </c>
      <c r="Q385" s="746"/>
      <c r="R385" s="746"/>
      <c r="S385" s="746"/>
      <c r="T385" s="746"/>
      <c r="U385" s="746"/>
      <c r="V385" s="747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737" t="s">
        <v>78</v>
      </c>
      <c r="B386" s="737"/>
      <c r="C386" s="737"/>
      <c r="D386" s="737"/>
      <c r="E386" s="737"/>
      <c r="F386" s="737"/>
      <c r="G386" s="737"/>
      <c r="H386" s="737"/>
      <c r="I386" s="737"/>
      <c r="J386" s="737"/>
      <c r="K386" s="737"/>
      <c r="L386" s="737"/>
      <c r="M386" s="737"/>
      <c r="N386" s="737"/>
      <c r="O386" s="737"/>
      <c r="P386" s="737"/>
      <c r="Q386" s="737"/>
      <c r="R386" s="737"/>
      <c r="S386" s="737"/>
      <c r="T386" s="737"/>
      <c r="U386" s="737"/>
      <c r="V386" s="737"/>
      <c r="W386" s="737"/>
      <c r="X386" s="737"/>
      <c r="Y386" s="737"/>
      <c r="Z386" s="737"/>
      <c r="AA386" s="66"/>
      <c r="AB386" s="66"/>
      <c r="AC386" s="80"/>
    </row>
    <row r="387" spans="1:68" ht="27" customHeight="1" x14ac:dyDescent="0.25">
      <c r="A387" s="63" t="s">
        <v>627</v>
      </c>
      <c r="B387" s="63" t="s">
        <v>628</v>
      </c>
      <c r="C387" s="36">
        <v>4301051899</v>
      </c>
      <c r="D387" s="738">
        <v>4607091384246</v>
      </c>
      <c r="E387" s="738"/>
      <c r="F387" s="62">
        <v>1.5</v>
      </c>
      <c r="G387" s="37">
        <v>6</v>
      </c>
      <c r="H387" s="62">
        <v>9</v>
      </c>
      <c r="I387" s="62">
        <v>9.5190000000000001</v>
      </c>
      <c r="J387" s="37">
        <v>64</v>
      </c>
      <c r="K387" s="37" t="s">
        <v>106</v>
      </c>
      <c r="L387" s="37" t="s">
        <v>45</v>
      </c>
      <c r="M387" s="38" t="s">
        <v>112</v>
      </c>
      <c r="N387" s="38"/>
      <c r="O387" s="37">
        <v>40</v>
      </c>
      <c r="P387" s="93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7" s="740"/>
      <c r="R387" s="740"/>
      <c r="S387" s="740"/>
      <c r="T387" s="741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66" t="s">
        <v>629</v>
      </c>
      <c r="AG387" s="78"/>
      <c r="AJ387" s="84" t="s">
        <v>45</v>
      </c>
      <c r="AK387" s="84">
        <v>0</v>
      </c>
      <c r="BB387" s="46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630</v>
      </c>
      <c r="B388" s="63" t="s">
        <v>631</v>
      </c>
      <c r="C388" s="36">
        <v>4301051901</v>
      </c>
      <c r="D388" s="738">
        <v>4680115881976</v>
      </c>
      <c r="E388" s="738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106</v>
      </c>
      <c r="L388" s="37" t="s">
        <v>45</v>
      </c>
      <c r="M388" s="38" t="s">
        <v>112</v>
      </c>
      <c r="N388" s="38"/>
      <c r="O388" s="37">
        <v>40</v>
      </c>
      <c r="P388" s="937" t="s">
        <v>632</v>
      </c>
      <c r="Q388" s="740"/>
      <c r="R388" s="740"/>
      <c r="S388" s="740"/>
      <c r="T388" s="741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68" t="s">
        <v>633</v>
      </c>
      <c r="AG388" s="78"/>
      <c r="AJ388" s="84" t="s">
        <v>45</v>
      </c>
      <c r="AK388" s="84">
        <v>0</v>
      </c>
      <c r="BB388" s="469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634</v>
      </c>
      <c r="B389" s="63" t="s">
        <v>635</v>
      </c>
      <c r="C389" s="36">
        <v>4301051660</v>
      </c>
      <c r="D389" s="738">
        <v>4607091384253</v>
      </c>
      <c r="E389" s="738"/>
      <c r="F389" s="62">
        <v>0.4</v>
      </c>
      <c r="G389" s="37">
        <v>6</v>
      </c>
      <c r="H389" s="62">
        <v>2.4</v>
      </c>
      <c r="I389" s="62">
        <v>2.6640000000000001</v>
      </c>
      <c r="J389" s="37">
        <v>182</v>
      </c>
      <c r="K389" s="37" t="s">
        <v>83</v>
      </c>
      <c r="L389" s="37" t="s">
        <v>45</v>
      </c>
      <c r="M389" s="38" t="s">
        <v>112</v>
      </c>
      <c r="N389" s="38"/>
      <c r="O389" s="37">
        <v>40</v>
      </c>
      <c r="P389" s="9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9" s="740"/>
      <c r="R389" s="740"/>
      <c r="S389" s="740"/>
      <c r="T389" s="74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70" t="s">
        <v>629</v>
      </c>
      <c r="AG389" s="78"/>
      <c r="AJ389" s="84" t="s">
        <v>45</v>
      </c>
      <c r="AK389" s="84">
        <v>0</v>
      </c>
      <c r="BB389" s="471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634</v>
      </c>
      <c r="B390" s="63" t="s">
        <v>636</v>
      </c>
      <c r="C390" s="36">
        <v>4301051297</v>
      </c>
      <c r="D390" s="738">
        <v>4607091384253</v>
      </c>
      <c r="E390" s="738"/>
      <c r="F390" s="62">
        <v>0.4</v>
      </c>
      <c r="G390" s="37">
        <v>6</v>
      </c>
      <c r="H390" s="62">
        <v>2.4</v>
      </c>
      <c r="I390" s="62">
        <v>2.6640000000000001</v>
      </c>
      <c r="J390" s="37">
        <v>182</v>
      </c>
      <c r="K390" s="37" t="s">
        <v>83</v>
      </c>
      <c r="L390" s="37" t="s">
        <v>45</v>
      </c>
      <c r="M390" s="38" t="s">
        <v>82</v>
      </c>
      <c r="N390" s="38"/>
      <c r="O390" s="37">
        <v>40</v>
      </c>
      <c r="P390" s="9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90" s="740"/>
      <c r="R390" s="740"/>
      <c r="S390" s="740"/>
      <c r="T390" s="74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IFERROR(IF(Y390=0,"",ROUNDUP(Y390/H390,0)*0.00651),"")</f>
        <v/>
      </c>
      <c r="AA390" s="68" t="s">
        <v>45</v>
      </c>
      <c r="AB390" s="69" t="s">
        <v>45</v>
      </c>
      <c r="AC390" s="472" t="s">
        <v>637</v>
      </c>
      <c r="AG390" s="78"/>
      <c r="AJ390" s="84" t="s">
        <v>45</v>
      </c>
      <c r="AK390" s="84">
        <v>0</v>
      </c>
      <c r="BB390" s="47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638</v>
      </c>
      <c r="B391" s="63" t="s">
        <v>639</v>
      </c>
      <c r="C391" s="36">
        <v>4301051444</v>
      </c>
      <c r="D391" s="738">
        <v>4680115881969</v>
      </c>
      <c r="E391" s="738"/>
      <c r="F391" s="62">
        <v>0.4</v>
      </c>
      <c r="G391" s="37">
        <v>6</v>
      </c>
      <c r="H391" s="62">
        <v>2.4</v>
      </c>
      <c r="I391" s="62">
        <v>2.58</v>
      </c>
      <c r="J391" s="37">
        <v>182</v>
      </c>
      <c r="K391" s="37" t="s">
        <v>83</v>
      </c>
      <c r="L391" s="37" t="s">
        <v>45</v>
      </c>
      <c r="M391" s="38" t="s">
        <v>82</v>
      </c>
      <c r="N391" s="38"/>
      <c r="O391" s="37">
        <v>40</v>
      </c>
      <c r="P391" s="9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91" s="740"/>
      <c r="R391" s="740"/>
      <c r="S391" s="740"/>
      <c r="T391" s="74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74" t="s">
        <v>640</v>
      </c>
      <c r="AG391" s="78"/>
      <c r="AJ391" s="84" t="s">
        <v>45</v>
      </c>
      <c r="AK391" s="84">
        <v>0</v>
      </c>
      <c r="BB391" s="47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48"/>
      <c r="B392" s="748"/>
      <c r="C392" s="748"/>
      <c r="D392" s="748"/>
      <c r="E392" s="748"/>
      <c r="F392" s="748"/>
      <c r="G392" s="748"/>
      <c r="H392" s="748"/>
      <c r="I392" s="748"/>
      <c r="J392" s="748"/>
      <c r="K392" s="748"/>
      <c r="L392" s="748"/>
      <c r="M392" s="748"/>
      <c r="N392" s="748"/>
      <c r="O392" s="749"/>
      <c r="P392" s="745" t="s">
        <v>40</v>
      </c>
      <c r="Q392" s="746"/>
      <c r="R392" s="746"/>
      <c r="S392" s="746"/>
      <c r="T392" s="746"/>
      <c r="U392" s="746"/>
      <c r="V392" s="747"/>
      <c r="W392" s="42" t="s">
        <v>39</v>
      </c>
      <c r="X392" s="43">
        <f>IFERROR(X387/H387,"0")+IFERROR(X388/H388,"0")+IFERROR(X389/H389,"0")+IFERROR(X390/H390,"0")+IFERROR(X391/H391,"0")</f>
        <v>0</v>
      </c>
      <c r="Y392" s="43">
        <f>IFERROR(Y387/H387,"0")+IFERROR(Y388/H388,"0")+IFERROR(Y389/H389,"0")+IFERROR(Y390/H390,"0")+IFERROR(Y391/H391,"0")</f>
        <v>0</v>
      </c>
      <c r="Z392" s="43">
        <f>IFERROR(IF(Z387="",0,Z387),"0")+IFERROR(IF(Z388="",0,Z388),"0")+IFERROR(IF(Z389="",0,Z389),"0")+IFERROR(IF(Z390="",0,Z390),"0")+IFERROR(IF(Z391="",0,Z391),"0")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748"/>
      <c r="B393" s="748"/>
      <c r="C393" s="748"/>
      <c r="D393" s="748"/>
      <c r="E393" s="748"/>
      <c r="F393" s="748"/>
      <c r="G393" s="748"/>
      <c r="H393" s="748"/>
      <c r="I393" s="748"/>
      <c r="J393" s="748"/>
      <c r="K393" s="748"/>
      <c r="L393" s="748"/>
      <c r="M393" s="748"/>
      <c r="N393" s="748"/>
      <c r="O393" s="749"/>
      <c r="P393" s="745" t="s">
        <v>40</v>
      </c>
      <c r="Q393" s="746"/>
      <c r="R393" s="746"/>
      <c r="S393" s="746"/>
      <c r="T393" s="746"/>
      <c r="U393" s="746"/>
      <c r="V393" s="747"/>
      <c r="W393" s="42" t="s">
        <v>0</v>
      </c>
      <c r="X393" s="43">
        <f>IFERROR(SUM(X387:X391),"0")</f>
        <v>0</v>
      </c>
      <c r="Y393" s="43">
        <f>IFERROR(SUM(Y387:Y391),"0")</f>
        <v>0</v>
      </c>
      <c r="Z393" s="42"/>
      <c r="AA393" s="67"/>
      <c r="AB393" s="67"/>
      <c r="AC393" s="67"/>
    </row>
    <row r="394" spans="1:68" ht="14.25" customHeight="1" x14ac:dyDescent="0.25">
      <c r="A394" s="737" t="s">
        <v>183</v>
      </c>
      <c r="B394" s="737"/>
      <c r="C394" s="737"/>
      <c r="D394" s="737"/>
      <c r="E394" s="737"/>
      <c r="F394" s="737"/>
      <c r="G394" s="737"/>
      <c r="H394" s="737"/>
      <c r="I394" s="737"/>
      <c r="J394" s="737"/>
      <c r="K394" s="737"/>
      <c r="L394" s="737"/>
      <c r="M394" s="737"/>
      <c r="N394" s="737"/>
      <c r="O394" s="737"/>
      <c r="P394" s="737"/>
      <c r="Q394" s="737"/>
      <c r="R394" s="737"/>
      <c r="S394" s="737"/>
      <c r="T394" s="737"/>
      <c r="U394" s="737"/>
      <c r="V394" s="737"/>
      <c r="W394" s="737"/>
      <c r="X394" s="737"/>
      <c r="Y394" s="737"/>
      <c r="Z394" s="737"/>
      <c r="AA394" s="66"/>
      <c r="AB394" s="66"/>
      <c r="AC394" s="80"/>
    </row>
    <row r="395" spans="1:68" ht="27" customHeight="1" x14ac:dyDescent="0.25">
      <c r="A395" s="63" t="s">
        <v>641</v>
      </c>
      <c r="B395" s="63" t="s">
        <v>642</v>
      </c>
      <c r="C395" s="36">
        <v>4301060441</v>
      </c>
      <c r="D395" s="738">
        <v>4607091389357</v>
      </c>
      <c r="E395" s="738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106</v>
      </c>
      <c r="L395" s="37" t="s">
        <v>45</v>
      </c>
      <c r="M395" s="38" t="s">
        <v>112</v>
      </c>
      <c r="N395" s="38"/>
      <c r="O395" s="37">
        <v>40</v>
      </c>
      <c r="P395" s="941" t="s">
        <v>643</v>
      </c>
      <c r="Q395" s="740"/>
      <c r="R395" s="740"/>
      <c r="S395" s="740"/>
      <c r="T395" s="74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76" t="s">
        <v>644</v>
      </c>
      <c r="AG395" s="78"/>
      <c r="AJ395" s="84" t="s">
        <v>45</v>
      </c>
      <c r="AK395" s="84">
        <v>0</v>
      </c>
      <c r="BB395" s="47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48"/>
      <c r="B396" s="748"/>
      <c r="C396" s="748"/>
      <c r="D396" s="748"/>
      <c r="E396" s="748"/>
      <c r="F396" s="748"/>
      <c r="G396" s="748"/>
      <c r="H396" s="748"/>
      <c r="I396" s="748"/>
      <c r="J396" s="748"/>
      <c r="K396" s="748"/>
      <c r="L396" s="748"/>
      <c r="M396" s="748"/>
      <c r="N396" s="748"/>
      <c r="O396" s="749"/>
      <c r="P396" s="745" t="s">
        <v>40</v>
      </c>
      <c r="Q396" s="746"/>
      <c r="R396" s="746"/>
      <c r="S396" s="746"/>
      <c r="T396" s="746"/>
      <c r="U396" s="746"/>
      <c r="V396" s="747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748"/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9"/>
      <c r="P397" s="745" t="s">
        <v>40</v>
      </c>
      <c r="Q397" s="746"/>
      <c r="R397" s="746"/>
      <c r="S397" s="746"/>
      <c r="T397" s="746"/>
      <c r="U397" s="746"/>
      <c r="V397" s="747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735" t="s">
        <v>645</v>
      </c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5"/>
      <c r="P398" s="735"/>
      <c r="Q398" s="735"/>
      <c r="R398" s="735"/>
      <c r="S398" s="735"/>
      <c r="T398" s="735"/>
      <c r="U398" s="735"/>
      <c r="V398" s="735"/>
      <c r="W398" s="735"/>
      <c r="X398" s="735"/>
      <c r="Y398" s="735"/>
      <c r="Z398" s="735"/>
      <c r="AA398" s="54"/>
      <c r="AB398" s="54"/>
      <c r="AC398" s="54"/>
    </row>
    <row r="399" spans="1:68" ht="16.5" customHeight="1" x14ac:dyDescent="0.25">
      <c r="A399" s="736" t="s">
        <v>646</v>
      </c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36"/>
      <c r="P399" s="736"/>
      <c r="Q399" s="736"/>
      <c r="R399" s="736"/>
      <c r="S399" s="736"/>
      <c r="T399" s="736"/>
      <c r="U399" s="736"/>
      <c r="V399" s="736"/>
      <c r="W399" s="736"/>
      <c r="X399" s="736"/>
      <c r="Y399" s="736"/>
      <c r="Z399" s="736"/>
      <c r="AA399" s="65"/>
      <c r="AB399" s="65"/>
      <c r="AC399" s="79"/>
    </row>
    <row r="400" spans="1:68" ht="14.25" customHeight="1" x14ac:dyDescent="0.25">
      <c r="A400" s="737" t="s">
        <v>157</v>
      </c>
      <c r="B400" s="737"/>
      <c r="C400" s="737"/>
      <c r="D400" s="737"/>
      <c r="E400" s="737"/>
      <c r="F400" s="737"/>
      <c r="G400" s="737"/>
      <c r="H400" s="737"/>
      <c r="I400" s="737"/>
      <c r="J400" s="737"/>
      <c r="K400" s="737"/>
      <c r="L400" s="737"/>
      <c r="M400" s="737"/>
      <c r="N400" s="737"/>
      <c r="O400" s="737"/>
      <c r="P400" s="737"/>
      <c r="Q400" s="737"/>
      <c r="R400" s="737"/>
      <c r="S400" s="737"/>
      <c r="T400" s="737"/>
      <c r="U400" s="737"/>
      <c r="V400" s="737"/>
      <c r="W400" s="737"/>
      <c r="X400" s="737"/>
      <c r="Y400" s="737"/>
      <c r="Z400" s="737"/>
      <c r="AA400" s="66"/>
      <c r="AB400" s="66"/>
      <c r="AC400" s="80"/>
    </row>
    <row r="401" spans="1:68" ht="27" customHeight="1" x14ac:dyDescent="0.25">
      <c r="A401" s="63" t="s">
        <v>647</v>
      </c>
      <c r="B401" s="63" t="s">
        <v>648</v>
      </c>
      <c r="C401" s="36">
        <v>4301031405</v>
      </c>
      <c r="D401" s="738">
        <v>4680115886100</v>
      </c>
      <c r="E401" s="738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113</v>
      </c>
      <c r="L401" s="37" t="s">
        <v>45</v>
      </c>
      <c r="M401" s="38" t="s">
        <v>82</v>
      </c>
      <c r="N401" s="38"/>
      <c r="O401" s="37">
        <v>50</v>
      </c>
      <c r="P401" s="942" t="s">
        <v>649</v>
      </c>
      <c r="Q401" s="740"/>
      <c r="R401" s="740"/>
      <c r="S401" s="740"/>
      <c r="T401" s="741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2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78" t="s">
        <v>650</v>
      </c>
      <c r="AG401" s="78"/>
      <c r="AJ401" s="84" t="s">
        <v>45</v>
      </c>
      <c r="AK401" s="84">
        <v>0</v>
      </c>
      <c r="BB401" s="479" t="s">
        <v>66</v>
      </c>
      <c r="BM401" s="78">
        <f t="shared" ref="BM401:BM412" si="63">IFERROR(X401*I401/H401,"0")</f>
        <v>0</v>
      </c>
      <c r="BN401" s="78">
        <f t="shared" ref="BN401:BN412" si="64">IFERROR(Y401*I401/H401,"0")</f>
        <v>0</v>
      </c>
      <c r="BO401" s="78">
        <f t="shared" ref="BO401:BO412" si="65">IFERROR(1/J401*(X401/H401),"0")</f>
        <v>0</v>
      </c>
      <c r="BP401" s="78">
        <f t="shared" ref="BP401:BP412" si="66">IFERROR(1/J401*(Y401/H401),"0")</f>
        <v>0</v>
      </c>
    </row>
    <row r="402" spans="1:68" ht="27" customHeight="1" x14ac:dyDescent="0.25">
      <c r="A402" s="63" t="s">
        <v>651</v>
      </c>
      <c r="B402" s="63" t="s">
        <v>652</v>
      </c>
      <c r="C402" s="36">
        <v>4301031406</v>
      </c>
      <c r="D402" s="738">
        <v>4680115886117</v>
      </c>
      <c r="E402" s="738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113</v>
      </c>
      <c r="L402" s="37" t="s">
        <v>45</v>
      </c>
      <c r="M402" s="38" t="s">
        <v>82</v>
      </c>
      <c r="N402" s="38"/>
      <c r="O402" s="37">
        <v>50</v>
      </c>
      <c r="P402" s="943" t="s">
        <v>653</v>
      </c>
      <c r="Q402" s="740"/>
      <c r="R402" s="740"/>
      <c r="S402" s="740"/>
      <c r="T402" s="741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80" t="s">
        <v>654</v>
      </c>
      <c r="AG402" s="78"/>
      <c r="AJ402" s="84" t="s">
        <v>45</v>
      </c>
      <c r="AK402" s="84">
        <v>0</v>
      </c>
      <c r="BB402" s="481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651</v>
      </c>
      <c r="B403" s="63" t="s">
        <v>655</v>
      </c>
      <c r="C403" s="36">
        <v>4301031382</v>
      </c>
      <c r="D403" s="738">
        <v>4680115886117</v>
      </c>
      <c r="E403" s="738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113</v>
      </c>
      <c r="L403" s="37" t="s">
        <v>45</v>
      </c>
      <c r="M403" s="38" t="s">
        <v>82</v>
      </c>
      <c r="N403" s="38"/>
      <c r="O403" s="37">
        <v>50</v>
      </c>
      <c r="P403" s="944" t="s">
        <v>653</v>
      </c>
      <c r="Q403" s="740"/>
      <c r="R403" s="740"/>
      <c r="S403" s="740"/>
      <c r="T403" s="741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82" t="s">
        <v>654</v>
      </c>
      <c r="AG403" s="78"/>
      <c r="AJ403" s="84" t="s">
        <v>45</v>
      </c>
      <c r="AK403" s="84">
        <v>0</v>
      </c>
      <c r="BB403" s="483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656</v>
      </c>
      <c r="B404" s="63" t="s">
        <v>657</v>
      </c>
      <c r="C404" s="36">
        <v>4301031402</v>
      </c>
      <c r="D404" s="738">
        <v>4680115886124</v>
      </c>
      <c r="E404" s="738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113</v>
      </c>
      <c r="L404" s="37" t="s">
        <v>45</v>
      </c>
      <c r="M404" s="38" t="s">
        <v>82</v>
      </c>
      <c r="N404" s="38"/>
      <c r="O404" s="37">
        <v>50</v>
      </c>
      <c r="P404" s="945" t="s">
        <v>658</v>
      </c>
      <c r="Q404" s="740"/>
      <c r="R404" s="740"/>
      <c r="S404" s="740"/>
      <c r="T404" s="741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84" t="s">
        <v>659</v>
      </c>
      <c r="AG404" s="78"/>
      <c r="AJ404" s="84" t="s">
        <v>45</v>
      </c>
      <c r="AK404" s="84">
        <v>0</v>
      </c>
      <c r="BB404" s="485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660</v>
      </c>
      <c r="B405" s="63" t="s">
        <v>661</v>
      </c>
      <c r="C405" s="36">
        <v>4301031335</v>
      </c>
      <c r="D405" s="738">
        <v>4680115883147</v>
      </c>
      <c r="E405" s="738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161</v>
      </c>
      <c r="L405" s="37" t="s">
        <v>45</v>
      </c>
      <c r="M405" s="38" t="s">
        <v>82</v>
      </c>
      <c r="N405" s="38"/>
      <c r="O405" s="37">
        <v>50</v>
      </c>
      <c r="P405" s="9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740"/>
      <c r="R405" s="740"/>
      <c r="S405" s="740"/>
      <c r="T405" s="741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2" si="67">IFERROR(IF(Y405=0,"",ROUNDUP(Y405/H405,0)*0.00502),"")</f>
        <v/>
      </c>
      <c r="AA405" s="68" t="s">
        <v>45</v>
      </c>
      <c r="AB405" s="69" t="s">
        <v>45</v>
      </c>
      <c r="AC405" s="486" t="s">
        <v>650</v>
      </c>
      <c r="AG405" s="78"/>
      <c r="AJ405" s="84" t="s">
        <v>45</v>
      </c>
      <c r="AK405" s="84">
        <v>0</v>
      </c>
      <c r="BB405" s="487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660</v>
      </c>
      <c r="B406" s="63" t="s">
        <v>662</v>
      </c>
      <c r="C406" s="36">
        <v>4301031366</v>
      </c>
      <c r="D406" s="738">
        <v>4680115883147</v>
      </c>
      <c r="E406" s="738"/>
      <c r="F406" s="62">
        <v>0.28000000000000003</v>
      </c>
      <c r="G406" s="37">
        <v>6</v>
      </c>
      <c r="H406" s="62">
        <v>1.68</v>
      </c>
      <c r="I406" s="62">
        <v>1.81</v>
      </c>
      <c r="J406" s="37">
        <v>234</v>
      </c>
      <c r="K406" s="37" t="s">
        <v>161</v>
      </c>
      <c r="L406" s="37" t="s">
        <v>45</v>
      </c>
      <c r="M406" s="38" t="s">
        <v>82</v>
      </c>
      <c r="N406" s="38"/>
      <c r="O406" s="37">
        <v>50</v>
      </c>
      <c r="P406" s="947" t="s">
        <v>663</v>
      </c>
      <c r="Q406" s="740"/>
      <c r="R406" s="740"/>
      <c r="S406" s="740"/>
      <c r="T406" s="741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88" t="s">
        <v>650</v>
      </c>
      <c r="AG406" s="78"/>
      <c r="AJ406" s="84" t="s">
        <v>45</v>
      </c>
      <c r="AK406" s="84">
        <v>0</v>
      </c>
      <c r="BB406" s="489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27" customHeight="1" x14ac:dyDescent="0.25">
      <c r="A407" s="63" t="s">
        <v>664</v>
      </c>
      <c r="B407" s="63" t="s">
        <v>665</v>
      </c>
      <c r="C407" s="36">
        <v>4301031362</v>
      </c>
      <c r="D407" s="738">
        <v>4607091384338</v>
      </c>
      <c r="E407" s="738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161</v>
      </c>
      <c r="L407" s="37" t="s">
        <v>45</v>
      </c>
      <c r="M407" s="38" t="s">
        <v>82</v>
      </c>
      <c r="N407" s="38"/>
      <c r="O407" s="37">
        <v>50</v>
      </c>
      <c r="P407" s="9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7" s="740"/>
      <c r="R407" s="740"/>
      <c r="S407" s="740"/>
      <c r="T407" s="741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90" t="s">
        <v>650</v>
      </c>
      <c r="AG407" s="78"/>
      <c r="AJ407" s="84" t="s">
        <v>45</v>
      </c>
      <c r="AK407" s="84">
        <v>0</v>
      </c>
      <c r="BB407" s="491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37.5" customHeight="1" x14ac:dyDescent="0.25">
      <c r="A408" s="63" t="s">
        <v>666</v>
      </c>
      <c r="B408" s="63" t="s">
        <v>667</v>
      </c>
      <c r="C408" s="36">
        <v>4301031361</v>
      </c>
      <c r="D408" s="738">
        <v>4607091389524</v>
      </c>
      <c r="E408" s="738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161</v>
      </c>
      <c r="L408" s="37" t="s">
        <v>45</v>
      </c>
      <c r="M408" s="38" t="s">
        <v>82</v>
      </c>
      <c r="N408" s="38"/>
      <c r="O408" s="37">
        <v>50</v>
      </c>
      <c r="P408" s="9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8" s="740"/>
      <c r="R408" s="740"/>
      <c r="S408" s="740"/>
      <c r="T408" s="741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92" t="s">
        <v>668</v>
      </c>
      <c r="AG408" s="78"/>
      <c r="AJ408" s="84" t="s">
        <v>45</v>
      </c>
      <c r="AK408" s="84">
        <v>0</v>
      </c>
      <c r="BB408" s="493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669</v>
      </c>
      <c r="B409" s="63" t="s">
        <v>670</v>
      </c>
      <c r="C409" s="36">
        <v>4301031337</v>
      </c>
      <c r="D409" s="738">
        <v>4680115883161</v>
      </c>
      <c r="E409" s="738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161</v>
      </c>
      <c r="L409" s="37" t="s">
        <v>45</v>
      </c>
      <c r="M409" s="38" t="s">
        <v>82</v>
      </c>
      <c r="N409" s="38"/>
      <c r="O409" s="37">
        <v>50</v>
      </c>
      <c r="P409" s="9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9" s="740"/>
      <c r="R409" s="740"/>
      <c r="S409" s="740"/>
      <c r="T409" s="741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94" t="s">
        <v>671</v>
      </c>
      <c r="AG409" s="78"/>
      <c r="AJ409" s="84" t="s">
        <v>45</v>
      </c>
      <c r="AK409" s="84">
        <v>0</v>
      </c>
      <c r="BB409" s="495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27" customHeight="1" x14ac:dyDescent="0.25">
      <c r="A410" s="63" t="s">
        <v>669</v>
      </c>
      <c r="B410" s="63" t="s">
        <v>672</v>
      </c>
      <c r="C410" s="36">
        <v>4301031364</v>
      </c>
      <c r="D410" s="738">
        <v>4680115883161</v>
      </c>
      <c r="E410" s="738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161</v>
      </c>
      <c r="L410" s="37" t="s">
        <v>45</v>
      </c>
      <c r="M410" s="38" t="s">
        <v>82</v>
      </c>
      <c r="N410" s="38"/>
      <c r="O410" s="37">
        <v>50</v>
      </c>
      <c r="P410" s="951" t="s">
        <v>673</v>
      </c>
      <c r="Q410" s="740"/>
      <c r="R410" s="740"/>
      <c r="S410" s="740"/>
      <c r="T410" s="741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96" t="s">
        <v>671</v>
      </c>
      <c r="AG410" s="78"/>
      <c r="AJ410" s="84" t="s">
        <v>45</v>
      </c>
      <c r="AK410" s="84">
        <v>0</v>
      </c>
      <c r="BB410" s="497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27" customHeight="1" x14ac:dyDescent="0.25">
      <c r="A411" s="63" t="s">
        <v>674</v>
      </c>
      <c r="B411" s="63" t="s">
        <v>675</v>
      </c>
      <c r="C411" s="36">
        <v>4301031358</v>
      </c>
      <c r="D411" s="738">
        <v>4607091389531</v>
      </c>
      <c r="E411" s="738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161</v>
      </c>
      <c r="L411" s="37" t="s">
        <v>45</v>
      </c>
      <c r="M411" s="38" t="s">
        <v>82</v>
      </c>
      <c r="N411" s="38"/>
      <c r="O411" s="37">
        <v>50</v>
      </c>
      <c r="P411" s="9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11" s="740"/>
      <c r="R411" s="740"/>
      <c r="S411" s="740"/>
      <c r="T411" s="741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 t="shared" si="67"/>
        <v/>
      </c>
      <c r="AA411" s="68" t="s">
        <v>45</v>
      </c>
      <c r="AB411" s="69" t="s">
        <v>45</v>
      </c>
      <c r="AC411" s="498" t="s">
        <v>676</v>
      </c>
      <c r="AG411" s="78"/>
      <c r="AJ411" s="84" t="s">
        <v>45</v>
      </c>
      <c r="AK411" s="84">
        <v>0</v>
      </c>
      <c r="BB411" s="499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677</v>
      </c>
      <c r="B412" s="63" t="s">
        <v>678</v>
      </c>
      <c r="C412" s="36">
        <v>4301031360</v>
      </c>
      <c r="D412" s="738">
        <v>4607091384345</v>
      </c>
      <c r="E412" s="738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161</v>
      </c>
      <c r="L412" s="37" t="s">
        <v>45</v>
      </c>
      <c r="M412" s="38" t="s">
        <v>82</v>
      </c>
      <c r="N412" s="38"/>
      <c r="O412" s="37">
        <v>50</v>
      </c>
      <c r="P412" s="9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2" s="740"/>
      <c r="R412" s="740"/>
      <c r="S412" s="740"/>
      <c r="T412" s="741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 t="shared" si="67"/>
        <v/>
      </c>
      <c r="AA412" s="68" t="s">
        <v>45</v>
      </c>
      <c r="AB412" s="69" t="s">
        <v>45</v>
      </c>
      <c r="AC412" s="500" t="s">
        <v>671</v>
      </c>
      <c r="AG412" s="78"/>
      <c r="AJ412" s="84" t="s">
        <v>45</v>
      </c>
      <c r="AK412" s="84">
        <v>0</v>
      </c>
      <c r="BB412" s="501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48"/>
      <c r="B413" s="748"/>
      <c r="C413" s="748"/>
      <c r="D413" s="748"/>
      <c r="E413" s="748"/>
      <c r="F413" s="748"/>
      <c r="G413" s="748"/>
      <c r="H413" s="748"/>
      <c r="I413" s="748"/>
      <c r="J413" s="748"/>
      <c r="K413" s="748"/>
      <c r="L413" s="748"/>
      <c r="M413" s="748"/>
      <c r="N413" s="748"/>
      <c r="O413" s="749"/>
      <c r="P413" s="745" t="s">
        <v>40</v>
      </c>
      <c r="Q413" s="746"/>
      <c r="R413" s="746"/>
      <c r="S413" s="746"/>
      <c r="T413" s="746"/>
      <c r="U413" s="746"/>
      <c r="V413" s="747"/>
      <c r="W413" s="42" t="s">
        <v>39</v>
      </c>
      <c r="X413" s="43">
        <f>IFERROR(X401/H401,"0")+IFERROR(X402/H402,"0")+IFERROR(X403/H403,"0")+IFERROR(X404/H404,"0")+IFERROR(X405/H405,"0")+IFERROR(X406/H406,"0")+IFERROR(X407/H407,"0")+IFERROR(X408/H408,"0")+IFERROR(X409/H409,"0")+IFERROR(X410/H410,"0")+IFERROR(X411/H411,"0")+IFERROR(X412/H412,"0")</f>
        <v>0</v>
      </c>
      <c r="Y413" s="43">
        <f>IFERROR(Y401/H401,"0")+IFERROR(Y402/H402,"0")+IFERROR(Y403/H403,"0")+IFERROR(Y404/H404,"0")+IFERROR(Y405/H405,"0")+IFERROR(Y406/H406,"0")+IFERROR(Y407/H407,"0")+IFERROR(Y408/H408,"0")+IFERROR(Y409/H409,"0")+IFERROR(Y410/H410,"0")+IFERROR(Y411/H411,"0")+IFERROR(Y412/H412,"0")</f>
        <v>0</v>
      </c>
      <c r="Z413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48"/>
      <c r="B414" s="748"/>
      <c r="C414" s="748"/>
      <c r="D414" s="748"/>
      <c r="E414" s="748"/>
      <c r="F414" s="748"/>
      <c r="G414" s="748"/>
      <c r="H414" s="748"/>
      <c r="I414" s="748"/>
      <c r="J414" s="748"/>
      <c r="K414" s="748"/>
      <c r="L414" s="748"/>
      <c r="M414" s="748"/>
      <c r="N414" s="748"/>
      <c r="O414" s="749"/>
      <c r="P414" s="745" t="s">
        <v>40</v>
      </c>
      <c r="Q414" s="746"/>
      <c r="R414" s="746"/>
      <c r="S414" s="746"/>
      <c r="T414" s="746"/>
      <c r="U414" s="746"/>
      <c r="V414" s="747"/>
      <c r="W414" s="42" t="s">
        <v>0</v>
      </c>
      <c r="X414" s="43">
        <f>IFERROR(SUM(X401:X412),"0")</f>
        <v>0</v>
      </c>
      <c r="Y414" s="43">
        <f>IFERROR(SUM(Y401:Y412),"0")</f>
        <v>0</v>
      </c>
      <c r="Z414" s="42"/>
      <c r="AA414" s="67"/>
      <c r="AB414" s="67"/>
      <c r="AC414" s="67"/>
    </row>
    <row r="415" spans="1:68" ht="14.25" customHeight="1" x14ac:dyDescent="0.25">
      <c r="A415" s="737" t="s">
        <v>78</v>
      </c>
      <c r="B415" s="737"/>
      <c r="C415" s="737"/>
      <c r="D415" s="737"/>
      <c r="E415" s="737"/>
      <c r="F415" s="737"/>
      <c r="G415" s="737"/>
      <c r="H415" s="737"/>
      <c r="I415" s="737"/>
      <c r="J415" s="737"/>
      <c r="K415" s="737"/>
      <c r="L415" s="737"/>
      <c r="M415" s="737"/>
      <c r="N415" s="737"/>
      <c r="O415" s="737"/>
      <c r="P415" s="737"/>
      <c r="Q415" s="737"/>
      <c r="R415" s="737"/>
      <c r="S415" s="737"/>
      <c r="T415" s="737"/>
      <c r="U415" s="737"/>
      <c r="V415" s="737"/>
      <c r="W415" s="737"/>
      <c r="X415" s="737"/>
      <c r="Y415" s="737"/>
      <c r="Z415" s="737"/>
      <c r="AA415" s="66"/>
      <c r="AB415" s="66"/>
      <c r="AC415" s="80"/>
    </row>
    <row r="416" spans="1:68" ht="27" customHeight="1" x14ac:dyDescent="0.25">
      <c r="A416" s="63" t="s">
        <v>679</v>
      </c>
      <c r="B416" s="63" t="s">
        <v>680</v>
      </c>
      <c r="C416" s="36">
        <v>4301051284</v>
      </c>
      <c r="D416" s="738">
        <v>4607091384352</v>
      </c>
      <c r="E416" s="738"/>
      <c r="F416" s="62">
        <v>0.6</v>
      </c>
      <c r="G416" s="37">
        <v>4</v>
      </c>
      <c r="H416" s="62">
        <v>2.4</v>
      </c>
      <c r="I416" s="62">
        <v>2.6459999999999999</v>
      </c>
      <c r="J416" s="37">
        <v>132</v>
      </c>
      <c r="K416" s="37" t="s">
        <v>113</v>
      </c>
      <c r="L416" s="37" t="s">
        <v>45</v>
      </c>
      <c r="M416" s="38" t="s">
        <v>112</v>
      </c>
      <c r="N416" s="38"/>
      <c r="O416" s="37">
        <v>45</v>
      </c>
      <c r="P416" s="9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6" s="740"/>
      <c r="R416" s="740"/>
      <c r="S416" s="740"/>
      <c r="T416" s="7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502" t="s">
        <v>681</v>
      </c>
      <c r="AG416" s="78"/>
      <c r="AJ416" s="84" t="s">
        <v>45</v>
      </c>
      <c r="AK416" s="84">
        <v>0</v>
      </c>
      <c r="BB416" s="503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682</v>
      </c>
      <c r="B417" s="63" t="s">
        <v>683</v>
      </c>
      <c r="C417" s="36">
        <v>4301051431</v>
      </c>
      <c r="D417" s="738">
        <v>4607091389654</v>
      </c>
      <c r="E417" s="738"/>
      <c r="F417" s="62">
        <v>0.33</v>
      </c>
      <c r="G417" s="37">
        <v>6</v>
      </c>
      <c r="H417" s="62">
        <v>1.98</v>
      </c>
      <c r="I417" s="62">
        <v>2.238</v>
      </c>
      <c r="J417" s="37">
        <v>182</v>
      </c>
      <c r="K417" s="37" t="s">
        <v>83</v>
      </c>
      <c r="L417" s="37" t="s">
        <v>45</v>
      </c>
      <c r="M417" s="38" t="s">
        <v>112</v>
      </c>
      <c r="N417" s="38"/>
      <c r="O417" s="37">
        <v>45</v>
      </c>
      <c r="P417" s="9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7" s="740"/>
      <c r="R417" s="740"/>
      <c r="S417" s="740"/>
      <c r="T417" s="741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504" t="s">
        <v>684</v>
      </c>
      <c r="AG417" s="78"/>
      <c r="AJ417" s="84" t="s">
        <v>45</v>
      </c>
      <c r="AK417" s="84">
        <v>0</v>
      </c>
      <c r="BB417" s="505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48"/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9"/>
      <c r="P418" s="745" t="s">
        <v>40</v>
      </c>
      <c r="Q418" s="746"/>
      <c r="R418" s="746"/>
      <c r="S418" s="746"/>
      <c r="T418" s="746"/>
      <c r="U418" s="746"/>
      <c r="V418" s="747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48"/>
      <c r="B419" s="748"/>
      <c r="C419" s="748"/>
      <c r="D419" s="748"/>
      <c r="E419" s="748"/>
      <c r="F419" s="748"/>
      <c r="G419" s="748"/>
      <c r="H419" s="748"/>
      <c r="I419" s="748"/>
      <c r="J419" s="748"/>
      <c r="K419" s="748"/>
      <c r="L419" s="748"/>
      <c r="M419" s="748"/>
      <c r="N419" s="748"/>
      <c r="O419" s="749"/>
      <c r="P419" s="745" t="s">
        <v>40</v>
      </c>
      <c r="Q419" s="746"/>
      <c r="R419" s="746"/>
      <c r="S419" s="746"/>
      <c r="T419" s="746"/>
      <c r="U419" s="746"/>
      <c r="V419" s="747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6.5" customHeight="1" x14ac:dyDescent="0.25">
      <c r="A420" s="736" t="s">
        <v>685</v>
      </c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36"/>
      <c r="P420" s="736"/>
      <c r="Q420" s="736"/>
      <c r="R420" s="736"/>
      <c r="S420" s="736"/>
      <c r="T420" s="736"/>
      <c r="U420" s="736"/>
      <c r="V420" s="736"/>
      <c r="W420" s="736"/>
      <c r="X420" s="736"/>
      <c r="Y420" s="736"/>
      <c r="Z420" s="736"/>
      <c r="AA420" s="65"/>
      <c r="AB420" s="65"/>
      <c r="AC420" s="79"/>
    </row>
    <row r="421" spans="1:68" ht="14.25" customHeight="1" x14ac:dyDescent="0.25">
      <c r="A421" s="737" t="s">
        <v>144</v>
      </c>
      <c r="B421" s="737"/>
      <c r="C421" s="737"/>
      <c r="D421" s="737"/>
      <c r="E421" s="737"/>
      <c r="F421" s="737"/>
      <c r="G421" s="737"/>
      <c r="H421" s="737"/>
      <c r="I421" s="737"/>
      <c r="J421" s="737"/>
      <c r="K421" s="737"/>
      <c r="L421" s="737"/>
      <c r="M421" s="737"/>
      <c r="N421" s="737"/>
      <c r="O421" s="737"/>
      <c r="P421" s="737"/>
      <c r="Q421" s="737"/>
      <c r="R421" s="737"/>
      <c r="S421" s="737"/>
      <c r="T421" s="737"/>
      <c r="U421" s="737"/>
      <c r="V421" s="737"/>
      <c r="W421" s="737"/>
      <c r="X421" s="737"/>
      <c r="Y421" s="737"/>
      <c r="Z421" s="737"/>
      <c r="AA421" s="66"/>
      <c r="AB421" s="66"/>
      <c r="AC421" s="80"/>
    </row>
    <row r="422" spans="1:68" ht="27" customHeight="1" x14ac:dyDescent="0.25">
      <c r="A422" s="63" t="s">
        <v>686</v>
      </c>
      <c r="B422" s="63" t="s">
        <v>687</v>
      </c>
      <c r="C422" s="36">
        <v>4301020319</v>
      </c>
      <c r="D422" s="738">
        <v>4680115885240</v>
      </c>
      <c r="E422" s="738"/>
      <c r="F422" s="62">
        <v>0.35</v>
      </c>
      <c r="G422" s="37">
        <v>6</v>
      </c>
      <c r="H422" s="62">
        <v>2.1</v>
      </c>
      <c r="I422" s="62">
        <v>2.31</v>
      </c>
      <c r="J422" s="37">
        <v>182</v>
      </c>
      <c r="K422" s="37" t="s">
        <v>83</v>
      </c>
      <c r="L422" s="37" t="s">
        <v>45</v>
      </c>
      <c r="M422" s="38" t="s">
        <v>82</v>
      </c>
      <c r="N422" s="38"/>
      <c r="O422" s="37">
        <v>40</v>
      </c>
      <c r="P422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2" s="740"/>
      <c r="R422" s="740"/>
      <c r="S422" s="740"/>
      <c r="T422" s="741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506" t="s">
        <v>688</v>
      </c>
      <c r="AG422" s="78"/>
      <c r="AJ422" s="84" t="s">
        <v>45</v>
      </c>
      <c r="AK422" s="84">
        <v>0</v>
      </c>
      <c r="BB422" s="507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4301020315</v>
      </c>
      <c r="D423" s="738">
        <v>4607091389364</v>
      </c>
      <c r="E423" s="738"/>
      <c r="F423" s="62">
        <v>0.42</v>
      </c>
      <c r="G423" s="37">
        <v>6</v>
      </c>
      <c r="H423" s="62">
        <v>2.52</v>
      </c>
      <c r="I423" s="62">
        <v>2.73</v>
      </c>
      <c r="J423" s="37">
        <v>182</v>
      </c>
      <c r="K423" s="37" t="s">
        <v>83</v>
      </c>
      <c r="L423" s="37" t="s">
        <v>45</v>
      </c>
      <c r="M423" s="38" t="s">
        <v>82</v>
      </c>
      <c r="N423" s="38"/>
      <c r="O423" s="37">
        <v>40</v>
      </c>
      <c r="P423" s="9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3" s="740"/>
      <c r="R423" s="740"/>
      <c r="S423" s="740"/>
      <c r="T423" s="741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8" t="s">
        <v>691</v>
      </c>
      <c r="AG423" s="78"/>
      <c r="AJ423" s="84" t="s">
        <v>45</v>
      </c>
      <c r="AK423" s="84">
        <v>0</v>
      </c>
      <c r="BB423" s="509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748"/>
      <c r="B424" s="748"/>
      <c r="C424" s="748"/>
      <c r="D424" s="748"/>
      <c r="E424" s="748"/>
      <c r="F424" s="748"/>
      <c r="G424" s="748"/>
      <c r="H424" s="748"/>
      <c r="I424" s="748"/>
      <c r="J424" s="748"/>
      <c r="K424" s="748"/>
      <c r="L424" s="748"/>
      <c r="M424" s="748"/>
      <c r="N424" s="748"/>
      <c r="O424" s="749"/>
      <c r="P424" s="745" t="s">
        <v>40</v>
      </c>
      <c r="Q424" s="746"/>
      <c r="R424" s="746"/>
      <c r="S424" s="746"/>
      <c r="T424" s="746"/>
      <c r="U424" s="746"/>
      <c r="V424" s="747"/>
      <c r="W424" s="42" t="s">
        <v>39</v>
      </c>
      <c r="X424" s="43">
        <f>IFERROR(X422/H422,"0")+IFERROR(X423/H423,"0")</f>
        <v>0</v>
      </c>
      <c r="Y424" s="43">
        <f>IFERROR(Y422/H422,"0")+IFERROR(Y423/H423,"0")</f>
        <v>0</v>
      </c>
      <c r="Z424" s="43">
        <f>IFERROR(IF(Z422="",0,Z422),"0")+IFERROR(IF(Z423="",0,Z423),"0")</f>
        <v>0</v>
      </c>
      <c r="AA424" s="67"/>
      <c r="AB424" s="67"/>
      <c r="AC424" s="67"/>
    </row>
    <row r="425" spans="1:68" x14ac:dyDescent="0.2">
      <c r="A425" s="748"/>
      <c r="B425" s="748"/>
      <c r="C425" s="748"/>
      <c r="D425" s="748"/>
      <c r="E425" s="748"/>
      <c r="F425" s="748"/>
      <c r="G425" s="748"/>
      <c r="H425" s="748"/>
      <c r="I425" s="748"/>
      <c r="J425" s="748"/>
      <c r="K425" s="748"/>
      <c r="L425" s="748"/>
      <c r="M425" s="748"/>
      <c r="N425" s="748"/>
      <c r="O425" s="749"/>
      <c r="P425" s="745" t="s">
        <v>40</v>
      </c>
      <c r="Q425" s="746"/>
      <c r="R425" s="746"/>
      <c r="S425" s="746"/>
      <c r="T425" s="746"/>
      <c r="U425" s="746"/>
      <c r="V425" s="747"/>
      <c r="W425" s="42" t="s">
        <v>0</v>
      </c>
      <c r="X425" s="43">
        <f>IFERROR(SUM(X422:X423),"0")</f>
        <v>0</v>
      </c>
      <c r="Y425" s="43">
        <f>IFERROR(SUM(Y422:Y423),"0")</f>
        <v>0</v>
      </c>
      <c r="Z425" s="42"/>
      <c r="AA425" s="67"/>
      <c r="AB425" s="67"/>
      <c r="AC425" s="67"/>
    </row>
    <row r="426" spans="1:68" ht="14.25" customHeight="1" x14ac:dyDescent="0.25">
      <c r="A426" s="737" t="s">
        <v>157</v>
      </c>
      <c r="B426" s="737"/>
      <c r="C426" s="737"/>
      <c r="D426" s="737"/>
      <c r="E426" s="737"/>
      <c r="F426" s="737"/>
      <c r="G426" s="737"/>
      <c r="H426" s="737"/>
      <c r="I426" s="737"/>
      <c r="J426" s="737"/>
      <c r="K426" s="737"/>
      <c r="L426" s="737"/>
      <c r="M426" s="737"/>
      <c r="N426" s="737"/>
      <c r="O426" s="737"/>
      <c r="P426" s="737"/>
      <c r="Q426" s="737"/>
      <c r="R426" s="737"/>
      <c r="S426" s="737"/>
      <c r="T426" s="737"/>
      <c r="U426" s="737"/>
      <c r="V426" s="737"/>
      <c r="W426" s="737"/>
      <c r="X426" s="737"/>
      <c r="Y426" s="737"/>
      <c r="Z426" s="737"/>
      <c r="AA426" s="66"/>
      <c r="AB426" s="66"/>
      <c r="AC426" s="80"/>
    </row>
    <row r="427" spans="1:68" ht="27" customHeight="1" x14ac:dyDescent="0.25">
      <c r="A427" s="63" t="s">
        <v>692</v>
      </c>
      <c r="B427" s="63" t="s">
        <v>693</v>
      </c>
      <c r="C427" s="36">
        <v>4301031403</v>
      </c>
      <c r="D427" s="738">
        <v>4680115886094</v>
      </c>
      <c r="E427" s="738"/>
      <c r="F427" s="62">
        <v>0.9</v>
      </c>
      <c r="G427" s="37">
        <v>6</v>
      </c>
      <c r="H427" s="62">
        <v>5.4</v>
      </c>
      <c r="I427" s="62">
        <v>5.61</v>
      </c>
      <c r="J427" s="37">
        <v>132</v>
      </c>
      <c r="K427" s="37" t="s">
        <v>113</v>
      </c>
      <c r="L427" s="37" t="s">
        <v>45</v>
      </c>
      <c r="M427" s="38" t="s">
        <v>105</v>
      </c>
      <c r="N427" s="38"/>
      <c r="O427" s="37">
        <v>50</v>
      </c>
      <c r="P427" s="958" t="s">
        <v>694</v>
      </c>
      <c r="Q427" s="740"/>
      <c r="R427" s="740"/>
      <c r="S427" s="740"/>
      <c r="T427" s="741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0" t="s">
        <v>695</v>
      </c>
      <c r="AG427" s="78"/>
      <c r="AJ427" s="84" t="s">
        <v>45</v>
      </c>
      <c r="AK427" s="84">
        <v>0</v>
      </c>
      <c r="BB427" s="511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696</v>
      </c>
      <c r="B428" s="63" t="s">
        <v>697</v>
      </c>
      <c r="C428" s="36">
        <v>4301031363</v>
      </c>
      <c r="D428" s="738">
        <v>4607091389425</v>
      </c>
      <c r="E428" s="738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161</v>
      </c>
      <c r="L428" s="37" t="s">
        <v>45</v>
      </c>
      <c r="M428" s="38" t="s">
        <v>82</v>
      </c>
      <c r="N428" s="38"/>
      <c r="O428" s="37">
        <v>50</v>
      </c>
      <c r="P428" s="9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8" s="740"/>
      <c r="R428" s="740"/>
      <c r="S428" s="740"/>
      <c r="T428" s="741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512" t="s">
        <v>698</v>
      </c>
      <c r="AG428" s="78"/>
      <c r="AJ428" s="84" t="s">
        <v>45</v>
      </c>
      <c r="AK428" s="84">
        <v>0</v>
      </c>
      <c r="BB428" s="513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699</v>
      </c>
      <c r="B429" s="63" t="s">
        <v>700</v>
      </c>
      <c r="C429" s="36">
        <v>4301031373</v>
      </c>
      <c r="D429" s="738">
        <v>4680115880771</v>
      </c>
      <c r="E429" s="738"/>
      <c r="F429" s="62">
        <v>0.28000000000000003</v>
      </c>
      <c r="G429" s="37">
        <v>6</v>
      </c>
      <c r="H429" s="62">
        <v>1.68</v>
      </c>
      <c r="I429" s="62">
        <v>1.81</v>
      </c>
      <c r="J429" s="37">
        <v>234</v>
      </c>
      <c r="K429" s="37" t="s">
        <v>161</v>
      </c>
      <c r="L429" s="37" t="s">
        <v>45</v>
      </c>
      <c r="M429" s="38" t="s">
        <v>82</v>
      </c>
      <c r="N429" s="38"/>
      <c r="O429" s="37">
        <v>50</v>
      </c>
      <c r="P429" s="960" t="s">
        <v>701</v>
      </c>
      <c r="Q429" s="740"/>
      <c r="R429" s="740"/>
      <c r="S429" s="740"/>
      <c r="T429" s="741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IFERROR(IF(Y429=0,"",ROUNDUP(Y429/H429,0)*0.00502),"")</f>
        <v/>
      </c>
      <c r="AA429" s="68" t="s">
        <v>45</v>
      </c>
      <c r="AB429" s="69" t="s">
        <v>45</v>
      </c>
      <c r="AC429" s="514" t="s">
        <v>702</v>
      </c>
      <c r="AG429" s="78"/>
      <c r="AJ429" s="84" t="s">
        <v>45</v>
      </c>
      <c r="AK429" s="84">
        <v>0</v>
      </c>
      <c r="BB429" s="515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703</v>
      </c>
      <c r="B430" s="63" t="s">
        <v>704</v>
      </c>
      <c r="C430" s="36">
        <v>4301031359</v>
      </c>
      <c r="D430" s="738">
        <v>4607091389500</v>
      </c>
      <c r="E430" s="738"/>
      <c r="F430" s="62">
        <v>0.35</v>
      </c>
      <c r="G430" s="37">
        <v>6</v>
      </c>
      <c r="H430" s="62">
        <v>2.1</v>
      </c>
      <c r="I430" s="62">
        <v>2.23</v>
      </c>
      <c r="J430" s="37">
        <v>234</v>
      </c>
      <c r="K430" s="37" t="s">
        <v>161</v>
      </c>
      <c r="L430" s="37" t="s">
        <v>45</v>
      </c>
      <c r="M430" s="38" t="s">
        <v>82</v>
      </c>
      <c r="N430" s="38"/>
      <c r="O430" s="37">
        <v>50</v>
      </c>
      <c r="P430" s="96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740"/>
      <c r="R430" s="740"/>
      <c r="S430" s="740"/>
      <c r="T430" s="741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IFERROR(IF(Y430=0,"",ROUNDUP(Y430/H430,0)*0.00502),"")</f>
        <v/>
      </c>
      <c r="AA430" s="68" t="s">
        <v>45</v>
      </c>
      <c r="AB430" s="69" t="s">
        <v>45</v>
      </c>
      <c r="AC430" s="516" t="s">
        <v>702</v>
      </c>
      <c r="AG430" s="78"/>
      <c r="AJ430" s="84" t="s">
        <v>45</v>
      </c>
      <c r="AK430" s="84">
        <v>0</v>
      </c>
      <c r="BB430" s="51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48"/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9"/>
      <c r="P431" s="745" t="s">
        <v>40</v>
      </c>
      <c r="Q431" s="746"/>
      <c r="R431" s="746"/>
      <c r="S431" s="746"/>
      <c r="T431" s="746"/>
      <c r="U431" s="746"/>
      <c r="V431" s="747"/>
      <c r="W431" s="42" t="s">
        <v>39</v>
      </c>
      <c r="X431" s="43">
        <f>IFERROR(X427/H427,"0")+IFERROR(X428/H428,"0")+IFERROR(X429/H429,"0")+IFERROR(X430/H430,"0")</f>
        <v>0</v>
      </c>
      <c r="Y431" s="43">
        <f>IFERROR(Y427/H427,"0")+IFERROR(Y428/H428,"0")+IFERROR(Y429/H429,"0")+IFERROR(Y430/H430,"0")</f>
        <v>0</v>
      </c>
      <c r="Z431" s="43">
        <f>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48"/>
      <c r="B432" s="748"/>
      <c r="C432" s="748"/>
      <c r="D432" s="748"/>
      <c r="E432" s="748"/>
      <c r="F432" s="748"/>
      <c r="G432" s="748"/>
      <c r="H432" s="748"/>
      <c r="I432" s="748"/>
      <c r="J432" s="748"/>
      <c r="K432" s="748"/>
      <c r="L432" s="748"/>
      <c r="M432" s="748"/>
      <c r="N432" s="748"/>
      <c r="O432" s="749"/>
      <c r="P432" s="745" t="s">
        <v>40</v>
      </c>
      <c r="Q432" s="746"/>
      <c r="R432" s="746"/>
      <c r="S432" s="746"/>
      <c r="T432" s="746"/>
      <c r="U432" s="746"/>
      <c r="V432" s="747"/>
      <c r="W432" s="42" t="s">
        <v>0</v>
      </c>
      <c r="X432" s="43">
        <f>IFERROR(SUM(X427:X430),"0")</f>
        <v>0</v>
      </c>
      <c r="Y432" s="43">
        <f>IFERROR(SUM(Y427:Y430),"0")</f>
        <v>0</v>
      </c>
      <c r="Z432" s="42"/>
      <c r="AA432" s="67"/>
      <c r="AB432" s="67"/>
      <c r="AC432" s="67"/>
    </row>
    <row r="433" spans="1:68" ht="16.5" customHeight="1" x14ac:dyDescent="0.25">
      <c r="A433" s="736" t="s">
        <v>705</v>
      </c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36"/>
      <c r="P433" s="736"/>
      <c r="Q433" s="736"/>
      <c r="R433" s="736"/>
      <c r="S433" s="736"/>
      <c r="T433" s="736"/>
      <c r="U433" s="736"/>
      <c r="V433" s="736"/>
      <c r="W433" s="736"/>
      <c r="X433" s="736"/>
      <c r="Y433" s="736"/>
      <c r="Z433" s="736"/>
      <c r="AA433" s="65"/>
      <c r="AB433" s="65"/>
      <c r="AC433" s="79"/>
    </row>
    <row r="434" spans="1:68" ht="14.25" customHeight="1" x14ac:dyDescent="0.25">
      <c r="A434" s="737" t="s">
        <v>157</v>
      </c>
      <c r="B434" s="737"/>
      <c r="C434" s="737"/>
      <c r="D434" s="737"/>
      <c r="E434" s="737"/>
      <c r="F434" s="737"/>
      <c r="G434" s="737"/>
      <c r="H434" s="737"/>
      <c r="I434" s="737"/>
      <c r="J434" s="737"/>
      <c r="K434" s="737"/>
      <c r="L434" s="737"/>
      <c r="M434" s="737"/>
      <c r="N434" s="737"/>
      <c r="O434" s="737"/>
      <c r="P434" s="737"/>
      <c r="Q434" s="737"/>
      <c r="R434" s="737"/>
      <c r="S434" s="737"/>
      <c r="T434" s="737"/>
      <c r="U434" s="737"/>
      <c r="V434" s="737"/>
      <c r="W434" s="737"/>
      <c r="X434" s="737"/>
      <c r="Y434" s="737"/>
      <c r="Z434" s="737"/>
      <c r="AA434" s="66"/>
      <c r="AB434" s="66"/>
      <c r="AC434" s="80"/>
    </row>
    <row r="435" spans="1:68" ht="27" customHeight="1" x14ac:dyDescent="0.25">
      <c r="A435" s="63" t="s">
        <v>706</v>
      </c>
      <c r="B435" s="63" t="s">
        <v>707</v>
      </c>
      <c r="C435" s="36">
        <v>4301031294</v>
      </c>
      <c r="D435" s="738">
        <v>4680115885189</v>
      </c>
      <c r="E435" s="738"/>
      <c r="F435" s="62">
        <v>0.2</v>
      </c>
      <c r="G435" s="37">
        <v>6</v>
      </c>
      <c r="H435" s="62">
        <v>1.2</v>
      </c>
      <c r="I435" s="62">
        <v>1.3720000000000001</v>
      </c>
      <c r="J435" s="37">
        <v>234</v>
      </c>
      <c r="K435" s="37" t="s">
        <v>161</v>
      </c>
      <c r="L435" s="37" t="s">
        <v>45</v>
      </c>
      <c r="M435" s="38" t="s">
        <v>82</v>
      </c>
      <c r="N435" s="38"/>
      <c r="O435" s="37">
        <v>40</v>
      </c>
      <c r="P435" s="96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35" s="740"/>
      <c r="R435" s="740"/>
      <c r="S435" s="740"/>
      <c r="T435" s="74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IFERROR(IF(Y435=0,"",ROUNDUP(Y435/H435,0)*0.00502),"")</f>
        <v/>
      </c>
      <c r="AA435" s="68" t="s">
        <v>45</v>
      </c>
      <c r="AB435" s="69" t="s">
        <v>45</v>
      </c>
      <c r="AC435" s="518" t="s">
        <v>708</v>
      </c>
      <c r="AG435" s="78"/>
      <c r="AJ435" s="84" t="s">
        <v>45</v>
      </c>
      <c r="AK435" s="84">
        <v>0</v>
      </c>
      <c r="BB435" s="51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709</v>
      </c>
      <c r="B436" s="63" t="s">
        <v>710</v>
      </c>
      <c r="C436" s="36">
        <v>4301031347</v>
      </c>
      <c r="D436" s="738">
        <v>4680115885110</v>
      </c>
      <c r="E436" s="738"/>
      <c r="F436" s="62">
        <v>0.2</v>
      </c>
      <c r="G436" s="37">
        <v>6</v>
      </c>
      <c r="H436" s="62">
        <v>1.2</v>
      </c>
      <c r="I436" s="62">
        <v>2.1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50</v>
      </c>
      <c r="P436" s="963" t="s">
        <v>711</v>
      </c>
      <c r="Q436" s="740"/>
      <c r="R436" s="740"/>
      <c r="S436" s="740"/>
      <c r="T436" s="741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20" t="s">
        <v>712</v>
      </c>
      <c r="AG436" s="78"/>
      <c r="AJ436" s="84" t="s">
        <v>45</v>
      </c>
      <c r="AK436" s="84">
        <v>0</v>
      </c>
      <c r="BB436" s="52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48"/>
      <c r="B437" s="748"/>
      <c r="C437" s="748"/>
      <c r="D437" s="748"/>
      <c r="E437" s="748"/>
      <c r="F437" s="748"/>
      <c r="G437" s="748"/>
      <c r="H437" s="748"/>
      <c r="I437" s="748"/>
      <c r="J437" s="748"/>
      <c r="K437" s="748"/>
      <c r="L437" s="748"/>
      <c r="M437" s="748"/>
      <c r="N437" s="748"/>
      <c r="O437" s="749"/>
      <c r="P437" s="745" t="s">
        <v>40</v>
      </c>
      <c r="Q437" s="746"/>
      <c r="R437" s="746"/>
      <c r="S437" s="746"/>
      <c r="T437" s="746"/>
      <c r="U437" s="746"/>
      <c r="V437" s="74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748"/>
      <c r="B438" s="748"/>
      <c r="C438" s="748"/>
      <c r="D438" s="748"/>
      <c r="E438" s="748"/>
      <c r="F438" s="748"/>
      <c r="G438" s="748"/>
      <c r="H438" s="748"/>
      <c r="I438" s="748"/>
      <c r="J438" s="748"/>
      <c r="K438" s="748"/>
      <c r="L438" s="748"/>
      <c r="M438" s="748"/>
      <c r="N438" s="748"/>
      <c r="O438" s="749"/>
      <c r="P438" s="745" t="s">
        <v>40</v>
      </c>
      <c r="Q438" s="746"/>
      <c r="R438" s="746"/>
      <c r="S438" s="746"/>
      <c r="T438" s="746"/>
      <c r="U438" s="746"/>
      <c r="V438" s="74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6.5" customHeight="1" x14ac:dyDescent="0.25">
      <c r="A439" s="736" t="s">
        <v>713</v>
      </c>
      <c r="B439" s="736"/>
      <c r="C439" s="736"/>
      <c r="D439" s="736"/>
      <c r="E439" s="736"/>
      <c r="F439" s="736"/>
      <c r="G439" s="736"/>
      <c r="H439" s="736"/>
      <c r="I439" s="736"/>
      <c r="J439" s="736"/>
      <c r="K439" s="736"/>
      <c r="L439" s="736"/>
      <c r="M439" s="736"/>
      <c r="N439" s="736"/>
      <c r="O439" s="736"/>
      <c r="P439" s="736"/>
      <c r="Q439" s="736"/>
      <c r="R439" s="736"/>
      <c r="S439" s="736"/>
      <c r="T439" s="736"/>
      <c r="U439" s="736"/>
      <c r="V439" s="736"/>
      <c r="W439" s="736"/>
      <c r="X439" s="736"/>
      <c r="Y439" s="736"/>
      <c r="Z439" s="736"/>
      <c r="AA439" s="65"/>
      <c r="AB439" s="65"/>
      <c r="AC439" s="79"/>
    </row>
    <row r="440" spans="1:68" ht="14.25" customHeight="1" x14ac:dyDescent="0.25">
      <c r="A440" s="737" t="s">
        <v>157</v>
      </c>
      <c r="B440" s="737"/>
      <c r="C440" s="737"/>
      <c r="D440" s="737"/>
      <c r="E440" s="737"/>
      <c r="F440" s="737"/>
      <c r="G440" s="737"/>
      <c r="H440" s="737"/>
      <c r="I440" s="737"/>
      <c r="J440" s="737"/>
      <c r="K440" s="737"/>
      <c r="L440" s="737"/>
      <c r="M440" s="737"/>
      <c r="N440" s="737"/>
      <c r="O440" s="737"/>
      <c r="P440" s="737"/>
      <c r="Q440" s="737"/>
      <c r="R440" s="737"/>
      <c r="S440" s="737"/>
      <c r="T440" s="737"/>
      <c r="U440" s="737"/>
      <c r="V440" s="737"/>
      <c r="W440" s="737"/>
      <c r="X440" s="737"/>
      <c r="Y440" s="737"/>
      <c r="Z440" s="737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4301031261</v>
      </c>
      <c r="D441" s="738">
        <v>4680115885103</v>
      </c>
      <c r="E441" s="738"/>
      <c r="F441" s="62">
        <v>0.27</v>
      </c>
      <c r="G441" s="37">
        <v>6</v>
      </c>
      <c r="H441" s="62">
        <v>1.62</v>
      </c>
      <c r="I441" s="62">
        <v>1.8</v>
      </c>
      <c r="J441" s="37">
        <v>182</v>
      </c>
      <c r="K441" s="37" t="s">
        <v>83</v>
      </c>
      <c r="L441" s="37" t="s">
        <v>45</v>
      </c>
      <c r="M441" s="38" t="s">
        <v>82</v>
      </c>
      <c r="N441" s="38"/>
      <c r="O441" s="37">
        <v>40</v>
      </c>
      <c r="P441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41" s="740"/>
      <c r="R441" s="740"/>
      <c r="S441" s="740"/>
      <c r="T441" s="741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22" t="s">
        <v>716</v>
      </c>
      <c r="AG441" s="78"/>
      <c r="AJ441" s="84" t="s">
        <v>45</v>
      </c>
      <c r="AK441" s="84">
        <v>0</v>
      </c>
      <c r="BB441" s="52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48"/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9"/>
      <c r="P442" s="745" t="s">
        <v>40</v>
      </c>
      <c r="Q442" s="746"/>
      <c r="R442" s="746"/>
      <c r="S442" s="746"/>
      <c r="T442" s="746"/>
      <c r="U442" s="746"/>
      <c r="V442" s="747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748"/>
      <c r="B443" s="748"/>
      <c r="C443" s="748"/>
      <c r="D443" s="748"/>
      <c r="E443" s="748"/>
      <c r="F443" s="748"/>
      <c r="G443" s="748"/>
      <c r="H443" s="748"/>
      <c r="I443" s="748"/>
      <c r="J443" s="748"/>
      <c r="K443" s="748"/>
      <c r="L443" s="748"/>
      <c r="M443" s="748"/>
      <c r="N443" s="748"/>
      <c r="O443" s="749"/>
      <c r="P443" s="745" t="s">
        <v>40</v>
      </c>
      <c r="Q443" s="746"/>
      <c r="R443" s="746"/>
      <c r="S443" s="746"/>
      <c r="T443" s="746"/>
      <c r="U443" s="746"/>
      <c r="V443" s="747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4.25" customHeight="1" x14ac:dyDescent="0.25">
      <c r="A444" s="737" t="s">
        <v>183</v>
      </c>
      <c r="B444" s="737"/>
      <c r="C444" s="737"/>
      <c r="D444" s="737"/>
      <c r="E444" s="737"/>
      <c r="F444" s="737"/>
      <c r="G444" s="737"/>
      <c r="H444" s="737"/>
      <c r="I444" s="737"/>
      <c r="J444" s="737"/>
      <c r="K444" s="737"/>
      <c r="L444" s="737"/>
      <c r="M444" s="737"/>
      <c r="N444" s="737"/>
      <c r="O444" s="737"/>
      <c r="P444" s="737"/>
      <c r="Q444" s="737"/>
      <c r="R444" s="737"/>
      <c r="S444" s="737"/>
      <c r="T444" s="737"/>
      <c r="U444" s="737"/>
      <c r="V444" s="737"/>
      <c r="W444" s="737"/>
      <c r="X444" s="737"/>
      <c r="Y444" s="737"/>
      <c r="Z444" s="737"/>
      <c r="AA444" s="66"/>
      <c r="AB444" s="66"/>
      <c r="AC444" s="80"/>
    </row>
    <row r="445" spans="1:68" ht="27" customHeight="1" x14ac:dyDescent="0.25">
      <c r="A445" s="63" t="s">
        <v>717</v>
      </c>
      <c r="B445" s="63" t="s">
        <v>718</v>
      </c>
      <c r="C445" s="36">
        <v>4301060412</v>
      </c>
      <c r="D445" s="738">
        <v>4680115885509</v>
      </c>
      <c r="E445" s="738"/>
      <c r="F445" s="62">
        <v>0.27</v>
      </c>
      <c r="G445" s="37">
        <v>6</v>
      </c>
      <c r="H445" s="62">
        <v>1.62</v>
      </c>
      <c r="I445" s="62">
        <v>1.8660000000000001</v>
      </c>
      <c r="J445" s="37">
        <v>182</v>
      </c>
      <c r="K445" s="37" t="s">
        <v>83</v>
      </c>
      <c r="L445" s="37" t="s">
        <v>45</v>
      </c>
      <c r="M445" s="38" t="s">
        <v>82</v>
      </c>
      <c r="N445" s="38"/>
      <c r="O445" s="37">
        <v>35</v>
      </c>
      <c r="P445" s="96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45" s="740"/>
      <c r="R445" s="740"/>
      <c r="S445" s="740"/>
      <c r="T445" s="741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24" t="s">
        <v>719</v>
      </c>
      <c r="AG445" s="78"/>
      <c r="AJ445" s="84" t="s">
        <v>45</v>
      </c>
      <c r="AK445" s="84">
        <v>0</v>
      </c>
      <c r="BB445" s="52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748"/>
      <c r="B446" s="748"/>
      <c r="C446" s="748"/>
      <c r="D446" s="748"/>
      <c r="E446" s="748"/>
      <c r="F446" s="748"/>
      <c r="G446" s="748"/>
      <c r="H446" s="748"/>
      <c r="I446" s="748"/>
      <c r="J446" s="748"/>
      <c r="K446" s="748"/>
      <c r="L446" s="748"/>
      <c r="M446" s="748"/>
      <c r="N446" s="748"/>
      <c r="O446" s="749"/>
      <c r="P446" s="745" t="s">
        <v>40</v>
      </c>
      <c r="Q446" s="746"/>
      <c r="R446" s="746"/>
      <c r="S446" s="746"/>
      <c r="T446" s="746"/>
      <c r="U446" s="746"/>
      <c r="V446" s="747"/>
      <c r="W446" s="42" t="s">
        <v>39</v>
      </c>
      <c r="X446" s="43">
        <f>IFERROR(X445/H445,"0")</f>
        <v>0</v>
      </c>
      <c r="Y446" s="43">
        <f>IFERROR(Y445/H445,"0")</f>
        <v>0</v>
      </c>
      <c r="Z446" s="43">
        <f>IFERROR(IF(Z445="",0,Z445),"0")</f>
        <v>0</v>
      </c>
      <c r="AA446" s="67"/>
      <c r="AB446" s="67"/>
      <c r="AC446" s="67"/>
    </row>
    <row r="447" spans="1:68" x14ac:dyDescent="0.2">
      <c r="A447" s="748"/>
      <c r="B447" s="748"/>
      <c r="C447" s="748"/>
      <c r="D447" s="748"/>
      <c r="E447" s="748"/>
      <c r="F447" s="748"/>
      <c r="G447" s="748"/>
      <c r="H447" s="748"/>
      <c r="I447" s="748"/>
      <c r="J447" s="748"/>
      <c r="K447" s="748"/>
      <c r="L447" s="748"/>
      <c r="M447" s="748"/>
      <c r="N447" s="748"/>
      <c r="O447" s="749"/>
      <c r="P447" s="745" t="s">
        <v>40</v>
      </c>
      <c r="Q447" s="746"/>
      <c r="R447" s="746"/>
      <c r="S447" s="746"/>
      <c r="T447" s="746"/>
      <c r="U447" s="746"/>
      <c r="V447" s="747"/>
      <c r="W447" s="42" t="s">
        <v>0</v>
      </c>
      <c r="X447" s="43">
        <f>IFERROR(SUM(X445:X445),"0")</f>
        <v>0</v>
      </c>
      <c r="Y447" s="43">
        <f>IFERROR(SUM(Y445:Y445),"0")</f>
        <v>0</v>
      </c>
      <c r="Z447" s="42"/>
      <c r="AA447" s="67"/>
      <c r="AB447" s="67"/>
      <c r="AC447" s="67"/>
    </row>
    <row r="448" spans="1:68" ht="27.75" customHeight="1" x14ac:dyDescent="0.2">
      <c r="A448" s="735" t="s">
        <v>720</v>
      </c>
      <c r="B448" s="735"/>
      <c r="C448" s="735"/>
      <c r="D448" s="735"/>
      <c r="E448" s="735"/>
      <c r="F448" s="735"/>
      <c r="G448" s="735"/>
      <c r="H448" s="735"/>
      <c r="I448" s="735"/>
      <c r="J448" s="735"/>
      <c r="K448" s="735"/>
      <c r="L448" s="735"/>
      <c r="M448" s="735"/>
      <c r="N448" s="735"/>
      <c r="O448" s="735"/>
      <c r="P448" s="735"/>
      <c r="Q448" s="735"/>
      <c r="R448" s="735"/>
      <c r="S448" s="735"/>
      <c r="T448" s="735"/>
      <c r="U448" s="735"/>
      <c r="V448" s="735"/>
      <c r="W448" s="735"/>
      <c r="X448" s="735"/>
      <c r="Y448" s="735"/>
      <c r="Z448" s="735"/>
      <c r="AA448" s="54"/>
      <c r="AB448" s="54"/>
      <c r="AC448" s="54"/>
    </row>
    <row r="449" spans="1:68" ht="16.5" customHeight="1" x14ac:dyDescent="0.25">
      <c r="A449" s="736" t="s">
        <v>720</v>
      </c>
      <c r="B449" s="736"/>
      <c r="C449" s="736"/>
      <c r="D449" s="736"/>
      <c r="E449" s="736"/>
      <c r="F449" s="736"/>
      <c r="G449" s="736"/>
      <c r="H449" s="736"/>
      <c r="I449" s="736"/>
      <c r="J449" s="736"/>
      <c r="K449" s="736"/>
      <c r="L449" s="736"/>
      <c r="M449" s="736"/>
      <c r="N449" s="736"/>
      <c r="O449" s="736"/>
      <c r="P449" s="736"/>
      <c r="Q449" s="736"/>
      <c r="R449" s="736"/>
      <c r="S449" s="736"/>
      <c r="T449" s="736"/>
      <c r="U449" s="736"/>
      <c r="V449" s="736"/>
      <c r="W449" s="736"/>
      <c r="X449" s="736"/>
      <c r="Y449" s="736"/>
      <c r="Z449" s="736"/>
      <c r="AA449" s="65"/>
      <c r="AB449" s="65"/>
      <c r="AC449" s="79"/>
    </row>
    <row r="450" spans="1:68" ht="14.25" customHeight="1" x14ac:dyDescent="0.25">
      <c r="A450" s="737" t="s">
        <v>101</v>
      </c>
      <c r="B450" s="737"/>
      <c r="C450" s="737"/>
      <c r="D450" s="737"/>
      <c r="E450" s="737"/>
      <c r="F450" s="737"/>
      <c r="G450" s="737"/>
      <c r="H450" s="737"/>
      <c r="I450" s="737"/>
      <c r="J450" s="737"/>
      <c r="K450" s="737"/>
      <c r="L450" s="737"/>
      <c r="M450" s="737"/>
      <c r="N450" s="737"/>
      <c r="O450" s="737"/>
      <c r="P450" s="737"/>
      <c r="Q450" s="737"/>
      <c r="R450" s="737"/>
      <c r="S450" s="737"/>
      <c r="T450" s="737"/>
      <c r="U450" s="737"/>
      <c r="V450" s="737"/>
      <c r="W450" s="737"/>
      <c r="X450" s="737"/>
      <c r="Y450" s="737"/>
      <c r="Z450" s="737"/>
      <c r="AA450" s="66"/>
      <c r="AB450" s="66"/>
      <c r="AC450" s="80"/>
    </row>
    <row r="451" spans="1:68" ht="27" customHeight="1" x14ac:dyDescent="0.25">
      <c r="A451" s="63" t="s">
        <v>721</v>
      </c>
      <c r="B451" s="63" t="s">
        <v>722</v>
      </c>
      <c r="C451" s="36">
        <v>4301011795</v>
      </c>
      <c r="D451" s="738">
        <v>4607091389067</v>
      </c>
      <c r="E451" s="738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106</v>
      </c>
      <c r="L451" s="37" t="s">
        <v>45</v>
      </c>
      <c r="M451" s="38" t="s">
        <v>105</v>
      </c>
      <c r="N451" s="38"/>
      <c r="O451" s="37">
        <v>60</v>
      </c>
      <c r="P451" s="9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1" s="740"/>
      <c r="R451" s="740"/>
      <c r="S451" s="740"/>
      <c r="T451" s="74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ref="Y451:Y465" si="68"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26" t="s">
        <v>723</v>
      </c>
      <c r="AG451" s="78"/>
      <c r="AJ451" s="84" t="s">
        <v>45</v>
      </c>
      <c r="AK451" s="84">
        <v>0</v>
      </c>
      <c r="BB451" s="527" t="s">
        <v>66</v>
      </c>
      <c r="BM451" s="78">
        <f t="shared" ref="BM451:BM465" si="69">IFERROR(X451*I451/H451,"0")</f>
        <v>0</v>
      </c>
      <c r="BN451" s="78">
        <f t="shared" ref="BN451:BN465" si="70">IFERROR(Y451*I451/H451,"0")</f>
        <v>0</v>
      </c>
      <c r="BO451" s="78">
        <f t="shared" ref="BO451:BO465" si="71">IFERROR(1/J451*(X451/H451),"0")</f>
        <v>0</v>
      </c>
      <c r="BP451" s="78">
        <f t="shared" ref="BP451:BP465" si="72">IFERROR(1/J451*(Y451/H451),"0")</f>
        <v>0</v>
      </c>
    </row>
    <row r="452" spans="1:68" ht="27" customHeight="1" x14ac:dyDescent="0.25">
      <c r="A452" s="63" t="s">
        <v>724</v>
      </c>
      <c r="B452" s="63" t="s">
        <v>725</v>
      </c>
      <c r="C452" s="36">
        <v>4301011961</v>
      </c>
      <c r="D452" s="738">
        <v>4680115885271</v>
      </c>
      <c r="E452" s="738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106</v>
      </c>
      <c r="L452" s="37" t="s">
        <v>45</v>
      </c>
      <c r="M452" s="38" t="s">
        <v>105</v>
      </c>
      <c r="N452" s="38"/>
      <c r="O452" s="37">
        <v>60</v>
      </c>
      <c r="P452" s="9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2" s="740"/>
      <c r="R452" s="740"/>
      <c r="S452" s="740"/>
      <c r="T452" s="74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28" t="s">
        <v>726</v>
      </c>
      <c r="AG452" s="78"/>
      <c r="AJ452" s="84" t="s">
        <v>45</v>
      </c>
      <c r="AK452" s="84">
        <v>0</v>
      </c>
      <c r="BB452" s="529" t="s">
        <v>66</v>
      </c>
      <c r="BM452" s="78">
        <f t="shared" si="69"/>
        <v>0</v>
      </c>
      <c r="BN452" s="78">
        <f t="shared" si="70"/>
        <v>0</v>
      </c>
      <c r="BO452" s="78">
        <f t="shared" si="71"/>
        <v>0</v>
      </c>
      <c r="BP452" s="78">
        <f t="shared" si="72"/>
        <v>0</v>
      </c>
    </row>
    <row r="453" spans="1:68" ht="27" customHeight="1" x14ac:dyDescent="0.25">
      <c r="A453" s="63" t="s">
        <v>727</v>
      </c>
      <c r="B453" s="63" t="s">
        <v>728</v>
      </c>
      <c r="C453" s="36">
        <v>4301011376</v>
      </c>
      <c r="D453" s="738">
        <v>4680115885226</v>
      </c>
      <c r="E453" s="738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106</v>
      </c>
      <c r="L453" s="37" t="s">
        <v>45</v>
      </c>
      <c r="M453" s="38" t="s">
        <v>112</v>
      </c>
      <c r="N453" s="38"/>
      <c r="O453" s="37">
        <v>60</v>
      </c>
      <c r="P453" s="9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3" s="740"/>
      <c r="R453" s="740"/>
      <c r="S453" s="740"/>
      <c r="T453" s="74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30" t="s">
        <v>729</v>
      </c>
      <c r="AG453" s="78"/>
      <c r="AJ453" s="84" t="s">
        <v>45</v>
      </c>
      <c r="AK453" s="84">
        <v>0</v>
      </c>
      <c r="BB453" s="531" t="s">
        <v>66</v>
      </c>
      <c r="BM453" s="78">
        <f t="shared" si="69"/>
        <v>0</v>
      </c>
      <c r="BN453" s="78">
        <f t="shared" si="70"/>
        <v>0</v>
      </c>
      <c r="BO453" s="78">
        <f t="shared" si="71"/>
        <v>0</v>
      </c>
      <c r="BP453" s="78">
        <f t="shared" si="72"/>
        <v>0</v>
      </c>
    </row>
    <row r="454" spans="1:68" ht="27" customHeight="1" x14ac:dyDescent="0.25">
      <c r="A454" s="63" t="s">
        <v>730</v>
      </c>
      <c r="B454" s="63" t="s">
        <v>731</v>
      </c>
      <c r="C454" s="36">
        <v>4301011771</v>
      </c>
      <c r="D454" s="738">
        <v>4607091389104</v>
      </c>
      <c r="E454" s="738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106</v>
      </c>
      <c r="L454" s="37" t="s">
        <v>45</v>
      </c>
      <c r="M454" s="38" t="s">
        <v>105</v>
      </c>
      <c r="N454" s="38"/>
      <c r="O454" s="37">
        <v>60</v>
      </c>
      <c r="P454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54" s="740"/>
      <c r="R454" s="740"/>
      <c r="S454" s="740"/>
      <c r="T454" s="74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32" t="s">
        <v>732</v>
      </c>
      <c r="AG454" s="78"/>
      <c r="AJ454" s="84" t="s">
        <v>45</v>
      </c>
      <c r="AK454" s="84">
        <v>0</v>
      </c>
      <c r="BB454" s="533" t="s">
        <v>66</v>
      </c>
      <c r="BM454" s="78">
        <f t="shared" si="69"/>
        <v>0</v>
      </c>
      <c r="BN454" s="78">
        <f t="shared" si="70"/>
        <v>0</v>
      </c>
      <c r="BO454" s="78">
        <f t="shared" si="71"/>
        <v>0</v>
      </c>
      <c r="BP454" s="78">
        <f t="shared" si="72"/>
        <v>0</v>
      </c>
    </row>
    <row r="455" spans="1:68" ht="16.5" customHeight="1" x14ac:dyDescent="0.25">
      <c r="A455" s="63" t="s">
        <v>733</v>
      </c>
      <c r="B455" s="63" t="s">
        <v>734</v>
      </c>
      <c r="C455" s="36">
        <v>4301011799</v>
      </c>
      <c r="D455" s="738">
        <v>4680115884519</v>
      </c>
      <c r="E455" s="7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106</v>
      </c>
      <c r="L455" s="37" t="s">
        <v>45</v>
      </c>
      <c r="M455" s="38" t="s">
        <v>112</v>
      </c>
      <c r="N455" s="38"/>
      <c r="O455" s="37">
        <v>60</v>
      </c>
      <c r="P455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55" s="740"/>
      <c r="R455" s="740"/>
      <c r="S455" s="740"/>
      <c r="T455" s="7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34" t="s">
        <v>735</v>
      </c>
      <c r="AG455" s="78"/>
      <c r="AJ455" s="84" t="s">
        <v>45</v>
      </c>
      <c r="AK455" s="84">
        <v>0</v>
      </c>
      <c r="BB455" s="535" t="s">
        <v>66</v>
      </c>
      <c r="BM455" s="78">
        <f t="shared" si="69"/>
        <v>0</v>
      </c>
      <c r="BN455" s="78">
        <f t="shared" si="70"/>
        <v>0</v>
      </c>
      <c r="BO455" s="78">
        <f t="shared" si="71"/>
        <v>0</v>
      </c>
      <c r="BP455" s="78">
        <f t="shared" si="72"/>
        <v>0</v>
      </c>
    </row>
    <row r="456" spans="1:68" ht="27" customHeight="1" x14ac:dyDescent="0.25">
      <c r="A456" s="63" t="s">
        <v>736</v>
      </c>
      <c r="B456" s="63" t="s">
        <v>737</v>
      </c>
      <c r="C456" s="36">
        <v>4301012125</v>
      </c>
      <c r="D456" s="738">
        <v>4680115886391</v>
      </c>
      <c r="E456" s="738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83</v>
      </c>
      <c r="L456" s="37" t="s">
        <v>45</v>
      </c>
      <c r="M456" s="38" t="s">
        <v>112</v>
      </c>
      <c r="N456" s="38"/>
      <c r="O456" s="37">
        <v>60</v>
      </c>
      <c r="P456" s="971" t="s">
        <v>738</v>
      </c>
      <c r="Q456" s="740"/>
      <c r="R456" s="740"/>
      <c r="S456" s="740"/>
      <c r="T456" s="7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36" t="s">
        <v>723</v>
      </c>
      <c r="AG456" s="78"/>
      <c r="AJ456" s="84" t="s">
        <v>45</v>
      </c>
      <c r="AK456" s="84">
        <v>0</v>
      </c>
      <c r="BB456" s="537" t="s">
        <v>66</v>
      </c>
      <c r="BM456" s="78">
        <f t="shared" si="69"/>
        <v>0</v>
      </c>
      <c r="BN456" s="78">
        <f t="shared" si="70"/>
        <v>0</v>
      </c>
      <c r="BO456" s="78">
        <f t="shared" si="71"/>
        <v>0</v>
      </c>
      <c r="BP456" s="78">
        <f t="shared" si="72"/>
        <v>0</v>
      </c>
    </row>
    <row r="457" spans="1:68" ht="27" customHeight="1" x14ac:dyDescent="0.25">
      <c r="A457" s="63" t="s">
        <v>739</v>
      </c>
      <c r="B457" s="63" t="s">
        <v>740</v>
      </c>
      <c r="C457" s="36">
        <v>4301011778</v>
      </c>
      <c r="D457" s="738">
        <v>4680115880603</v>
      </c>
      <c r="E457" s="738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113</v>
      </c>
      <c r="L457" s="37" t="s">
        <v>45</v>
      </c>
      <c r="M457" s="38" t="s">
        <v>105</v>
      </c>
      <c r="N457" s="38"/>
      <c r="O457" s="37">
        <v>60</v>
      </c>
      <c r="P457" s="9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7" s="740"/>
      <c r="R457" s="740"/>
      <c r="S457" s="740"/>
      <c r="T457" s="7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8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38" t="s">
        <v>723</v>
      </c>
      <c r="AG457" s="78"/>
      <c r="AJ457" s="84" t="s">
        <v>45</v>
      </c>
      <c r="AK457" s="84">
        <v>0</v>
      </c>
      <c r="BB457" s="539" t="s">
        <v>66</v>
      </c>
      <c r="BM457" s="78">
        <f t="shared" si="69"/>
        <v>0</v>
      </c>
      <c r="BN457" s="78">
        <f t="shared" si="70"/>
        <v>0</v>
      </c>
      <c r="BO457" s="78">
        <f t="shared" si="71"/>
        <v>0</v>
      </c>
      <c r="BP457" s="78">
        <f t="shared" si="72"/>
        <v>0</v>
      </c>
    </row>
    <row r="458" spans="1:68" ht="27" customHeight="1" x14ac:dyDescent="0.25">
      <c r="A458" s="63" t="s">
        <v>739</v>
      </c>
      <c r="B458" s="63" t="s">
        <v>741</v>
      </c>
      <c r="C458" s="36">
        <v>4301012035</v>
      </c>
      <c r="D458" s="738">
        <v>4680115880603</v>
      </c>
      <c r="E458" s="738"/>
      <c r="F458" s="62">
        <v>0.6</v>
      </c>
      <c r="G458" s="37">
        <v>8</v>
      </c>
      <c r="H458" s="62">
        <v>4.8</v>
      </c>
      <c r="I458" s="62">
        <v>6.96</v>
      </c>
      <c r="J458" s="37">
        <v>120</v>
      </c>
      <c r="K458" s="37" t="s">
        <v>113</v>
      </c>
      <c r="L458" s="37" t="s">
        <v>45</v>
      </c>
      <c r="M458" s="38" t="s">
        <v>105</v>
      </c>
      <c r="N458" s="38"/>
      <c r="O458" s="37">
        <v>60</v>
      </c>
      <c r="P458" s="9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8" s="740"/>
      <c r="R458" s="740"/>
      <c r="S458" s="740"/>
      <c r="T458" s="7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>IFERROR(IF(Y458=0,"",ROUNDUP(Y458/H458,0)*0.00937),"")</f>
        <v/>
      </c>
      <c r="AA458" s="68" t="s">
        <v>45</v>
      </c>
      <c r="AB458" s="69" t="s">
        <v>45</v>
      </c>
      <c r="AC458" s="540" t="s">
        <v>723</v>
      </c>
      <c r="AG458" s="78"/>
      <c r="AJ458" s="84" t="s">
        <v>45</v>
      </c>
      <c r="AK458" s="84">
        <v>0</v>
      </c>
      <c r="BB458" s="541" t="s">
        <v>66</v>
      </c>
      <c r="BM458" s="78">
        <f t="shared" si="69"/>
        <v>0</v>
      </c>
      <c r="BN458" s="78">
        <f t="shared" si="70"/>
        <v>0</v>
      </c>
      <c r="BO458" s="78">
        <f t="shared" si="71"/>
        <v>0</v>
      </c>
      <c r="BP458" s="78">
        <f t="shared" si="72"/>
        <v>0</v>
      </c>
    </row>
    <row r="459" spans="1:68" ht="27" customHeight="1" x14ac:dyDescent="0.25">
      <c r="A459" s="63" t="s">
        <v>742</v>
      </c>
      <c r="B459" s="63" t="s">
        <v>743</v>
      </c>
      <c r="C459" s="36">
        <v>4301012036</v>
      </c>
      <c r="D459" s="738">
        <v>4680115882782</v>
      </c>
      <c r="E459" s="738"/>
      <c r="F459" s="62">
        <v>0.6</v>
      </c>
      <c r="G459" s="37">
        <v>8</v>
      </c>
      <c r="H459" s="62">
        <v>4.8</v>
      </c>
      <c r="I459" s="62">
        <v>6.96</v>
      </c>
      <c r="J459" s="37">
        <v>120</v>
      </c>
      <c r="K459" s="37" t="s">
        <v>113</v>
      </c>
      <c r="L459" s="37" t="s">
        <v>45</v>
      </c>
      <c r="M459" s="38" t="s">
        <v>105</v>
      </c>
      <c r="N459" s="38"/>
      <c r="O459" s="37">
        <v>60</v>
      </c>
      <c r="P459" s="9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9" s="740"/>
      <c r="R459" s="740"/>
      <c r="S459" s="740"/>
      <c r="T459" s="7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>IFERROR(IF(Y459=0,"",ROUNDUP(Y459/H459,0)*0.00937),"")</f>
        <v/>
      </c>
      <c r="AA459" s="68" t="s">
        <v>45</v>
      </c>
      <c r="AB459" s="69" t="s">
        <v>45</v>
      </c>
      <c r="AC459" s="542" t="s">
        <v>726</v>
      </c>
      <c r="AG459" s="78"/>
      <c r="AJ459" s="84" t="s">
        <v>45</v>
      </c>
      <c r="AK459" s="84">
        <v>0</v>
      </c>
      <c r="BB459" s="543" t="s">
        <v>66</v>
      </c>
      <c r="BM459" s="78">
        <f t="shared" si="69"/>
        <v>0</v>
      </c>
      <c r="BN459" s="78">
        <f t="shared" si="70"/>
        <v>0</v>
      </c>
      <c r="BO459" s="78">
        <f t="shared" si="71"/>
        <v>0</v>
      </c>
      <c r="BP459" s="78">
        <f t="shared" si="72"/>
        <v>0</v>
      </c>
    </row>
    <row r="460" spans="1:68" ht="27" customHeight="1" x14ac:dyDescent="0.25">
      <c r="A460" s="63" t="s">
        <v>744</v>
      </c>
      <c r="B460" s="63" t="s">
        <v>745</v>
      </c>
      <c r="C460" s="36">
        <v>4301012055</v>
      </c>
      <c r="D460" s="738">
        <v>4680115886469</v>
      </c>
      <c r="E460" s="738"/>
      <c r="F460" s="62">
        <v>0.55000000000000004</v>
      </c>
      <c r="G460" s="37">
        <v>8</v>
      </c>
      <c r="H460" s="62">
        <v>4.4000000000000004</v>
      </c>
      <c r="I460" s="62">
        <v>4.6100000000000003</v>
      </c>
      <c r="J460" s="37">
        <v>132</v>
      </c>
      <c r="K460" s="37" t="s">
        <v>113</v>
      </c>
      <c r="L460" s="37" t="s">
        <v>45</v>
      </c>
      <c r="M460" s="38" t="s">
        <v>105</v>
      </c>
      <c r="N460" s="38"/>
      <c r="O460" s="37">
        <v>60</v>
      </c>
      <c r="P460" s="975" t="s">
        <v>746</v>
      </c>
      <c r="Q460" s="740"/>
      <c r="R460" s="740"/>
      <c r="S460" s="740"/>
      <c r="T460" s="7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44" t="s">
        <v>729</v>
      </c>
      <c r="AG460" s="78"/>
      <c r="AJ460" s="84" t="s">
        <v>45</v>
      </c>
      <c r="AK460" s="84">
        <v>0</v>
      </c>
      <c r="BB460" s="545" t="s">
        <v>66</v>
      </c>
      <c r="BM460" s="78">
        <f t="shared" si="69"/>
        <v>0</v>
      </c>
      <c r="BN460" s="78">
        <f t="shared" si="70"/>
        <v>0</v>
      </c>
      <c r="BO460" s="78">
        <f t="shared" si="71"/>
        <v>0</v>
      </c>
      <c r="BP460" s="78">
        <f t="shared" si="72"/>
        <v>0</v>
      </c>
    </row>
    <row r="461" spans="1:68" ht="27" customHeight="1" x14ac:dyDescent="0.25">
      <c r="A461" s="63" t="s">
        <v>747</v>
      </c>
      <c r="B461" s="63" t="s">
        <v>748</v>
      </c>
      <c r="C461" s="36">
        <v>4301012057</v>
      </c>
      <c r="D461" s="738">
        <v>4680115886483</v>
      </c>
      <c r="E461" s="738"/>
      <c r="F461" s="62">
        <v>0.55000000000000004</v>
      </c>
      <c r="G461" s="37">
        <v>8</v>
      </c>
      <c r="H461" s="62">
        <v>4.4000000000000004</v>
      </c>
      <c r="I461" s="62">
        <v>4.6100000000000003</v>
      </c>
      <c r="J461" s="37">
        <v>132</v>
      </c>
      <c r="K461" s="37" t="s">
        <v>113</v>
      </c>
      <c r="L461" s="37" t="s">
        <v>45</v>
      </c>
      <c r="M461" s="38" t="s">
        <v>105</v>
      </c>
      <c r="N461" s="38"/>
      <c r="O461" s="37">
        <v>60</v>
      </c>
      <c r="P461" s="976" t="s">
        <v>749</v>
      </c>
      <c r="Q461" s="740"/>
      <c r="R461" s="740"/>
      <c r="S461" s="740"/>
      <c r="T461" s="7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6" t="s">
        <v>750</v>
      </c>
      <c r="AG461" s="78"/>
      <c r="AJ461" s="84" t="s">
        <v>45</v>
      </c>
      <c r="AK461" s="84">
        <v>0</v>
      </c>
      <c r="BB461" s="547" t="s">
        <v>66</v>
      </c>
      <c r="BM461" s="78">
        <f t="shared" si="69"/>
        <v>0</v>
      </c>
      <c r="BN461" s="78">
        <f t="shared" si="70"/>
        <v>0</v>
      </c>
      <c r="BO461" s="78">
        <f t="shared" si="71"/>
        <v>0</v>
      </c>
      <c r="BP461" s="78">
        <f t="shared" si="72"/>
        <v>0</v>
      </c>
    </row>
    <row r="462" spans="1:68" ht="27" customHeight="1" x14ac:dyDescent="0.25">
      <c r="A462" s="63" t="s">
        <v>751</v>
      </c>
      <c r="B462" s="63" t="s">
        <v>752</v>
      </c>
      <c r="C462" s="36">
        <v>4301012050</v>
      </c>
      <c r="D462" s="738">
        <v>4680115885479</v>
      </c>
      <c r="E462" s="738"/>
      <c r="F462" s="62">
        <v>0.4</v>
      </c>
      <c r="G462" s="37">
        <v>6</v>
      </c>
      <c r="H462" s="62">
        <v>2.4</v>
      </c>
      <c r="I462" s="62">
        <v>2.58</v>
      </c>
      <c r="J462" s="37">
        <v>182</v>
      </c>
      <c r="K462" s="37" t="s">
        <v>83</v>
      </c>
      <c r="L462" s="37" t="s">
        <v>45</v>
      </c>
      <c r="M462" s="38" t="s">
        <v>105</v>
      </c>
      <c r="N462" s="38"/>
      <c r="O462" s="37">
        <v>60</v>
      </c>
      <c r="P462" s="977" t="s">
        <v>753</v>
      </c>
      <c r="Q462" s="740"/>
      <c r="R462" s="740"/>
      <c r="S462" s="740"/>
      <c r="T462" s="74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48" t="s">
        <v>754</v>
      </c>
      <c r="AG462" s="78"/>
      <c r="AJ462" s="84" t="s">
        <v>45</v>
      </c>
      <c r="AK462" s="84">
        <v>0</v>
      </c>
      <c r="BB462" s="549" t="s">
        <v>66</v>
      </c>
      <c r="BM462" s="78">
        <f t="shared" si="69"/>
        <v>0</v>
      </c>
      <c r="BN462" s="78">
        <f t="shared" si="70"/>
        <v>0</v>
      </c>
      <c r="BO462" s="78">
        <f t="shared" si="71"/>
        <v>0</v>
      </c>
      <c r="BP462" s="78">
        <f t="shared" si="72"/>
        <v>0</v>
      </c>
    </row>
    <row r="463" spans="1:68" ht="27" customHeight="1" x14ac:dyDescent="0.25">
      <c r="A463" s="63" t="s">
        <v>755</v>
      </c>
      <c r="B463" s="63" t="s">
        <v>756</v>
      </c>
      <c r="C463" s="36">
        <v>4301011784</v>
      </c>
      <c r="D463" s="738">
        <v>4607091389982</v>
      </c>
      <c r="E463" s="738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113</v>
      </c>
      <c r="L463" s="37" t="s">
        <v>45</v>
      </c>
      <c r="M463" s="38" t="s">
        <v>105</v>
      </c>
      <c r="N463" s="38"/>
      <c r="O463" s="37">
        <v>60</v>
      </c>
      <c r="P463" s="9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3" s="740"/>
      <c r="R463" s="740"/>
      <c r="S463" s="740"/>
      <c r="T463" s="741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50" t="s">
        <v>732</v>
      </c>
      <c r="AG463" s="78"/>
      <c r="AJ463" s="84" t="s">
        <v>45</v>
      </c>
      <c r="AK463" s="84">
        <v>0</v>
      </c>
      <c r="BB463" s="551" t="s">
        <v>66</v>
      </c>
      <c r="BM463" s="78">
        <f t="shared" si="69"/>
        <v>0</v>
      </c>
      <c r="BN463" s="78">
        <f t="shared" si="70"/>
        <v>0</v>
      </c>
      <c r="BO463" s="78">
        <f t="shared" si="71"/>
        <v>0</v>
      </c>
      <c r="BP463" s="78">
        <f t="shared" si="72"/>
        <v>0</v>
      </c>
    </row>
    <row r="464" spans="1:68" ht="27" customHeight="1" x14ac:dyDescent="0.25">
      <c r="A464" s="63" t="s">
        <v>755</v>
      </c>
      <c r="B464" s="63" t="s">
        <v>757</v>
      </c>
      <c r="C464" s="36">
        <v>4301012034</v>
      </c>
      <c r="D464" s="738">
        <v>4607091389982</v>
      </c>
      <c r="E464" s="738"/>
      <c r="F464" s="62">
        <v>0.6</v>
      </c>
      <c r="G464" s="37">
        <v>8</v>
      </c>
      <c r="H464" s="62">
        <v>4.8</v>
      </c>
      <c r="I464" s="62">
        <v>6.96</v>
      </c>
      <c r="J464" s="37">
        <v>120</v>
      </c>
      <c r="K464" s="37" t="s">
        <v>113</v>
      </c>
      <c r="L464" s="37" t="s">
        <v>45</v>
      </c>
      <c r="M464" s="38" t="s">
        <v>105</v>
      </c>
      <c r="N464" s="38"/>
      <c r="O464" s="37">
        <v>60</v>
      </c>
      <c r="P464" s="9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4" s="740"/>
      <c r="R464" s="740"/>
      <c r="S464" s="740"/>
      <c r="T464" s="741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IFERROR(IF(Y464=0,"",ROUNDUP(Y464/H464,0)*0.00937),"")</f>
        <v/>
      </c>
      <c r="AA464" s="68" t="s">
        <v>45</v>
      </c>
      <c r="AB464" s="69" t="s">
        <v>45</v>
      </c>
      <c r="AC464" s="552" t="s">
        <v>732</v>
      </c>
      <c r="AG464" s="78"/>
      <c r="AJ464" s="84" t="s">
        <v>45</v>
      </c>
      <c r="AK464" s="84">
        <v>0</v>
      </c>
      <c r="BB464" s="553" t="s">
        <v>66</v>
      </c>
      <c r="BM464" s="78">
        <f t="shared" si="69"/>
        <v>0</v>
      </c>
      <c r="BN464" s="78">
        <f t="shared" si="70"/>
        <v>0</v>
      </c>
      <c r="BO464" s="78">
        <f t="shared" si="71"/>
        <v>0</v>
      </c>
      <c r="BP464" s="78">
        <f t="shared" si="72"/>
        <v>0</v>
      </c>
    </row>
    <row r="465" spans="1:68" ht="27" customHeight="1" x14ac:dyDescent="0.25">
      <c r="A465" s="63" t="s">
        <v>758</v>
      </c>
      <c r="B465" s="63" t="s">
        <v>759</v>
      </c>
      <c r="C465" s="36">
        <v>4301012058</v>
      </c>
      <c r="D465" s="738">
        <v>4680115886490</v>
      </c>
      <c r="E465" s="738"/>
      <c r="F465" s="62">
        <v>0.55000000000000004</v>
      </c>
      <c r="G465" s="37">
        <v>8</v>
      </c>
      <c r="H465" s="62">
        <v>4.4000000000000004</v>
      </c>
      <c r="I465" s="62">
        <v>4.6100000000000003</v>
      </c>
      <c r="J465" s="37">
        <v>132</v>
      </c>
      <c r="K465" s="37" t="s">
        <v>113</v>
      </c>
      <c r="L465" s="37" t="s">
        <v>45</v>
      </c>
      <c r="M465" s="38" t="s">
        <v>105</v>
      </c>
      <c r="N465" s="38"/>
      <c r="O465" s="37">
        <v>60</v>
      </c>
      <c r="P465" s="9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65" s="740"/>
      <c r="R465" s="740"/>
      <c r="S465" s="740"/>
      <c r="T465" s="741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4" t="s">
        <v>735</v>
      </c>
      <c r="AG465" s="78"/>
      <c r="AJ465" s="84" t="s">
        <v>45</v>
      </c>
      <c r="AK465" s="84">
        <v>0</v>
      </c>
      <c r="BB465" s="555" t="s">
        <v>66</v>
      </c>
      <c r="BM465" s="78">
        <f t="shared" si="69"/>
        <v>0</v>
      </c>
      <c r="BN465" s="78">
        <f t="shared" si="70"/>
        <v>0</v>
      </c>
      <c r="BO465" s="78">
        <f t="shared" si="71"/>
        <v>0</v>
      </c>
      <c r="BP465" s="78">
        <f t="shared" si="72"/>
        <v>0</v>
      </c>
    </row>
    <row r="466" spans="1:68" x14ac:dyDescent="0.2">
      <c r="A466" s="748"/>
      <c r="B466" s="748"/>
      <c r="C466" s="748"/>
      <c r="D466" s="748"/>
      <c r="E466" s="748"/>
      <c r="F466" s="748"/>
      <c r="G466" s="748"/>
      <c r="H466" s="748"/>
      <c r="I466" s="748"/>
      <c r="J466" s="748"/>
      <c r="K466" s="748"/>
      <c r="L466" s="748"/>
      <c r="M466" s="748"/>
      <c r="N466" s="748"/>
      <c r="O466" s="749"/>
      <c r="P466" s="745" t="s">
        <v>40</v>
      </c>
      <c r="Q466" s="746"/>
      <c r="R466" s="746"/>
      <c r="S466" s="746"/>
      <c r="T466" s="746"/>
      <c r="U466" s="746"/>
      <c r="V466" s="747"/>
      <c r="W466" s="42" t="s">
        <v>39</v>
      </c>
      <c r="X466" s="43">
        <f>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+IFERROR(X465/H465,"0")</f>
        <v>0</v>
      </c>
      <c r="Y466" s="43">
        <f>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+IFERROR(Y465/H465,"0")</f>
        <v>0</v>
      </c>
      <c r="Z466" s="43">
        <f>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48"/>
      <c r="B467" s="748"/>
      <c r="C467" s="748"/>
      <c r="D467" s="748"/>
      <c r="E467" s="748"/>
      <c r="F467" s="748"/>
      <c r="G467" s="748"/>
      <c r="H467" s="748"/>
      <c r="I467" s="748"/>
      <c r="J467" s="748"/>
      <c r="K467" s="748"/>
      <c r="L467" s="748"/>
      <c r="M467" s="748"/>
      <c r="N467" s="748"/>
      <c r="O467" s="749"/>
      <c r="P467" s="745" t="s">
        <v>40</v>
      </c>
      <c r="Q467" s="746"/>
      <c r="R467" s="746"/>
      <c r="S467" s="746"/>
      <c r="T467" s="746"/>
      <c r="U467" s="746"/>
      <c r="V467" s="747"/>
      <c r="W467" s="42" t="s">
        <v>0</v>
      </c>
      <c r="X467" s="43">
        <f>IFERROR(SUM(X451:X465),"0")</f>
        <v>0</v>
      </c>
      <c r="Y467" s="43">
        <f>IFERROR(SUM(Y451:Y465),"0")</f>
        <v>0</v>
      </c>
      <c r="Z467" s="42"/>
      <c r="AA467" s="67"/>
      <c r="AB467" s="67"/>
      <c r="AC467" s="67"/>
    </row>
    <row r="468" spans="1:68" ht="14.25" customHeight="1" x14ac:dyDescent="0.25">
      <c r="A468" s="737" t="s">
        <v>144</v>
      </c>
      <c r="B468" s="737"/>
      <c r="C468" s="737"/>
      <c r="D468" s="737"/>
      <c r="E468" s="737"/>
      <c r="F468" s="737"/>
      <c r="G468" s="737"/>
      <c r="H468" s="737"/>
      <c r="I468" s="737"/>
      <c r="J468" s="737"/>
      <c r="K468" s="737"/>
      <c r="L468" s="737"/>
      <c r="M468" s="737"/>
      <c r="N468" s="737"/>
      <c r="O468" s="737"/>
      <c r="P468" s="737"/>
      <c r="Q468" s="737"/>
      <c r="R468" s="737"/>
      <c r="S468" s="737"/>
      <c r="T468" s="737"/>
      <c r="U468" s="737"/>
      <c r="V468" s="737"/>
      <c r="W468" s="737"/>
      <c r="X468" s="737"/>
      <c r="Y468" s="737"/>
      <c r="Z468" s="737"/>
      <c r="AA468" s="66"/>
      <c r="AB468" s="66"/>
      <c r="AC468" s="80"/>
    </row>
    <row r="469" spans="1:68" ht="16.5" customHeight="1" x14ac:dyDescent="0.25">
      <c r="A469" s="63" t="s">
        <v>760</v>
      </c>
      <c r="B469" s="63" t="s">
        <v>761</v>
      </c>
      <c r="C469" s="36">
        <v>4301020222</v>
      </c>
      <c r="D469" s="738">
        <v>4607091388930</v>
      </c>
      <c r="E469" s="738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106</v>
      </c>
      <c r="L469" s="37" t="s">
        <v>45</v>
      </c>
      <c r="M469" s="38" t="s">
        <v>105</v>
      </c>
      <c r="N469" s="38"/>
      <c r="O469" s="37">
        <v>55</v>
      </c>
      <c r="P469" s="9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69" s="740"/>
      <c r="R469" s="740"/>
      <c r="S469" s="740"/>
      <c r="T469" s="74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IFERROR(IF(Y469=0,"",ROUNDUP(Y469/H469,0)*0.01196),"")</f>
        <v/>
      </c>
      <c r="AA469" s="68" t="s">
        <v>45</v>
      </c>
      <c r="AB469" s="69" t="s">
        <v>45</v>
      </c>
      <c r="AC469" s="556" t="s">
        <v>762</v>
      </c>
      <c r="AG469" s="78"/>
      <c r="AJ469" s="84" t="s">
        <v>45</v>
      </c>
      <c r="AK469" s="84">
        <v>0</v>
      </c>
      <c r="BB469" s="55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16.5" customHeight="1" x14ac:dyDescent="0.25">
      <c r="A470" s="63" t="s">
        <v>760</v>
      </c>
      <c r="B470" s="63" t="s">
        <v>763</v>
      </c>
      <c r="C470" s="36">
        <v>4301020334</v>
      </c>
      <c r="D470" s="738">
        <v>4607091388930</v>
      </c>
      <c r="E470" s="738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106</v>
      </c>
      <c r="L470" s="37" t="s">
        <v>45</v>
      </c>
      <c r="M470" s="38" t="s">
        <v>112</v>
      </c>
      <c r="N470" s="38"/>
      <c r="O470" s="37">
        <v>70</v>
      </c>
      <c r="P470" s="982" t="s">
        <v>764</v>
      </c>
      <c r="Q470" s="740"/>
      <c r="R470" s="740"/>
      <c r="S470" s="740"/>
      <c r="T470" s="741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IFERROR(IF(Y470=0,"",ROUNDUP(Y470/H470,0)*0.01196),"")</f>
        <v/>
      </c>
      <c r="AA470" s="68" t="s">
        <v>45</v>
      </c>
      <c r="AB470" s="69" t="s">
        <v>45</v>
      </c>
      <c r="AC470" s="558" t="s">
        <v>765</v>
      </c>
      <c r="AG470" s="78"/>
      <c r="AJ470" s="84" t="s">
        <v>45</v>
      </c>
      <c r="AK470" s="84">
        <v>0</v>
      </c>
      <c r="BB470" s="55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 x14ac:dyDescent="0.25">
      <c r="A471" s="63" t="s">
        <v>766</v>
      </c>
      <c r="B471" s="63" t="s">
        <v>767</v>
      </c>
      <c r="C471" s="36">
        <v>4301020384</v>
      </c>
      <c r="D471" s="738">
        <v>4680115886407</v>
      </c>
      <c r="E471" s="738"/>
      <c r="F471" s="62">
        <v>0.4</v>
      </c>
      <c r="G471" s="37">
        <v>6</v>
      </c>
      <c r="H471" s="62">
        <v>2.4</v>
      </c>
      <c r="I471" s="62">
        <v>2.58</v>
      </c>
      <c r="J471" s="37">
        <v>182</v>
      </c>
      <c r="K471" s="37" t="s">
        <v>83</v>
      </c>
      <c r="L471" s="37" t="s">
        <v>45</v>
      </c>
      <c r="M471" s="38" t="s">
        <v>112</v>
      </c>
      <c r="N471" s="38"/>
      <c r="O471" s="37">
        <v>70</v>
      </c>
      <c r="P471" s="983" t="s">
        <v>768</v>
      </c>
      <c r="Q471" s="740"/>
      <c r="R471" s="740"/>
      <c r="S471" s="740"/>
      <c r="T471" s="741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60" t="s">
        <v>765</v>
      </c>
      <c r="AG471" s="78"/>
      <c r="AJ471" s="84" t="s">
        <v>45</v>
      </c>
      <c r="AK471" s="84">
        <v>0</v>
      </c>
      <c r="BB471" s="561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769</v>
      </c>
      <c r="B472" s="63" t="s">
        <v>770</v>
      </c>
      <c r="C472" s="36">
        <v>4301020385</v>
      </c>
      <c r="D472" s="738">
        <v>4680115880054</v>
      </c>
      <c r="E472" s="738"/>
      <c r="F472" s="62">
        <v>0.6</v>
      </c>
      <c r="G472" s="37">
        <v>8</v>
      </c>
      <c r="H472" s="62">
        <v>4.8</v>
      </c>
      <c r="I472" s="62">
        <v>6.93</v>
      </c>
      <c r="J472" s="37">
        <v>132</v>
      </c>
      <c r="K472" s="37" t="s">
        <v>113</v>
      </c>
      <c r="L472" s="37" t="s">
        <v>45</v>
      </c>
      <c r="M472" s="38" t="s">
        <v>105</v>
      </c>
      <c r="N472" s="38"/>
      <c r="O472" s="37">
        <v>70</v>
      </c>
      <c r="P472" s="984" t="s">
        <v>771</v>
      </c>
      <c r="Q472" s="740"/>
      <c r="R472" s="740"/>
      <c r="S472" s="740"/>
      <c r="T472" s="741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62" t="s">
        <v>765</v>
      </c>
      <c r="AG472" s="78"/>
      <c r="AJ472" s="84" t="s">
        <v>45</v>
      </c>
      <c r="AK472" s="84">
        <v>0</v>
      </c>
      <c r="BB472" s="56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748"/>
      <c r="B473" s="748"/>
      <c r="C473" s="748"/>
      <c r="D473" s="748"/>
      <c r="E473" s="748"/>
      <c r="F473" s="748"/>
      <c r="G473" s="748"/>
      <c r="H473" s="748"/>
      <c r="I473" s="748"/>
      <c r="J473" s="748"/>
      <c r="K473" s="748"/>
      <c r="L473" s="748"/>
      <c r="M473" s="748"/>
      <c r="N473" s="748"/>
      <c r="O473" s="749"/>
      <c r="P473" s="745" t="s">
        <v>40</v>
      </c>
      <c r="Q473" s="746"/>
      <c r="R473" s="746"/>
      <c r="S473" s="746"/>
      <c r="T473" s="746"/>
      <c r="U473" s="746"/>
      <c r="V473" s="747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748"/>
      <c r="B474" s="748"/>
      <c r="C474" s="748"/>
      <c r="D474" s="748"/>
      <c r="E474" s="748"/>
      <c r="F474" s="748"/>
      <c r="G474" s="748"/>
      <c r="H474" s="748"/>
      <c r="I474" s="748"/>
      <c r="J474" s="748"/>
      <c r="K474" s="748"/>
      <c r="L474" s="748"/>
      <c r="M474" s="748"/>
      <c r="N474" s="748"/>
      <c r="O474" s="749"/>
      <c r="P474" s="745" t="s">
        <v>40</v>
      </c>
      <c r="Q474" s="746"/>
      <c r="R474" s="746"/>
      <c r="S474" s="746"/>
      <c r="T474" s="746"/>
      <c r="U474" s="746"/>
      <c r="V474" s="747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737" t="s">
        <v>157</v>
      </c>
      <c r="B475" s="737"/>
      <c r="C475" s="737"/>
      <c r="D475" s="737"/>
      <c r="E475" s="737"/>
      <c r="F475" s="737"/>
      <c r="G475" s="737"/>
      <c r="H475" s="737"/>
      <c r="I475" s="737"/>
      <c r="J475" s="737"/>
      <c r="K475" s="737"/>
      <c r="L475" s="737"/>
      <c r="M475" s="737"/>
      <c r="N475" s="737"/>
      <c r="O475" s="737"/>
      <c r="P475" s="737"/>
      <c r="Q475" s="737"/>
      <c r="R475" s="737"/>
      <c r="S475" s="737"/>
      <c r="T475" s="737"/>
      <c r="U475" s="737"/>
      <c r="V475" s="737"/>
      <c r="W475" s="737"/>
      <c r="X475" s="737"/>
      <c r="Y475" s="737"/>
      <c r="Z475" s="737"/>
      <c r="AA475" s="66"/>
      <c r="AB475" s="66"/>
      <c r="AC475" s="80"/>
    </row>
    <row r="476" spans="1:68" ht="27" customHeight="1" x14ac:dyDescent="0.25">
      <c r="A476" s="63" t="s">
        <v>772</v>
      </c>
      <c r="B476" s="63" t="s">
        <v>773</v>
      </c>
      <c r="C476" s="36">
        <v>4301031349</v>
      </c>
      <c r="D476" s="738">
        <v>4680115883116</v>
      </c>
      <c r="E476" s="738"/>
      <c r="F476" s="62">
        <v>0.88</v>
      </c>
      <c r="G476" s="37">
        <v>6</v>
      </c>
      <c r="H476" s="62">
        <v>5.28</v>
      </c>
      <c r="I476" s="62">
        <v>5.64</v>
      </c>
      <c r="J476" s="37">
        <v>104</v>
      </c>
      <c r="K476" s="37" t="s">
        <v>106</v>
      </c>
      <c r="L476" s="37" t="s">
        <v>45</v>
      </c>
      <c r="M476" s="38" t="s">
        <v>105</v>
      </c>
      <c r="N476" s="38"/>
      <c r="O476" s="37">
        <v>70</v>
      </c>
      <c r="P476" s="985" t="s">
        <v>774</v>
      </c>
      <c r="Q476" s="740"/>
      <c r="R476" s="740"/>
      <c r="S476" s="740"/>
      <c r="T476" s="741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ref="Y476:Y487" si="73">IFERROR(IF(X476="",0,CEILING((X476/$H476),1)*$H476),"")</f>
        <v>0</v>
      </c>
      <c r="Z476" s="41" t="str">
        <f>IFERROR(IF(Y476=0,"",ROUNDUP(Y476/H476,0)*0.01196),"")</f>
        <v/>
      </c>
      <c r="AA476" s="68" t="s">
        <v>45</v>
      </c>
      <c r="AB476" s="69" t="s">
        <v>45</v>
      </c>
      <c r="AC476" s="564" t="s">
        <v>775</v>
      </c>
      <c r="AG476" s="78"/>
      <c r="AJ476" s="84" t="s">
        <v>45</v>
      </c>
      <c r="AK476" s="84">
        <v>0</v>
      </c>
      <c r="BB476" s="565" t="s">
        <v>66</v>
      </c>
      <c r="BM476" s="78">
        <f t="shared" ref="BM476:BM487" si="74">IFERROR(X476*I476/H476,"0")</f>
        <v>0</v>
      </c>
      <c r="BN476" s="78">
        <f t="shared" ref="BN476:BN487" si="75">IFERROR(Y476*I476/H476,"0")</f>
        <v>0</v>
      </c>
      <c r="BO476" s="78">
        <f t="shared" ref="BO476:BO487" si="76">IFERROR(1/J476*(X476/H476),"0")</f>
        <v>0</v>
      </c>
      <c r="BP476" s="78">
        <f t="shared" ref="BP476:BP487" si="77">IFERROR(1/J476*(Y476/H476),"0")</f>
        <v>0</v>
      </c>
    </row>
    <row r="477" spans="1:68" ht="27" customHeight="1" x14ac:dyDescent="0.25">
      <c r="A477" s="63" t="s">
        <v>776</v>
      </c>
      <c r="B477" s="63" t="s">
        <v>777</v>
      </c>
      <c r="C477" s="36">
        <v>4301031350</v>
      </c>
      <c r="D477" s="738">
        <v>4680115883093</v>
      </c>
      <c r="E477" s="738"/>
      <c r="F477" s="62">
        <v>0.88</v>
      </c>
      <c r="G477" s="37">
        <v>6</v>
      </c>
      <c r="H477" s="62">
        <v>5.28</v>
      </c>
      <c r="I477" s="62">
        <v>5.64</v>
      </c>
      <c r="J477" s="37">
        <v>104</v>
      </c>
      <c r="K477" s="37" t="s">
        <v>106</v>
      </c>
      <c r="L477" s="37" t="s">
        <v>45</v>
      </c>
      <c r="M477" s="38" t="s">
        <v>82</v>
      </c>
      <c r="N477" s="38"/>
      <c r="O477" s="37">
        <v>70</v>
      </c>
      <c r="P477" s="986" t="s">
        <v>778</v>
      </c>
      <c r="Q477" s="740"/>
      <c r="R477" s="740"/>
      <c r="S477" s="740"/>
      <c r="T477" s="741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73"/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66" t="s">
        <v>779</v>
      </c>
      <c r="AG477" s="78"/>
      <c r="AJ477" s="84" t="s">
        <v>45</v>
      </c>
      <c r="AK477" s="84">
        <v>0</v>
      </c>
      <c r="BB477" s="567" t="s">
        <v>66</v>
      </c>
      <c r="BM477" s="78">
        <f t="shared" si="74"/>
        <v>0</v>
      </c>
      <c r="BN477" s="78">
        <f t="shared" si="75"/>
        <v>0</v>
      </c>
      <c r="BO477" s="78">
        <f t="shared" si="76"/>
        <v>0</v>
      </c>
      <c r="BP477" s="78">
        <f t="shared" si="77"/>
        <v>0</v>
      </c>
    </row>
    <row r="478" spans="1:68" ht="27" customHeight="1" x14ac:dyDescent="0.25">
      <c r="A478" s="63" t="s">
        <v>780</v>
      </c>
      <c r="B478" s="63" t="s">
        <v>781</v>
      </c>
      <c r="C478" s="36">
        <v>4301031353</v>
      </c>
      <c r="D478" s="738">
        <v>4680115883109</v>
      </c>
      <c r="E478" s="738"/>
      <c r="F478" s="62">
        <v>0.88</v>
      </c>
      <c r="G478" s="37">
        <v>6</v>
      </c>
      <c r="H478" s="62">
        <v>5.28</v>
      </c>
      <c r="I478" s="62">
        <v>5.64</v>
      </c>
      <c r="J478" s="37">
        <v>104</v>
      </c>
      <c r="K478" s="37" t="s">
        <v>106</v>
      </c>
      <c r="L478" s="37" t="s">
        <v>45</v>
      </c>
      <c r="M478" s="38" t="s">
        <v>82</v>
      </c>
      <c r="N478" s="38"/>
      <c r="O478" s="37">
        <v>70</v>
      </c>
      <c r="P478" s="987" t="s">
        <v>782</v>
      </c>
      <c r="Q478" s="740"/>
      <c r="R478" s="740"/>
      <c r="S478" s="740"/>
      <c r="T478" s="741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73"/>
        <v>0</v>
      </c>
      <c r="Z478" s="41" t="str">
        <f>IFERROR(IF(Y478=0,"",ROUNDUP(Y478/H478,0)*0.01196),"")</f>
        <v/>
      </c>
      <c r="AA478" s="68" t="s">
        <v>45</v>
      </c>
      <c r="AB478" s="69" t="s">
        <v>45</v>
      </c>
      <c r="AC478" s="568" t="s">
        <v>783</v>
      </c>
      <c r="AG478" s="78"/>
      <c r="AJ478" s="84" t="s">
        <v>45</v>
      </c>
      <c r="AK478" s="84">
        <v>0</v>
      </c>
      <c r="BB478" s="569" t="s">
        <v>66</v>
      </c>
      <c r="BM478" s="78">
        <f t="shared" si="74"/>
        <v>0</v>
      </c>
      <c r="BN478" s="78">
        <f t="shared" si="75"/>
        <v>0</v>
      </c>
      <c r="BO478" s="78">
        <f t="shared" si="76"/>
        <v>0</v>
      </c>
      <c r="BP478" s="78">
        <f t="shared" si="77"/>
        <v>0</v>
      </c>
    </row>
    <row r="479" spans="1:68" ht="27" customHeight="1" x14ac:dyDescent="0.25">
      <c r="A479" s="63" t="s">
        <v>784</v>
      </c>
      <c r="B479" s="63" t="s">
        <v>785</v>
      </c>
      <c r="C479" s="36">
        <v>4301031409</v>
      </c>
      <c r="D479" s="738">
        <v>4680115886438</v>
      </c>
      <c r="E479" s="738"/>
      <c r="F479" s="62">
        <v>0.4</v>
      </c>
      <c r="G479" s="37">
        <v>6</v>
      </c>
      <c r="H479" s="62">
        <v>2.4</v>
      </c>
      <c r="I479" s="62">
        <v>2.58</v>
      </c>
      <c r="J479" s="37">
        <v>182</v>
      </c>
      <c r="K479" s="37" t="s">
        <v>83</v>
      </c>
      <c r="L479" s="37" t="s">
        <v>45</v>
      </c>
      <c r="M479" s="38" t="s">
        <v>105</v>
      </c>
      <c r="N479" s="38"/>
      <c r="O479" s="37">
        <v>70</v>
      </c>
      <c r="P479" s="988" t="s">
        <v>786</v>
      </c>
      <c r="Q479" s="740"/>
      <c r="R479" s="740"/>
      <c r="S479" s="740"/>
      <c r="T479" s="74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73"/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70" t="s">
        <v>775</v>
      </c>
      <c r="AG479" s="78"/>
      <c r="AJ479" s="84" t="s">
        <v>45</v>
      </c>
      <c r="AK479" s="84">
        <v>0</v>
      </c>
      <c r="BB479" s="571" t="s">
        <v>66</v>
      </c>
      <c r="BM479" s="78">
        <f t="shared" si="74"/>
        <v>0</v>
      </c>
      <c r="BN479" s="78">
        <f t="shared" si="75"/>
        <v>0</v>
      </c>
      <c r="BO479" s="78">
        <f t="shared" si="76"/>
        <v>0</v>
      </c>
      <c r="BP479" s="78">
        <f t="shared" si="77"/>
        <v>0</v>
      </c>
    </row>
    <row r="480" spans="1:68" ht="27" customHeight="1" x14ac:dyDescent="0.25">
      <c r="A480" s="63" t="s">
        <v>787</v>
      </c>
      <c r="B480" s="63" t="s">
        <v>788</v>
      </c>
      <c r="C480" s="36">
        <v>4301031419</v>
      </c>
      <c r="D480" s="738">
        <v>4680115882072</v>
      </c>
      <c r="E480" s="738"/>
      <c r="F480" s="62">
        <v>0.6</v>
      </c>
      <c r="G480" s="37">
        <v>8</v>
      </c>
      <c r="H480" s="62">
        <v>4.8</v>
      </c>
      <c r="I480" s="62">
        <v>6.93</v>
      </c>
      <c r="J480" s="37">
        <v>132</v>
      </c>
      <c r="K480" s="37" t="s">
        <v>113</v>
      </c>
      <c r="L480" s="37" t="s">
        <v>45</v>
      </c>
      <c r="M480" s="38" t="s">
        <v>105</v>
      </c>
      <c r="N480" s="38"/>
      <c r="O480" s="37">
        <v>70</v>
      </c>
      <c r="P480" s="989" t="s">
        <v>789</v>
      </c>
      <c r="Q480" s="740"/>
      <c r="R480" s="740"/>
      <c r="S480" s="740"/>
      <c r="T480" s="74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3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775</v>
      </c>
      <c r="AG480" s="78"/>
      <c r="AJ480" s="84" t="s">
        <v>45</v>
      </c>
      <c r="AK480" s="84">
        <v>0</v>
      </c>
      <c r="BB480" s="573" t="s">
        <v>66</v>
      </c>
      <c r="BM480" s="78">
        <f t="shared" si="74"/>
        <v>0</v>
      </c>
      <c r="BN480" s="78">
        <f t="shared" si="75"/>
        <v>0</v>
      </c>
      <c r="BO480" s="78">
        <f t="shared" si="76"/>
        <v>0</v>
      </c>
      <c r="BP480" s="78">
        <f t="shared" si="77"/>
        <v>0</v>
      </c>
    </row>
    <row r="481" spans="1:68" ht="27" customHeight="1" x14ac:dyDescent="0.25">
      <c r="A481" s="63" t="s">
        <v>787</v>
      </c>
      <c r="B481" s="63" t="s">
        <v>790</v>
      </c>
      <c r="C481" s="36">
        <v>4301031351</v>
      </c>
      <c r="D481" s="738">
        <v>4680115882072</v>
      </c>
      <c r="E481" s="738"/>
      <c r="F481" s="62">
        <v>0.6</v>
      </c>
      <c r="G481" s="37">
        <v>6</v>
      </c>
      <c r="H481" s="62">
        <v>3.6</v>
      </c>
      <c r="I481" s="62">
        <v>3.81</v>
      </c>
      <c r="J481" s="37">
        <v>132</v>
      </c>
      <c r="K481" s="37" t="s">
        <v>113</v>
      </c>
      <c r="L481" s="37" t="s">
        <v>45</v>
      </c>
      <c r="M481" s="38" t="s">
        <v>105</v>
      </c>
      <c r="N481" s="38"/>
      <c r="O481" s="37">
        <v>70</v>
      </c>
      <c r="P481" s="990" t="s">
        <v>791</v>
      </c>
      <c r="Q481" s="740"/>
      <c r="R481" s="740"/>
      <c r="S481" s="740"/>
      <c r="T481" s="74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3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775</v>
      </c>
      <c r="AG481" s="78"/>
      <c r="AJ481" s="84" t="s">
        <v>45</v>
      </c>
      <c r="AK481" s="84">
        <v>0</v>
      </c>
      <c r="BB481" s="575" t="s">
        <v>66</v>
      </c>
      <c r="BM481" s="78">
        <f t="shared" si="74"/>
        <v>0</v>
      </c>
      <c r="BN481" s="78">
        <f t="shared" si="75"/>
        <v>0</v>
      </c>
      <c r="BO481" s="78">
        <f t="shared" si="76"/>
        <v>0</v>
      </c>
      <c r="BP481" s="78">
        <f t="shared" si="77"/>
        <v>0</v>
      </c>
    </row>
    <row r="482" spans="1:68" ht="27" customHeight="1" x14ac:dyDescent="0.25">
      <c r="A482" s="63" t="s">
        <v>787</v>
      </c>
      <c r="B482" s="63" t="s">
        <v>792</v>
      </c>
      <c r="C482" s="36">
        <v>4301031383</v>
      </c>
      <c r="D482" s="738">
        <v>4680115882072</v>
      </c>
      <c r="E482" s="738"/>
      <c r="F482" s="62">
        <v>0.6</v>
      </c>
      <c r="G482" s="37">
        <v>8</v>
      </c>
      <c r="H482" s="62">
        <v>4.8</v>
      </c>
      <c r="I482" s="62">
        <v>6.96</v>
      </c>
      <c r="J482" s="37">
        <v>120</v>
      </c>
      <c r="K482" s="37" t="s">
        <v>113</v>
      </c>
      <c r="L482" s="37" t="s">
        <v>45</v>
      </c>
      <c r="M482" s="38" t="s">
        <v>105</v>
      </c>
      <c r="N482" s="38"/>
      <c r="O482" s="37">
        <v>60</v>
      </c>
      <c r="P482" s="9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740"/>
      <c r="R482" s="740"/>
      <c r="S482" s="740"/>
      <c r="T482" s="74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3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76" t="s">
        <v>793</v>
      </c>
      <c r="AG482" s="78"/>
      <c r="AJ482" s="84" t="s">
        <v>45</v>
      </c>
      <c r="AK482" s="84">
        <v>0</v>
      </c>
      <c r="BB482" s="577" t="s">
        <v>66</v>
      </c>
      <c r="BM482" s="78">
        <f t="shared" si="74"/>
        <v>0</v>
      </c>
      <c r="BN482" s="78">
        <f t="shared" si="75"/>
        <v>0</v>
      </c>
      <c r="BO482" s="78">
        <f t="shared" si="76"/>
        <v>0</v>
      </c>
      <c r="BP482" s="78">
        <f t="shared" si="77"/>
        <v>0</v>
      </c>
    </row>
    <row r="483" spans="1:68" ht="27" customHeight="1" x14ac:dyDescent="0.25">
      <c r="A483" s="63" t="s">
        <v>794</v>
      </c>
      <c r="B483" s="63" t="s">
        <v>795</v>
      </c>
      <c r="C483" s="36">
        <v>4301031418</v>
      </c>
      <c r="D483" s="738">
        <v>4680115882102</v>
      </c>
      <c r="E483" s="738"/>
      <c r="F483" s="62">
        <v>0.6</v>
      </c>
      <c r="G483" s="37">
        <v>8</v>
      </c>
      <c r="H483" s="62">
        <v>4.8</v>
      </c>
      <c r="I483" s="62">
        <v>6.69</v>
      </c>
      <c r="J483" s="37">
        <v>132</v>
      </c>
      <c r="K483" s="37" t="s">
        <v>113</v>
      </c>
      <c r="L483" s="37" t="s">
        <v>45</v>
      </c>
      <c r="M483" s="38" t="s">
        <v>82</v>
      </c>
      <c r="N483" s="38"/>
      <c r="O483" s="37">
        <v>70</v>
      </c>
      <c r="P483" s="992" t="s">
        <v>796</v>
      </c>
      <c r="Q483" s="740"/>
      <c r="R483" s="740"/>
      <c r="S483" s="740"/>
      <c r="T483" s="74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3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779</v>
      </c>
      <c r="AG483" s="78"/>
      <c r="AJ483" s="84" t="s">
        <v>45</v>
      </c>
      <c r="AK483" s="84">
        <v>0</v>
      </c>
      <c r="BB483" s="579" t="s">
        <v>66</v>
      </c>
      <c r="BM483" s="78">
        <f t="shared" si="74"/>
        <v>0</v>
      </c>
      <c r="BN483" s="78">
        <f t="shared" si="75"/>
        <v>0</v>
      </c>
      <c r="BO483" s="78">
        <f t="shared" si="76"/>
        <v>0</v>
      </c>
      <c r="BP483" s="78">
        <f t="shared" si="77"/>
        <v>0</v>
      </c>
    </row>
    <row r="484" spans="1:68" ht="27" customHeight="1" x14ac:dyDescent="0.25">
      <c r="A484" s="63" t="s">
        <v>794</v>
      </c>
      <c r="B484" s="63" t="s">
        <v>797</v>
      </c>
      <c r="C484" s="36">
        <v>4301031251</v>
      </c>
      <c r="D484" s="738">
        <v>4680115882102</v>
      </c>
      <c r="E484" s="738"/>
      <c r="F484" s="62">
        <v>0.6</v>
      </c>
      <c r="G484" s="37">
        <v>6</v>
      </c>
      <c r="H484" s="62">
        <v>3.6</v>
      </c>
      <c r="I484" s="62">
        <v>3.81</v>
      </c>
      <c r="J484" s="37">
        <v>132</v>
      </c>
      <c r="K484" s="37" t="s">
        <v>113</v>
      </c>
      <c r="L484" s="37" t="s">
        <v>45</v>
      </c>
      <c r="M484" s="38" t="s">
        <v>82</v>
      </c>
      <c r="N484" s="38"/>
      <c r="O484" s="37">
        <v>60</v>
      </c>
      <c r="P484" s="9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4" s="740"/>
      <c r="R484" s="740"/>
      <c r="S484" s="740"/>
      <c r="T484" s="74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3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798</v>
      </c>
      <c r="AG484" s="78"/>
      <c r="AJ484" s="84" t="s">
        <v>45</v>
      </c>
      <c r="AK484" s="84">
        <v>0</v>
      </c>
      <c r="BB484" s="581" t="s">
        <v>66</v>
      </c>
      <c r="BM484" s="78">
        <f t="shared" si="74"/>
        <v>0</v>
      </c>
      <c r="BN484" s="78">
        <f t="shared" si="75"/>
        <v>0</v>
      </c>
      <c r="BO484" s="78">
        <f t="shared" si="76"/>
        <v>0</v>
      </c>
      <c r="BP484" s="78">
        <f t="shared" si="77"/>
        <v>0</v>
      </c>
    </row>
    <row r="485" spans="1:68" ht="27" customHeight="1" x14ac:dyDescent="0.25">
      <c r="A485" s="63" t="s">
        <v>799</v>
      </c>
      <c r="B485" s="63" t="s">
        <v>800</v>
      </c>
      <c r="C485" s="36">
        <v>4301031384</v>
      </c>
      <c r="D485" s="738">
        <v>4680115882096</v>
      </c>
      <c r="E485" s="738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113</v>
      </c>
      <c r="L485" s="37" t="s">
        <v>45</v>
      </c>
      <c r="M485" s="38" t="s">
        <v>82</v>
      </c>
      <c r="N485" s="38"/>
      <c r="O485" s="37">
        <v>60</v>
      </c>
      <c r="P485" s="9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740"/>
      <c r="R485" s="740"/>
      <c r="S485" s="740"/>
      <c r="T485" s="74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3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82" t="s">
        <v>783</v>
      </c>
      <c r="AG485" s="78"/>
      <c r="AJ485" s="84" t="s">
        <v>45</v>
      </c>
      <c r="AK485" s="84">
        <v>0</v>
      </c>
      <c r="BB485" s="583" t="s">
        <v>66</v>
      </c>
      <c r="BM485" s="78">
        <f t="shared" si="74"/>
        <v>0</v>
      </c>
      <c r="BN485" s="78">
        <f t="shared" si="75"/>
        <v>0</v>
      </c>
      <c r="BO485" s="78">
        <f t="shared" si="76"/>
        <v>0</v>
      </c>
      <c r="BP485" s="78">
        <f t="shared" si="77"/>
        <v>0</v>
      </c>
    </row>
    <row r="486" spans="1:68" ht="27" customHeight="1" x14ac:dyDescent="0.25">
      <c r="A486" s="63" t="s">
        <v>799</v>
      </c>
      <c r="B486" s="63" t="s">
        <v>801</v>
      </c>
      <c r="C486" s="36">
        <v>4301031417</v>
      </c>
      <c r="D486" s="738">
        <v>4680115882096</v>
      </c>
      <c r="E486" s="738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113</v>
      </c>
      <c r="L486" s="37" t="s">
        <v>45</v>
      </c>
      <c r="M486" s="38" t="s">
        <v>82</v>
      </c>
      <c r="N486" s="38"/>
      <c r="O486" s="37">
        <v>70</v>
      </c>
      <c r="P486" s="995" t="s">
        <v>802</v>
      </c>
      <c r="Q486" s="740"/>
      <c r="R486" s="740"/>
      <c r="S486" s="740"/>
      <c r="T486" s="74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783</v>
      </c>
      <c r="AG486" s="78"/>
      <c r="AJ486" s="84" t="s">
        <v>45</v>
      </c>
      <c r="AK486" s="84">
        <v>0</v>
      </c>
      <c r="BB486" s="585" t="s">
        <v>66</v>
      </c>
      <c r="BM486" s="78">
        <f t="shared" si="74"/>
        <v>0</v>
      </c>
      <c r="BN486" s="78">
        <f t="shared" si="75"/>
        <v>0</v>
      </c>
      <c r="BO486" s="78">
        <f t="shared" si="76"/>
        <v>0</v>
      </c>
      <c r="BP486" s="78">
        <f t="shared" si="77"/>
        <v>0</v>
      </c>
    </row>
    <row r="487" spans="1:68" ht="27" customHeight="1" x14ac:dyDescent="0.25">
      <c r="A487" s="63" t="s">
        <v>799</v>
      </c>
      <c r="B487" s="63" t="s">
        <v>803</v>
      </c>
      <c r="C487" s="36">
        <v>4301031253</v>
      </c>
      <c r="D487" s="738">
        <v>4680115882096</v>
      </c>
      <c r="E487" s="738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113</v>
      </c>
      <c r="L487" s="37" t="s">
        <v>45</v>
      </c>
      <c r="M487" s="38" t="s">
        <v>82</v>
      </c>
      <c r="N487" s="38"/>
      <c r="O487" s="37">
        <v>60</v>
      </c>
      <c r="P487" s="9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7" s="740"/>
      <c r="R487" s="740"/>
      <c r="S487" s="740"/>
      <c r="T487" s="74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804</v>
      </c>
      <c r="AG487" s="78"/>
      <c r="AJ487" s="84" t="s">
        <v>45</v>
      </c>
      <c r="AK487" s="84">
        <v>0</v>
      </c>
      <c r="BB487" s="587" t="s">
        <v>66</v>
      </c>
      <c r="BM487" s="78">
        <f t="shared" si="74"/>
        <v>0</v>
      </c>
      <c r="BN487" s="78">
        <f t="shared" si="75"/>
        <v>0</v>
      </c>
      <c r="BO487" s="78">
        <f t="shared" si="76"/>
        <v>0</v>
      </c>
      <c r="BP487" s="78">
        <f t="shared" si="77"/>
        <v>0</v>
      </c>
    </row>
    <row r="488" spans="1:68" x14ac:dyDescent="0.2">
      <c r="A488" s="748"/>
      <c r="B488" s="748"/>
      <c r="C488" s="748"/>
      <c r="D488" s="748"/>
      <c r="E488" s="748"/>
      <c r="F488" s="748"/>
      <c r="G488" s="748"/>
      <c r="H488" s="748"/>
      <c r="I488" s="748"/>
      <c r="J488" s="748"/>
      <c r="K488" s="748"/>
      <c r="L488" s="748"/>
      <c r="M488" s="748"/>
      <c r="N488" s="748"/>
      <c r="O488" s="749"/>
      <c r="P488" s="745" t="s">
        <v>40</v>
      </c>
      <c r="Q488" s="746"/>
      <c r="R488" s="746"/>
      <c r="S488" s="746"/>
      <c r="T488" s="746"/>
      <c r="U488" s="746"/>
      <c r="V488" s="747"/>
      <c r="W488" s="42" t="s">
        <v>39</v>
      </c>
      <c r="X488" s="43">
        <f>IFERROR(X476/H476,"0")+IFERROR(X477/H477,"0")+IFERROR(X478/H478,"0")+IFERROR(X479/H479,"0")+IFERROR(X480/H480,"0")+IFERROR(X481/H481,"0")+IFERROR(X482/H482,"0")+IFERROR(X483/H483,"0")+IFERROR(X484/H484,"0")+IFERROR(X485/H485,"0")+IFERROR(X486/H486,"0")+IFERROR(X487/H487,"0")</f>
        <v>0</v>
      </c>
      <c r="Y488" s="43">
        <f>IFERROR(Y476/H476,"0")+IFERROR(Y477/H477,"0")+IFERROR(Y478/H478,"0")+IFERROR(Y479/H479,"0")+IFERROR(Y480/H480,"0")+IFERROR(Y481/H481,"0")+IFERROR(Y482/H482,"0")+IFERROR(Y483/H483,"0")+IFERROR(Y484/H484,"0")+IFERROR(Y485/H485,"0")+IFERROR(Y486/H486,"0")+IFERROR(Y487/H487,"0")</f>
        <v>0</v>
      </c>
      <c r="Z488" s="43">
        <f>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748"/>
      <c r="B489" s="748"/>
      <c r="C489" s="748"/>
      <c r="D489" s="748"/>
      <c r="E489" s="748"/>
      <c r="F489" s="748"/>
      <c r="G489" s="748"/>
      <c r="H489" s="748"/>
      <c r="I489" s="748"/>
      <c r="J489" s="748"/>
      <c r="K489" s="748"/>
      <c r="L489" s="748"/>
      <c r="M489" s="748"/>
      <c r="N489" s="748"/>
      <c r="O489" s="749"/>
      <c r="P489" s="745" t="s">
        <v>40</v>
      </c>
      <c r="Q489" s="746"/>
      <c r="R489" s="746"/>
      <c r="S489" s="746"/>
      <c r="T489" s="746"/>
      <c r="U489" s="746"/>
      <c r="V489" s="747"/>
      <c r="W489" s="42" t="s">
        <v>0</v>
      </c>
      <c r="X489" s="43">
        <f>IFERROR(SUM(X476:X487),"0")</f>
        <v>0</v>
      </c>
      <c r="Y489" s="43">
        <f>IFERROR(SUM(Y476:Y487),"0")</f>
        <v>0</v>
      </c>
      <c r="Z489" s="42"/>
      <c r="AA489" s="67"/>
      <c r="AB489" s="67"/>
      <c r="AC489" s="67"/>
    </row>
    <row r="490" spans="1:68" ht="14.25" customHeight="1" x14ac:dyDescent="0.25">
      <c r="A490" s="737" t="s">
        <v>78</v>
      </c>
      <c r="B490" s="737"/>
      <c r="C490" s="737"/>
      <c r="D490" s="737"/>
      <c r="E490" s="737"/>
      <c r="F490" s="737"/>
      <c r="G490" s="737"/>
      <c r="H490" s="737"/>
      <c r="I490" s="737"/>
      <c r="J490" s="737"/>
      <c r="K490" s="737"/>
      <c r="L490" s="737"/>
      <c r="M490" s="737"/>
      <c r="N490" s="737"/>
      <c r="O490" s="737"/>
      <c r="P490" s="737"/>
      <c r="Q490" s="737"/>
      <c r="R490" s="737"/>
      <c r="S490" s="737"/>
      <c r="T490" s="737"/>
      <c r="U490" s="737"/>
      <c r="V490" s="737"/>
      <c r="W490" s="737"/>
      <c r="X490" s="737"/>
      <c r="Y490" s="737"/>
      <c r="Z490" s="737"/>
      <c r="AA490" s="66"/>
      <c r="AB490" s="66"/>
      <c r="AC490" s="80"/>
    </row>
    <row r="491" spans="1:68" ht="16.5" customHeight="1" x14ac:dyDescent="0.25">
      <c r="A491" s="63" t="s">
        <v>805</v>
      </c>
      <c r="B491" s="63" t="s">
        <v>806</v>
      </c>
      <c r="C491" s="36">
        <v>4301051232</v>
      </c>
      <c r="D491" s="738">
        <v>4607091383409</v>
      </c>
      <c r="E491" s="738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106</v>
      </c>
      <c r="L491" s="37" t="s">
        <v>45</v>
      </c>
      <c r="M491" s="38" t="s">
        <v>112</v>
      </c>
      <c r="N491" s="38"/>
      <c r="O491" s="37">
        <v>45</v>
      </c>
      <c r="P491" s="9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1" s="740"/>
      <c r="R491" s="740"/>
      <c r="S491" s="740"/>
      <c r="T491" s="7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88" t="s">
        <v>807</v>
      </c>
      <c r="AG491" s="78"/>
      <c r="AJ491" s="84" t="s">
        <v>45</v>
      </c>
      <c r="AK491" s="84">
        <v>0</v>
      </c>
      <c r="BB491" s="58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808</v>
      </c>
      <c r="B492" s="63" t="s">
        <v>809</v>
      </c>
      <c r="C492" s="36">
        <v>4301051231</v>
      </c>
      <c r="D492" s="738">
        <v>4607091383416</v>
      </c>
      <c r="E492" s="738"/>
      <c r="F492" s="62">
        <v>1.3</v>
      </c>
      <c r="G492" s="37">
        <v>6</v>
      </c>
      <c r="H492" s="62">
        <v>7.8</v>
      </c>
      <c r="I492" s="62">
        <v>8.3010000000000002</v>
      </c>
      <c r="J492" s="37">
        <v>64</v>
      </c>
      <c r="K492" s="37" t="s">
        <v>106</v>
      </c>
      <c r="L492" s="37" t="s">
        <v>45</v>
      </c>
      <c r="M492" s="38" t="s">
        <v>82</v>
      </c>
      <c r="N492" s="38"/>
      <c r="O492" s="37">
        <v>45</v>
      </c>
      <c r="P492" s="9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2" s="740"/>
      <c r="R492" s="740"/>
      <c r="S492" s="740"/>
      <c r="T492" s="7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90" t="s">
        <v>810</v>
      </c>
      <c r="AG492" s="78"/>
      <c r="AJ492" s="84" t="s">
        <v>45</v>
      </c>
      <c r="AK492" s="84">
        <v>0</v>
      </c>
      <c r="BB492" s="59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811</v>
      </c>
      <c r="B493" s="63" t="s">
        <v>812</v>
      </c>
      <c r="C493" s="36">
        <v>4301051064</v>
      </c>
      <c r="D493" s="738">
        <v>4680115883536</v>
      </c>
      <c r="E493" s="738"/>
      <c r="F493" s="62">
        <v>0.3</v>
      </c>
      <c r="G493" s="37">
        <v>6</v>
      </c>
      <c r="H493" s="62">
        <v>1.8</v>
      </c>
      <c r="I493" s="62">
        <v>2.0459999999999998</v>
      </c>
      <c r="J493" s="37">
        <v>182</v>
      </c>
      <c r="K493" s="37" t="s">
        <v>83</v>
      </c>
      <c r="L493" s="37" t="s">
        <v>45</v>
      </c>
      <c r="M493" s="38" t="s">
        <v>112</v>
      </c>
      <c r="N493" s="38"/>
      <c r="O493" s="37">
        <v>45</v>
      </c>
      <c r="P493" s="9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3" s="740"/>
      <c r="R493" s="740"/>
      <c r="S493" s="740"/>
      <c r="T493" s="74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92" t="s">
        <v>813</v>
      </c>
      <c r="AG493" s="78"/>
      <c r="AJ493" s="84" t="s">
        <v>45</v>
      </c>
      <c r="AK493" s="84">
        <v>0</v>
      </c>
      <c r="BB493" s="59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48"/>
      <c r="B494" s="748"/>
      <c r="C494" s="748"/>
      <c r="D494" s="748"/>
      <c r="E494" s="748"/>
      <c r="F494" s="748"/>
      <c r="G494" s="748"/>
      <c r="H494" s="748"/>
      <c r="I494" s="748"/>
      <c r="J494" s="748"/>
      <c r="K494" s="748"/>
      <c r="L494" s="748"/>
      <c r="M494" s="748"/>
      <c r="N494" s="748"/>
      <c r="O494" s="749"/>
      <c r="P494" s="745" t="s">
        <v>40</v>
      </c>
      <c r="Q494" s="746"/>
      <c r="R494" s="746"/>
      <c r="S494" s="746"/>
      <c r="T494" s="746"/>
      <c r="U494" s="746"/>
      <c r="V494" s="747"/>
      <c r="W494" s="42" t="s">
        <v>39</v>
      </c>
      <c r="X494" s="43">
        <f>IFERROR(X491/H491,"0")+IFERROR(X492/H492,"0")+IFERROR(X493/H493,"0")</f>
        <v>0</v>
      </c>
      <c r="Y494" s="43">
        <f>IFERROR(Y491/H491,"0")+IFERROR(Y492/H492,"0")+IFERROR(Y493/H493,"0")</f>
        <v>0</v>
      </c>
      <c r="Z494" s="43">
        <f>IFERROR(IF(Z491="",0,Z491),"0")+IFERROR(IF(Z492="",0,Z492),"0")+IFERROR(IF(Z493="",0,Z493),"0")</f>
        <v>0</v>
      </c>
      <c r="AA494" s="67"/>
      <c r="AB494" s="67"/>
      <c r="AC494" s="67"/>
    </row>
    <row r="495" spans="1:68" x14ac:dyDescent="0.2">
      <c r="A495" s="748"/>
      <c r="B495" s="748"/>
      <c r="C495" s="748"/>
      <c r="D495" s="748"/>
      <c r="E495" s="748"/>
      <c r="F495" s="748"/>
      <c r="G495" s="748"/>
      <c r="H495" s="748"/>
      <c r="I495" s="748"/>
      <c r="J495" s="748"/>
      <c r="K495" s="748"/>
      <c r="L495" s="748"/>
      <c r="M495" s="748"/>
      <c r="N495" s="748"/>
      <c r="O495" s="749"/>
      <c r="P495" s="745" t="s">
        <v>40</v>
      </c>
      <c r="Q495" s="746"/>
      <c r="R495" s="746"/>
      <c r="S495" s="746"/>
      <c r="T495" s="746"/>
      <c r="U495" s="746"/>
      <c r="V495" s="747"/>
      <c r="W495" s="42" t="s">
        <v>0</v>
      </c>
      <c r="X495" s="43">
        <f>IFERROR(SUM(X491:X493),"0")</f>
        <v>0</v>
      </c>
      <c r="Y495" s="43">
        <f>IFERROR(SUM(Y491:Y493),"0")</f>
        <v>0</v>
      </c>
      <c r="Z495" s="42"/>
      <c r="AA495" s="67"/>
      <c r="AB495" s="67"/>
      <c r="AC495" s="67"/>
    </row>
    <row r="496" spans="1:68" ht="14.25" customHeight="1" x14ac:dyDescent="0.25">
      <c r="A496" s="737" t="s">
        <v>183</v>
      </c>
      <c r="B496" s="737"/>
      <c r="C496" s="737"/>
      <c r="D496" s="737"/>
      <c r="E496" s="737"/>
      <c r="F496" s="737"/>
      <c r="G496" s="737"/>
      <c r="H496" s="737"/>
      <c r="I496" s="737"/>
      <c r="J496" s="737"/>
      <c r="K496" s="737"/>
      <c r="L496" s="737"/>
      <c r="M496" s="737"/>
      <c r="N496" s="737"/>
      <c r="O496" s="737"/>
      <c r="P496" s="737"/>
      <c r="Q496" s="737"/>
      <c r="R496" s="737"/>
      <c r="S496" s="737"/>
      <c r="T496" s="737"/>
      <c r="U496" s="737"/>
      <c r="V496" s="737"/>
      <c r="W496" s="737"/>
      <c r="X496" s="737"/>
      <c r="Y496" s="737"/>
      <c r="Z496" s="737"/>
      <c r="AA496" s="66"/>
      <c r="AB496" s="66"/>
      <c r="AC496" s="80"/>
    </row>
    <row r="497" spans="1:68" ht="37.5" customHeight="1" x14ac:dyDescent="0.25">
      <c r="A497" s="63" t="s">
        <v>814</v>
      </c>
      <c r="B497" s="63" t="s">
        <v>815</v>
      </c>
      <c r="C497" s="36">
        <v>4301060363</v>
      </c>
      <c r="D497" s="738">
        <v>4680115885035</v>
      </c>
      <c r="E497" s="738"/>
      <c r="F497" s="62">
        <v>1</v>
      </c>
      <c r="G497" s="37">
        <v>4</v>
      </c>
      <c r="H497" s="62">
        <v>4</v>
      </c>
      <c r="I497" s="62">
        <v>4.4160000000000004</v>
      </c>
      <c r="J497" s="37">
        <v>104</v>
      </c>
      <c r="K497" s="37" t="s">
        <v>106</v>
      </c>
      <c r="L497" s="37" t="s">
        <v>45</v>
      </c>
      <c r="M497" s="38" t="s">
        <v>82</v>
      </c>
      <c r="N497" s="38"/>
      <c r="O497" s="37">
        <v>35</v>
      </c>
      <c r="P497" s="10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7" s="740"/>
      <c r="R497" s="740"/>
      <c r="S497" s="740"/>
      <c r="T497" s="7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IFERROR(IF(Y497=0,"",ROUNDUP(Y497/H497,0)*0.01196),"")</f>
        <v/>
      </c>
      <c r="AA497" s="68" t="s">
        <v>45</v>
      </c>
      <c r="AB497" s="69" t="s">
        <v>45</v>
      </c>
      <c r="AC497" s="594" t="s">
        <v>816</v>
      </c>
      <c r="AG497" s="78"/>
      <c r="AJ497" s="84" t="s">
        <v>45</v>
      </c>
      <c r="AK497" s="84">
        <v>0</v>
      </c>
      <c r="BB497" s="59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37.5" customHeight="1" x14ac:dyDescent="0.25">
      <c r="A498" s="63" t="s">
        <v>817</v>
      </c>
      <c r="B498" s="63" t="s">
        <v>818</v>
      </c>
      <c r="C498" s="36">
        <v>4301060436</v>
      </c>
      <c r="D498" s="738">
        <v>4680115885936</v>
      </c>
      <c r="E498" s="738"/>
      <c r="F498" s="62">
        <v>1.3</v>
      </c>
      <c r="G498" s="37">
        <v>6</v>
      </c>
      <c r="H498" s="62">
        <v>7.8</v>
      </c>
      <c r="I498" s="62">
        <v>8.2349999999999994</v>
      </c>
      <c r="J498" s="37">
        <v>64</v>
      </c>
      <c r="K498" s="37" t="s">
        <v>106</v>
      </c>
      <c r="L498" s="37" t="s">
        <v>45</v>
      </c>
      <c r="M498" s="38" t="s">
        <v>82</v>
      </c>
      <c r="N498" s="38"/>
      <c r="O498" s="37">
        <v>35</v>
      </c>
      <c r="P498" s="1001" t="s">
        <v>819</v>
      </c>
      <c r="Q498" s="740"/>
      <c r="R498" s="740"/>
      <c r="S498" s="740"/>
      <c r="T498" s="74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96" t="s">
        <v>816</v>
      </c>
      <c r="AG498" s="78"/>
      <c r="AJ498" s="84" t="s">
        <v>45</v>
      </c>
      <c r="AK498" s="84">
        <v>0</v>
      </c>
      <c r="BB498" s="59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48"/>
      <c r="B499" s="748"/>
      <c r="C499" s="748"/>
      <c r="D499" s="748"/>
      <c r="E499" s="748"/>
      <c r="F499" s="748"/>
      <c r="G499" s="748"/>
      <c r="H499" s="748"/>
      <c r="I499" s="748"/>
      <c r="J499" s="748"/>
      <c r="K499" s="748"/>
      <c r="L499" s="748"/>
      <c r="M499" s="748"/>
      <c r="N499" s="748"/>
      <c r="O499" s="749"/>
      <c r="P499" s="745" t="s">
        <v>40</v>
      </c>
      <c r="Q499" s="746"/>
      <c r="R499" s="746"/>
      <c r="S499" s="746"/>
      <c r="T499" s="746"/>
      <c r="U499" s="746"/>
      <c r="V499" s="747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748"/>
      <c r="B500" s="748"/>
      <c r="C500" s="748"/>
      <c r="D500" s="748"/>
      <c r="E500" s="748"/>
      <c r="F500" s="748"/>
      <c r="G500" s="748"/>
      <c r="H500" s="748"/>
      <c r="I500" s="748"/>
      <c r="J500" s="748"/>
      <c r="K500" s="748"/>
      <c r="L500" s="748"/>
      <c r="M500" s="748"/>
      <c r="N500" s="748"/>
      <c r="O500" s="749"/>
      <c r="P500" s="745" t="s">
        <v>40</v>
      </c>
      <c r="Q500" s="746"/>
      <c r="R500" s="746"/>
      <c r="S500" s="746"/>
      <c r="T500" s="746"/>
      <c r="U500" s="746"/>
      <c r="V500" s="747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27.75" customHeight="1" x14ac:dyDescent="0.2">
      <c r="A501" s="735" t="s">
        <v>820</v>
      </c>
      <c r="B501" s="735"/>
      <c r="C501" s="735"/>
      <c r="D501" s="735"/>
      <c r="E501" s="735"/>
      <c r="F501" s="735"/>
      <c r="G501" s="735"/>
      <c r="H501" s="735"/>
      <c r="I501" s="735"/>
      <c r="J501" s="735"/>
      <c r="K501" s="735"/>
      <c r="L501" s="735"/>
      <c r="M501" s="735"/>
      <c r="N501" s="735"/>
      <c r="O501" s="735"/>
      <c r="P501" s="735"/>
      <c r="Q501" s="735"/>
      <c r="R501" s="735"/>
      <c r="S501" s="735"/>
      <c r="T501" s="735"/>
      <c r="U501" s="735"/>
      <c r="V501" s="735"/>
      <c r="W501" s="735"/>
      <c r="X501" s="735"/>
      <c r="Y501" s="735"/>
      <c r="Z501" s="735"/>
      <c r="AA501" s="54"/>
      <c r="AB501" s="54"/>
      <c r="AC501" s="54"/>
    </row>
    <row r="502" spans="1:68" ht="16.5" customHeight="1" x14ac:dyDescent="0.25">
      <c r="A502" s="736" t="s">
        <v>820</v>
      </c>
      <c r="B502" s="736"/>
      <c r="C502" s="736"/>
      <c r="D502" s="736"/>
      <c r="E502" s="736"/>
      <c r="F502" s="736"/>
      <c r="G502" s="736"/>
      <c r="H502" s="736"/>
      <c r="I502" s="736"/>
      <c r="J502" s="736"/>
      <c r="K502" s="736"/>
      <c r="L502" s="736"/>
      <c r="M502" s="736"/>
      <c r="N502" s="736"/>
      <c r="O502" s="736"/>
      <c r="P502" s="736"/>
      <c r="Q502" s="736"/>
      <c r="R502" s="736"/>
      <c r="S502" s="736"/>
      <c r="T502" s="736"/>
      <c r="U502" s="736"/>
      <c r="V502" s="736"/>
      <c r="W502" s="736"/>
      <c r="X502" s="736"/>
      <c r="Y502" s="736"/>
      <c r="Z502" s="736"/>
      <c r="AA502" s="65"/>
      <c r="AB502" s="65"/>
      <c r="AC502" s="79"/>
    </row>
    <row r="503" spans="1:68" ht="14.25" customHeight="1" x14ac:dyDescent="0.25">
      <c r="A503" s="737" t="s">
        <v>101</v>
      </c>
      <c r="B503" s="737"/>
      <c r="C503" s="737"/>
      <c r="D503" s="737"/>
      <c r="E503" s="737"/>
      <c r="F503" s="737"/>
      <c r="G503" s="737"/>
      <c r="H503" s="737"/>
      <c r="I503" s="737"/>
      <c r="J503" s="737"/>
      <c r="K503" s="737"/>
      <c r="L503" s="737"/>
      <c r="M503" s="737"/>
      <c r="N503" s="737"/>
      <c r="O503" s="737"/>
      <c r="P503" s="737"/>
      <c r="Q503" s="737"/>
      <c r="R503" s="737"/>
      <c r="S503" s="737"/>
      <c r="T503" s="737"/>
      <c r="U503" s="737"/>
      <c r="V503" s="737"/>
      <c r="W503" s="737"/>
      <c r="X503" s="737"/>
      <c r="Y503" s="737"/>
      <c r="Z503" s="737"/>
      <c r="AA503" s="66"/>
      <c r="AB503" s="66"/>
      <c r="AC503" s="80"/>
    </row>
    <row r="504" spans="1:68" ht="27" customHeight="1" x14ac:dyDescent="0.25">
      <c r="A504" s="63" t="s">
        <v>821</v>
      </c>
      <c r="B504" s="63" t="s">
        <v>822</v>
      </c>
      <c r="C504" s="36">
        <v>4301011763</v>
      </c>
      <c r="D504" s="738">
        <v>4640242181011</v>
      </c>
      <c r="E504" s="738"/>
      <c r="F504" s="62">
        <v>1.35</v>
      </c>
      <c r="G504" s="37">
        <v>8</v>
      </c>
      <c r="H504" s="62">
        <v>10.8</v>
      </c>
      <c r="I504" s="62">
        <v>11.234999999999999</v>
      </c>
      <c r="J504" s="37">
        <v>64</v>
      </c>
      <c r="K504" s="37" t="s">
        <v>106</v>
      </c>
      <c r="L504" s="37" t="s">
        <v>45</v>
      </c>
      <c r="M504" s="38" t="s">
        <v>112</v>
      </c>
      <c r="N504" s="38"/>
      <c r="O504" s="37">
        <v>55</v>
      </c>
      <c r="P504" s="1002" t="s">
        <v>823</v>
      </c>
      <c r="Q504" s="740"/>
      <c r="R504" s="740"/>
      <c r="S504" s="740"/>
      <c r="T504" s="741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ref="Y504:Y509" si="78"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98" t="s">
        <v>824</v>
      </c>
      <c r="AG504" s="78"/>
      <c r="AJ504" s="84" t="s">
        <v>45</v>
      </c>
      <c r="AK504" s="84">
        <v>0</v>
      </c>
      <c r="BB504" s="599" t="s">
        <v>66</v>
      </c>
      <c r="BM504" s="78">
        <f t="shared" ref="BM504:BM509" si="79">IFERROR(X504*I504/H504,"0")</f>
        <v>0</v>
      </c>
      <c r="BN504" s="78">
        <f t="shared" ref="BN504:BN509" si="80">IFERROR(Y504*I504/H504,"0")</f>
        <v>0</v>
      </c>
      <c r="BO504" s="78">
        <f t="shared" ref="BO504:BO509" si="81">IFERROR(1/J504*(X504/H504),"0")</f>
        <v>0</v>
      </c>
      <c r="BP504" s="78">
        <f t="shared" ref="BP504:BP509" si="82">IFERROR(1/J504*(Y504/H504),"0")</f>
        <v>0</v>
      </c>
    </row>
    <row r="505" spans="1:68" ht="27" customHeight="1" x14ac:dyDescent="0.25">
      <c r="A505" s="63" t="s">
        <v>825</v>
      </c>
      <c r="B505" s="63" t="s">
        <v>826</v>
      </c>
      <c r="C505" s="36">
        <v>4301011585</v>
      </c>
      <c r="D505" s="738">
        <v>4640242180441</v>
      </c>
      <c r="E505" s="738"/>
      <c r="F505" s="62">
        <v>1.5</v>
      </c>
      <c r="G505" s="37">
        <v>8</v>
      </c>
      <c r="H505" s="62">
        <v>12</v>
      </c>
      <c r="I505" s="62">
        <v>12.435</v>
      </c>
      <c r="J505" s="37">
        <v>64</v>
      </c>
      <c r="K505" s="37" t="s">
        <v>106</v>
      </c>
      <c r="L505" s="37" t="s">
        <v>45</v>
      </c>
      <c r="M505" s="38" t="s">
        <v>105</v>
      </c>
      <c r="N505" s="38"/>
      <c r="O505" s="37">
        <v>50</v>
      </c>
      <c r="P505" s="1003" t="s">
        <v>827</v>
      </c>
      <c r="Q505" s="740"/>
      <c r="R505" s="740"/>
      <c r="S505" s="740"/>
      <c r="T505" s="741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78"/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600" t="s">
        <v>828</v>
      </c>
      <c r="AG505" s="78"/>
      <c r="AJ505" s="84" t="s">
        <v>45</v>
      </c>
      <c r="AK505" s="84">
        <v>0</v>
      </c>
      <c r="BB505" s="601" t="s">
        <v>66</v>
      </c>
      <c r="BM505" s="78">
        <f t="shared" si="79"/>
        <v>0</v>
      </c>
      <c r="BN505" s="78">
        <f t="shared" si="80"/>
        <v>0</v>
      </c>
      <c r="BO505" s="78">
        <f t="shared" si="81"/>
        <v>0</v>
      </c>
      <c r="BP505" s="78">
        <f t="shared" si="82"/>
        <v>0</v>
      </c>
    </row>
    <row r="506" spans="1:68" ht="27" customHeight="1" x14ac:dyDescent="0.25">
      <c r="A506" s="63" t="s">
        <v>829</v>
      </c>
      <c r="B506" s="63" t="s">
        <v>830</v>
      </c>
      <c r="C506" s="36">
        <v>4301011584</v>
      </c>
      <c r="D506" s="738">
        <v>4640242180564</v>
      </c>
      <c r="E506" s="738"/>
      <c r="F506" s="62">
        <v>1.5</v>
      </c>
      <c r="G506" s="37">
        <v>8</v>
      </c>
      <c r="H506" s="62">
        <v>12</v>
      </c>
      <c r="I506" s="62">
        <v>12.435</v>
      </c>
      <c r="J506" s="37">
        <v>64</v>
      </c>
      <c r="K506" s="37" t="s">
        <v>106</v>
      </c>
      <c r="L506" s="37" t="s">
        <v>45</v>
      </c>
      <c r="M506" s="38" t="s">
        <v>105</v>
      </c>
      <c r="N506" s="38"/>
      <c r="O506" s="37">
        <v>50</v>
      </c>
      <c r="P506" s="1004" t="s">
        <v>831</v>
      </c>
      <c r="Q506" s="740"/>
      <c r="R506" s="740"/>
      <c r="S506" s="740"/>
      <c r="T506" s="741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8"/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602" t="s">
        <v>832</v>
      </c>
      <c r="AG506" s="78"/>
      <c r="AJ506" s="84" t="s">
        <v>45</v>
      </c>
      <c r="AK506" s="84">
        <v>0</v>
      </c>
      <c r="BB506" s="603" t="s">
        <v>66</v>
      </c>
      <c r="BM506" s="78">
        <f t="shared" si="79"/>
        <v>0</v>
      </c>
      <c r="BN506" s="78">
        <f t="shared" si="80"/>
        <v>0</v>
      </c>
      <c r="BO506" s="78">
        <f t="shared" si="81"/>
        <v>0</v>
      </c>
      <c r="BP506" s="78">
        <f t="shared" si="82"/>
        <v>0</v>
      </c>
    </row>
    <row r="507" spans="1:68" ht="27" customHeight="1" x14ac:dyDescent="0.25">
      <c r="A507" s="63" t="s">
        <v>833</v>
      </c>
      <c r="B507" s="63" t="s">
        <v>834</v>
      </c>
      <c r="C507" s="36">
        <v>4301011762</v>
      </c>
      <c r="D507" s="738">
        <v>4640242180922</v>
      </c>
      <c r="E507" s="738"/>
      <c r="F507" s="62">
        <v>1.35</v>
      </c>
      <c r="G507" s="37">
        <v>8</v>
      </c>
      <c r="H507" s="62">
        <v>10.8</v>
      </c>
      <c r="I507" s="62">
        <v>11.234999999999999</v>
      </c>
      <c r="J507" s="37">
        <v>64</v>
      </c>
      <c r="K507" s="37" t="s">
        <v>106</v>
      </c>
      <c r="L507" s="37" t="s">
        <v>45</v>
      </c>
      <c r="M507" s="38" t="s">
        <v>105</v>
      </c>
      <c r="N507" s="38"/>
      <c r="O507" s="37">
        <v>55</v>
      </c>
      <c r="P507" s="1005" t="s">
        <v>835</v>
      </c>
      <c r="Q507" s="740"/>
      <c r="R507" s="740"/>
      <c r="S507" s="740"/>
      <c r="T507" s="741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8"/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604" t="s">
        <v>836</v>
      </c>
      <c r="AG507" s="78"/>
      <c r="AJ507" s="84" t="s">
        <v>45</v>
      </c>
      <c r="AK507" s="84">
        <v>0</v>
      </c>
      <c r="BB507" s="605" t="s">
        <v>66</v>
      </c>
      <c r="BM507" s="78">
        <f t="shared" si="79"/>
        <v>0</v>
      </c>
      <c r="BN507" s="78">
        <f t="shared" si="80"/>
        <v>0</v>
      </c>
      <c r="BO507" s="78">
        <f t="shared" si="81"/>
        <v>0</v>
      </c>
      <c r="BP507" s="78">
        <f t="shared" si="82"/>
        <v>0</v>
      </c>
    </row>
    <row r="508" spans="1:68" ht="27" customHeight="1" x14ac:dyDescent="0.25">
      <c r="A508" s="63" t="s">
        <v>837</v>
      </c>
      <c r="B508" s="63" t="s">
        <v>838</v>
      </c>
      <c r="C508" s="36">
        <v>4301011551</v>
      </c>
      <c r="D508" s="738">
        <v>4640242180038</v>
      </c>
      <c r="E508" s="738"/>
      <c r="F508" s="62">
        <v>0.4</v>
      </c>
      <c r="G508" s="37">
        <v>10</v>
      </c>
      <c r="H508" s="62">
        <v>4</v>
      </c>
      <c r="I508" s="62">
        <v>4.21</v>
      </c>
      <c r="J508" s="37">
        <v>132</v>
      </c>
      <c r="K508" s="37" t="s">
        <v>113</v>
      </c>
      <c r="L508" s="37" t="s">
        <v>45</v>
      </c>
      <c r="M508" s="38" t="s">
        <v>105</v>
      </c>
      <c r="N508" s="38"/>
      <c r="O508" s="37">
        <v>50</v>
      </c>
      <c r="P508" s="1006" t="s">
        <v>839</v>
      </c>
      <c r="Q508" s="740"/>
      <c r="R508" s="740"/>
      <c r="S508" s="740"/>
      <c r="T508" s="741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8"/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06" t="s">
        <v>832</v>
      </c>
      <c r="AG508" s="78"/>
      <c r="AJ508" s="84" t="s">
        <v>45</v>
      </c>
      <c r="AK508" s="84">
        <v>0</v>
      </c>
      <c r="BB508" s="607" t="s">
        <v>66</v>
      </c>
      <c r="BM508" s="78">
        <f t="shared" si="79"/>
        <v>0</v>
      </c>
      <c r="BN508" s="78">
        <f t="shared" si="80"/>
        <v>0</v>
      </c>
      <c r="BO508" s="78">
        <f t="shared" si="81"/>
        <v>0</v>
      </c>
      <c r="BP508" s="78">
        <f t="shared" si="82"/>
        <v>0</v>
      </c>
    </row>
    <row r="509" spans="1:68" ht="27" customHeight="1" x14ac:dyDescent="0.25">
      <c r="A509" s="63" t="s">
        <v>840</v>
      </c>
      <c r="B509" s="63" t="s">
        <v>841</v>
      </c>
      <c r="C509" s="36">
        <v>4301011765</v>
      </c>
      <c r="D509" s="738">
        <v>4640242181172</v>
      </c>
      <c r="E509" s="738"/>
      <c r="F509" s="62">
        <v>0.4</v>
      </c>
      <c r="G509" s="37">
        <v>10</v>
      </c>
      <c r="H509" s="62">
        <v>4</v>
      </c>
      <c r="I509" s="62">
        <v>4.21</v>
      </c>
      <c r="J509" s="37">
        <v>132</v>
      </c>
      <c r="K509" s="37" t="s">
        <v>113</v>
      </c>
      <c r="L509" s="37" t="s">
        <v>45</v>
      </c>
      <c r="M509" s="38" t="s">
        <v>105</v>
      </c>
      <c r="N509" s="38"/>
      <c r="O509" s="37">
        <v>55</v>
      </c>
      <c r="P509" s="1007" t="s">
        <v>842</v>
      </c>
      <c r="Q509" s="740"/>
      <c r="R509" s="740"/>
      <c r="S509" s="740"/>
      <c r="T509" s="741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8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608" t="s">
        <v>836</v>
      </c>
      <c r="AG509" s="78"/>
      <c r="AJ509" s="84" t="s">
        <v>45</v>
      </c>
      <c r="AK509" s="84">
        <v>0</v>
      </c>
      <c r="BB509" s="609" t="s">
        <v>66</v>
      </c>
      <c r="BM509" s="78">
        <f t="shared" si="79"/>
        <v>0</v>
      </c>
      <c r="BN509" s="78">
        <f t="shared" si="80"/>
        <v>0</v>
      </c>
      <c r="BO509" s="78">
        <f t="shared" si="81"/>
        <v>0</v>
      </c>
      <c r="BP509" s="78">
        <f t="shared" si="82"/>
        <v>0</v>
      </c>
    </row>
    <row r="510" spans="1:68" x14ac:dyDescent="0.2">
      <c r="A510" s="748"/>
      <c r="B510" s="748"/>
      <c r="C510" s="748"/>
      <c r="D510" s="748"/>
      <c r="E510" s="748"/>
      <c r="F510" s="748"/>
      <c r="G510" s="748"/>
      <c r="H510" s="748"/>
      <c r="I510" s="748"/>
      <c r="J510" s="748"/>
      <c r="K510" s="748"/>
      <c r="L510" s="748"/>
      <c r="M510" s="748"/>
      <c r="N510" s="748"/>
      <c r="O510" s="749"/>
      <c r="P510" s="745" t="s">
        <v>40</v>
      </c>
      <c r="Q510" s="746"/>
      <c r="R510" s="746"/>
      <c r="S510" s="746"/>
      <c r="T510" s="746"/>
      <c r="U510" s="746"/>
      <c r="V510" s="747"/>
      <c r="W510" s="42" t="s">
        <v>39</v>
      </c>
      <c r="X510" s="43">
        <f>IFERROR(X504/H504,"0")+IFERROR(X505/H505,"0")+IFERROR(X506/H506,"0")+IFERROR(X507/H507,"0")+IFERROR(X508/H508,"0")+IFERROR(X509/H509,"0")</f>
        <v>0</v>
      </c>
      <c r="Y510" s="43">
        <f>IFERROR(Y504/H504,"0")+IFERROR(Y505/H505,"0")+IFERROR(Y506/H506,"0")+IFERROR(Y507/H507,"0")+IFERROR(Y508/H508,"0")+IFERROR(Y509/H509,"0")</f>
        <v>0</v>
      </c>
      <c r="Z510" s="43">
        <f>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48"/>
      <c r="B511" s="748"/>
      <c r="C511" s="748"/>
      <c r="D511" s="748"/>
      <c r="E511" s="748"/>
      <c r="F511" s="748"/>
      <c r="G511" s="748"/>
      <c r="H511" s="748"/>
      <c r="I511" s="748"/>
      <c r="J511" s="748"/>
      <c r="K511" s="748"/>
      <c r="L511" s="748"/>
      <c r="M511" s="748"/>
      <c r="N511" s="748"/>
      <c r="O511" s="749"/>
      <c r="P511" s="745" t="s">
        <v>40</v>
      </c>
      <c r="Q511" s="746"/>
      <c r="R511" s="746"/>
      <c r="S511" s="746"/>
      <c r="T511" s="746"/>
      <c r="U511" s="746"/>
      <c r="V511" s="747"/>
      <c r="W511" s="42" t="s">
        <v>0</v>
      </c>
      <c r="X511" s="43">
        <f>IFERROR(SUM(X504:X509),"0")</f>
        <v>0</v>
      </c>
      <c r="Y511" s="43">
        <f>IFERROR(SUM(Y504:Y509),"0")</f>
        <v>0</v>
      </c>
      <c r="Z511" s="42"/>
      <c r="AA511" s="67"/>
      <c r="AB511" s="67"/>
      <c r="AC511" s="67"/>
    </row>
    <row r="512" spans="1:68" ht="14.25" customHeight="1" x14ac:dyDescent="0.25">
      <c r="A512" s="737" t="s">
        <v>144</v>
      </c>
      <c r="B512" s="737"/>
      <c r="C512" s="737"/>
      <c r="D512" s="737"/>
      <c r="E512" s="737"/>
      <c r="F512" s="737"/>
      <c r="G512" s="737"/>
      <c r="H512" s="737"/>
      <c r="I512" s="737"/>
      <c r="J512" s="737"/>
      <c r="K512" s="737"/>
      <c r="L512" s="737"/>
      <c r="M512" s="737"/>
      <c r="N512" s="737"/>
      <c r="O512" s="737"/>
      <c r="P512" s="737"/>
      <c r="Q512" s="737"/>
      <c r="R512" s="737"/>
      <c r="S512" s="737"/>
      <c r="T512" s="737"/>
      <c r="U512" s="737"/>
      <c r="V512" s="737"/>
      <c r="W512" s="737"/>
      <c r="X512" s="737"/>
      <c r="Y512" s="737"/>
      <c r="Z512" s="737"/>
      <c r="AA512" s="66"/>
      <c r="AB512" s="66"/>
      <c r="AC512" s="80"/>
    </row>
    <row r="513" spans="1:68" ht="16.5" customHeight="1" x14ac:dyDescent="0.25">
      <c r="A513" s="63" t="s">
        <v>843</v>
      </c>
      <c r="B513" s="63" t="s">
        <v>844</v>
      </c>
      <c r="C513" s="36">
        <v>4301020400</v>
      </c>
      <c r="D513" s="738">
        <v>4640242180519</v>
      </c>
      <c r="E513" s="738"/>
      <c r="F513" s="62">
        <v>1.5</v>
      </c>
      <c r="G513" s="37">
        <v>8</v>
      </c>
      <c r="H513" s="62">
        <v>12</v>
      </c>
      <c r="I513" s="62">
        <v>12.435</v>
      </c>
      <c r="J513" s="37">
        <v>64</v>
      </c>
      <c r="K513" s="37" t="s">
        <v>106</v>
      </c>
      <c r="L513" s="37" t="s">
        <v>45</v>
      </c>
      <c r="M513" s="38" t="s">
        <v>105</v>
      </c>
      <c r="N513" s="38"/>
      <c r="O513" s="37">
        <v>50</v>
      </c>
      <c r="P513" s="1008" t="s">
        <v>845</v>
      </c>
      <c r="Q513" s="740"/>
      <c r="R513" s="740"/>
      <c r="S513" s="740"/>
      <c r="T513" s="741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610" t="s">
        <v>846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16.5" customHeight="1" x14ac:dyDescent="0.25">
      <c r="A514" s="63" t="s">
        <v>843</v>
      </c>
      <c r="B514" s="63" t="s">
        <v>847</v>
      </c>
      <c r="C514" s="36">
        <v>4301020269</v>
      </c>
      <c r="D514" s="738">
        <v>4640242180519</v>
      </c>
      <c r="E514" s="738"/>
      <c r="F514" s="62">
        <v>1.35</v>
      </c>
      <c r="G514" s="37">
        <v>8</v>
      </c>
      <c r="H514" s="62">
        <v>10.8</v>
      </c>
      <c r="I514" s="62">
        <v>11.234999999999999</v>
      </c>
      <c r="J514" s="37">
        <v>64</v>
      </c>
      <c r="K514" s="37" t="s">
        <v>106</v>
      </c>
      <c r="L514" s="37" t="s">
        <v>45</v>
      </c>
      <c r="M514" s="38" t="s">
        <v>112</v>
      </c>
      <c r="N514" s="38"/>
      <c r="O514" s="37">
        <v>50</v>
      </c>
      <c r="P514" s="1009" t="s">
        <v>848</v>
      </c>
      <c r="Q514" s="740"/>
      <c r="R514" s="740"/>
      <c r="S514" s="740"/>
      <c r="T514" s="74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612" t="s">
        <v>849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850</v>
      </c>
      <c r="B515" s="63" t="s">
        <v>851</v>
      </c>
      <c r="C515" s="36">
        <v>4301020260</v>
      </c>
      <c r="D515" s="738">
        <v>4640242180526</v>
      </c>
      <c r="E515" s="738"/>
      <c r="F515" s="62">
        <v>1.8</v>
      </c>
      <c r="G515" s="37">
        <v>6</v>
      </c>
      <c r="H515" s="62">
        <v>10.8</v>
      </c>
      <c r="I515" s="62">
        <v>11.234999999999999</v>
      </c>
      <c r="J515" s="37">
        <v>64</v>
      </c>
      <c r="K515" s="37" t="s">
        <v>106</v>
      </c>
      <c r="L515" s="37" t="s">
        <v>45</v>
      </c>
      <c r="M515" s="38" t="s">
        <v>105</v>
      </c>
      <c r="N515" s="38"/>
      <c r="O515" s="37">
        <v>50</v>
      </c>
      <c r="P515" s="1010" t="s">
        <v>852</v>
      </c>
      <c r="Q515" s="740"/>
      <c r="R515" s="740"/>
      <c r="S515" s="740"/>
      <c r="T515" s="741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614" t="s">
        <v>849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853</v>
      </c>
      <c r="B516" s="63" t="s">
        <v>854</v>
      </c>
      <c r="C516" s="36">
        <v>4301020309</v>
      </c>
      <c r="D516" s="738">
        <v>4640242180090</v>
      </c>
      <c r="E516" s="738"/>
      <c r="F516" s="62">
        <v>1.35</v>
      </c>
      <c r="G516" s="37">
        <v>8</v>
      </c>
      <c r="H516" s="62">
        <v>10.8</v>
      </c>
      <c r="I516" s="62">
        <v>11.234999999999999</v>
      </c>
      <c r="J516" s="37">
        <v>64</v>
      </c>
      <c r="K516" s="37" t="s">
        <v>106</v>
      </c>
      <c r="L516" s="37" t="s">
        <v>45</v>
      </c>
      <c r="M516" s="38" t="s">
        <v>105</v>
      </c>
      <c r="N516" s="38"/>
      <c r="O516" s="37">
        <v>50</v>
      </c>
      <c r="P516" s="1011" t="s">
        <v>855</v>
      </c>
      <c r="Q516" s="740"/>
      <c r="R516" s="740"/>
      <c r="S516" s="740"/>
      <c r="T516" s="741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IFERROR(IF(Y516=0,"",ROUNDUP(Y516/H516,0)*0.01898),"")</f>
        <v/>
      </c>
      <c r="AA516" s="68" t="s">
        <v>45</v>
      </c>
      <c r="AB516" s="69" t="s">
        <v>45</v>
      </c>
      <c r="AC516" s="616" t="s">
        <v>856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857</v>
      </c>
      <c r="B517" s="63" t="s">
        <v>858</v>
      </c>
      <c r="C517" s="36">
        <v>4301020295</v>
      </c>
      <c r="D517" s="738">
        <v>4640242181363</v>
      </c>
      <c r="E517" s="738"/>
      <c r="F517" s="62">
        <v>0.4</v>
      </c>
      <c r="G517" s="37">
        <v>10</v>
      </c>
      <c r="H517" s="62">
        <v>4</v>
      </c>
      <c r="I517" s="62">
        <v>4.21</v>
      </c>
      <c r="J517" s="37">
        <v>132</v>
      </c>
      <c r="K517" s="37" t="s">
        <v>113</v>
      </c>
      <c r="L517" s="37" t="s">
        <v>45</v>
      </c>
      <c r="M517" s="38" t="s">
        <v>105</v>
      </c>
      <c r="N517" s="38"/>
      <c r="O517" s="37">
        <v>50</v>
      </c>
      <c r="P517" s="1012" t="s">
        <v>859</v>
      </c>
      <c r="Q517" s="740"/>
      <c r="R517" s="740"/>
      <c r="S517" s="740"/>
      <c r="T517" s="741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856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748"/>
      <c r="B518" s="748"/>
      <c r="C518" s="748"/>
      <c r="D518" s="748"/>
      <c r="E518" s="748"/>
      <c r="F518" s="748"/>
      <c r="G518" s="748"/>
      <c r="H518" s="748"/>
      <c r="I518" s="748"/>
      <c r="J518" s="748"/>
      <c r="K518" s="748"/>
      <c r="L518" s="748"/>
      <c r="M518" s="748"/>
      <c r="N518" s="748"/>
      <c r="O518" s="749"/>
      <c r="P518" s="745" t="s">
        <v>40</v>
      </c>
      <c r="Q518" s="746"/>
      <c r="R518" s="746"/>
      <c r="S518" s="746"/>
      <c r="T518" s="746"/>
      <c r="U518" s="746"/>
      <c r="V518" s="747"/>
      <c r="W518" s="42" t="s">
        <v>39</v>
      </c>
      <c r="X518" s="43">
        <f>IFERROR(X513/H513,"0")+IFERROR(X514/H514,"0")+IFERROR(X515/H515,"0")+IFERROR(X516/H516,"0")+IFERROR(X517/H517,"0")</f>
        <v>0</v>
      </c>
      <c r="Y518" s="43">
        <f>IFERROR(Y513/H513,"0")+IFERROR(Y514/H514,"0")+IFERROR(Y515/H515,"0")+IFERROR(Y516/H516,"0")+IFERROR(Y517/H517,"0")</f>
        <v>0</v>
      </c>
      <c r="Z518" s="43">
        <f>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48"/>
      <c r="B519" s="748"/>
      <c r="C519" s="748"/>
      <c r="D519" s="748"/>
      <c r="E519" s="748"/>
      <c r="F519" s="748"/>
      <c r="G519" s="748"/>
      <c r="H519" s="748"/>
      <c r="I519" s="748"/>
      <c r="J519" s="748"/>
      <c r="K519" s="748"/>
      <c r="L519" s="748"/>
      <c r="M519" s="748"/>
      <c r="N519" s="748"/>
      <c r="O519" s="749"/>
      <c r="P519" s="745" t="s">
        <v>40</v>
      </c>
      <c r="Q519" s="746"/>
      <c r="R519" s="746"/>
      <c r="S519" s="746"/>
      <c r="T519" s="746"/>
      <c r="U519" s="746"/>
      <c r="V519" s="747"/>
      <c r="W519" s="42" t="s">
        <v>0</v>
      </c>
      <c r="X519" s="43">
        <f>IFERROR(SUM(X513:X517),"0")</f>
        <v>0</v>
      </c>
      <c r="Y519" s="43">
        <f>IFERROR(SUM(Y513:Y517),"0")</f>
        <v>0</v>
      </c>
      <c r="Z519" s="42"/>
      <c r="AA519" s="67"/>
      <c r="AB519" s="67"/>
      <c r="AC519" s="67"/>
    </row>
    <row r="520" spans="1:68" ht="14.25" customHeight="1" x14ac:dyDescent="0.25">
      <c r="A520" s="737" t="s">
        <v>157</v>
      </c>
      <c r="B520" s="737"/>
      <c r="C520" s="737"/>
      <c r="D520" s="737"/>
      <c r="E520" s="737"/>
      <c r="F520" s="737"/>
      <c r="G520" s="737"/>
      <c r="H520" s="737"/>
      <c r="I520" s="737"/>
      <c r="J520" s="737"/>
      <c r="K520" s="737"/>
      <c r="L520" s="737"/>
      <c r="M520" s="737"/>
      <c r="N520" s="737"/>
      <c r="O520" s="737"/>
      <c r="P520" s="737"/>
      <c r="Q520" s="737"/>
      <c r="R520" s="737"/>
      <c r="S520" s="737"/>
      <c r="T520" s="737"/>
      <c r="U520" s="737"/>
      <c r="V520" s="737"/>
      <c r="W520" s="737"/>
      <c r="X520" s="737"/>
      <c r="Y520" s="737"/>
      <c r="Z520" s="737"/>
      <c r="AA520" s="66"/>
      <c r="AB520" s="66"/>
      <c r="AC520" s="80"/>
    </row>
    <row r="521" spans="1:68" ht="27" customHeight="1" x14ac:dyDescent="0.25">
      <c r="A521" s="63" t="s">
        <v>860</v>
      </c>
      <c r="B521" s="63" t="s">
        <v>861</v>
      </c>
      <c r="C521" s="36">
        <v>4301031280</v>
      </c>
      <c r="D521" s="738">
        <v>4640242180816</v>
      </c>
      <c r="E521" s="738"/>
      <c r="F521" s="62">
        <v>0.7</v>
      </c>
      <c r="G521" s="37">
        <v>6</v>
      </c>
      <c r="H521" s="62">
        <v>4.2</v>
      </c>
      <c r="I521" s="62">
        <v>4.47</v>
      </c>
      <c r="J521" s="37">
        <v>132</v>
      </c>
      <c r="K521" s="37" t="s">
        <v>113</v>
      </c>
      <c r="L521" s="37" t="s">
        <v>45</v>
      </c>
      <c r="M521" s="38" t="s">
        <v>82</v>
      </c>
      <c r="N521" s="38"/>
      <c r="O521" s="37">
        <v>40</v>
      </c>
      <c r="P521" s="1013" t="s">
        <v>862</v>
      </c>
      <c r="Q521" s="740"/>
      <c r="R521" s="740"/>
      <c r="S521" s="740"/>
      <c r="T521" s="741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ref="Y521:Y527" si="83">IFERROR(IF(X521="",0,CEILING((X521/$H521),1)*$H521),"")</f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0" t="s">
        <v>863</v>
      </c>
      <c r="AG521" s="78"/>
      <c r="AJ521" s="84" t="s">
        <v>45</v>
      </c>
      <c r="AK521" s="84">
        <v>0</v>
      </c>
      <c r="BB521" s="621" t="s">
        <v>66</v>
      </c>
      <c r="BM521" s="78">
        <f t="shared" ref="BM521:BM527" si="84">IFERROR(X521*I521/H521,"0")</f>
        <v>0</v>
      </c>
      <c r="BN521" s="78">
        <f t="shared" ref="BN521:BN527" si="85">IFERROR(Y521*I521/H521,"0")</f>
        <v>0</v>
      </c>
      <c r="BO521" s="78">
        <f t="shared" ref="BO521:BO527" si="86">IFERROR(1/J521*(X521/H521),"0")</f>
        <v>0</v>
      </c>
      <c r="BP521" s="78">
        <f t="shared" ref="BP521:BP527" si="87">IFERROR(1/J521*(Y521/H521),"0")</f>
        <v>0</v>
      </c>
    </row>
    <row r="522" spans="1:68" ht="27" customHeight="1" x14ac:dyDescent="0.25">
      <c r="A522" s="63" t="s">
        <v>864</v>
      </c>
      <c r="B522" s="63" t="s">
        <v>865</v>
      </c>
      <c r="C522" s="36">
        <v>4301031244</v>
      </c>
      <c r="D522" s="738">
        <v>4640242180595</v>
      </c>
      <c r="E522" s="738"/>
      <c r="F522" s="62">
        <v>0.7</v>
      </c>
      <c r="G522" s="37">
        <v>6</v>
      </c>
      <c r="H522" s="62">
        <v>4.2</v>
      </c>
      <c r="I522" s="62">
        <v>4.47</v>
      </c>
      <c r="J522" s="37">
        <v>132</v>
      </c>
      <c r="K522" s="37" t="s">
        <v>113</v>
      </c>
      <c r="L522" s="37" t="s">
        <v>45</v>
      </c>
      <c r="M522" s="38" t="s">
        <v>82</v>
      </c>
      <c r="N522" s="38"/>
      <c r="O522" s="37">
        <v>40</v>
      </c>
      <c r="P522" s="1014" t="s">
        <v>866</v>
      </c>
      <c r="Q522" s="740"/>
      <c r="R522" s="740"/>
      <c r="S522" s="740"/>
      <c r="T522" s="741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83"/>
        <v>0</v>
      </c>
      <c r="Z522" s="41" t="str">
        <f>IFERROR(IF(Y522=0,"",ROUNDUP(Y522/H522,0)*0.00902),"")</f>
        <v/>
      </c>
      <c r="AA522" s="68" t="s">
        <v>45</v>
      </c>
      <c r="AB522" s="69" t="s">
        <v>45</v>
      </c>
      <c r="AC522" s="622" t="s">
        <v>867</v>
      </c>
      <c r="AG522" s="78"/>
      <c r="AJ522" s="84" t="s">
        <v>45</v>
      </c>
      <c r="AK522" s="84">
        <v>0</v>
      </c>
      <c r="BB522" s="623" t="s">
        <v>66</v>
      </c>
      <c r="BM522" s="78">
        <f t="shared" si="84"/>
        <v>0</v>
      </c>
      <c r="BN522" s="78">
        <f t="shared" si="85"/>
        <v>0</v>
      </c>
      <c r="BO522" s="78">
        <f t="shared" si="86"/>
        <v>0</v>
      </c>
      <c r="BP522" s="78">
        <f t="shared" si="87"/>
        <v>0</v>
      </c>
    </row>
    <row r="523" spans="1:68" ht="27" customHeight="1" x14ac:dyDescent="0.25">
      <c r="A523" s="63" t="s">
        <v>868</v>
      </c>
      <c r="B523" s="63" t="s">
        <v>869</v>
      </c>
      <c r="C523" s="36">
        <v>4301031289</v>
      </c>
      <c r="D523" s="738">
        <v>4640242181615</v>
      </c>
      <c r="E523" s="738"/>
      <c r="F523" s="62">
        <v>0.7</v>
      </c>
      <c r="G523" s="37">
        <v>6</v>
      </c>
      <c r="H523" s="62">
        <v>4.2</v>
      </c>
      <c r="I523" s="62">
        <v>4.41</v>
      </c>
      <c r="J523" s="37">
        <v>132</v>
      </c>
      <c r="K523" s="37" t="s">
        <v>113</v>
      </c>
      <c r="L523" s="37" t="s">
        <v>45</v>
      </c>
      <c r="M523" s="38" t="s">
        <v>82</v>
      </c>
      <c r="N523" s="38"/>
      <c r="O523" s="37">
        <v>45</v>
      </c>
      <c r="P523" s="1015" t="s">
        <v>870</v>
      </c>
      <c r="Q523" s="740"/>
      <c r="R523" s="740"/>
      <c r="S523" s="740"/>
      <c r="T523" s="741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8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24" t="s">
        <v>871</v>
      </c>
      <c r="AG523" s="78"/>
      <c r="AJ523" s="84" t="s">
        <v>45</v>
      </c>
      <c r="AK523" s="84">
        <v>0</v>
      </c>
      <c r="BB523" s="625" t="s">
        <v>66</v>
      </c>
      <c r="BM523" s="78">
        <f t="shared" si="84"/>
        <v>0</v>
      </c>
      <c r="BN523" s="78">
        <f t="shared" si="85"/>
        <v>0</v>
      </c>
      <c r="BO523" s="78">
        <f t="shared" si="86"/>
        <v>0</v>
      </c>
      <c r="BP523" s="78">
        <f t="shared" si="87"/>
        <v>0</v>
      </c>
    </row>
    <row r="524" spans="1:68" ht="27" customHeight="1" x14ac:dyDescent="0.25">
      <c r="A524" s="63" t="s">
        <v>872</v>
      </c>
      <c r="B524" s="63" t="s">
        <v>873</v>
      </c>
      <c r="C524" s="36">
        <v>4301031285</v>
      </c>
      <c r="D524" s="738">
        <v>4640242181639</v>
      </c>
      <c r="E524" s="738"/>
      <c r="F524" s="62">
        <v>0.7</v>
      </c>
      <c r="G524" s="37">
        <v>6</v>
      </c>
      <c r="H524" s="62">
        <v>4.2</v>
      </c>
      <c r="I524" s="62">
        <v>4.41</v>
      </c>
      <c r="J524" s="37">
        <v>132</v>
      </c>
      <c r="K524" s="37" t="s">
        <v>113</v>
      </c>
      <c r="L524" s="37" t="s">
        <v>45</v>
      </c>
      <c r="M524" s="38" t="s">
        <v>82</v>
      </c>
      <c r="N524" s="38"/>
      <c r="O524" s="37">
        <v>45</v>
      </c>
      <c r="P524" s="1016" t="s">
        <v>874</v>
      </c>
      <c r="Q524" s="740"/>
      <c r="R524" s="740"/>
      <c r="S524" s="740"/>
      <c r="T524" s="741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3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26" t="s">
        <v>875</v>
      </c>
      <c r="AG524" s="78"/>
      <c r="AJ524" s="84" t="s">
        <v>45</v>
      </c>
      <c r="AK524" s="84">
        <v>0</v>
      </c>
      <c r="BB524" s="627" t="s">
        <v>66</v>
      </c>
      <c r="BM524" s="78">
        <f t="shared" si="84"/>
        <v>0</v>
      </c>
      <c r="BN524" s="78">
        <f t="shared" si="85"/>
        <v>0</v>
      </c>
      <c r="BO524" s="78">
        <f t="shared" si="86"/>
        <v>0</v>
      </c>
      <c r="BP524" s="78">
        <f t="shared" si="87"/>
        <v>0</v>
      </c>
    </row>
    <row r="525" spans="1:68" ht="27" customHeight="1" x14ac:dyDescent="0.25">
      <c r="A525" s="63" t="s">
        <v>876</v>
      </c>
      <c r="B525" s="63" t="s">
        <v>877</v>
      </c>
      <c r="C525" s="36">
        <v>4301031287</v>
      </c>
      <c r="D525" s="738">
        <v>4640242181622</v>
      </c>
      <c r="E525" s="738"/>
      <c r="F525" s="62">
        <v>0.7</v>
      </c>
      <c r="G525" s="37">
        <v>6</v>
      </c>
      <c r="H525" s="62">
        <v>4.2</v>
      </c>
      <c r="I525" s="62">
        <v>4.41</v>
      </c>
      <c r="J525" s="37">
        <v>132</v>
      </c>
      <c r="K525" s="37" t="s">
        <v>113</v>
      </c>
      <c r="L525" s="37" t="s">
        <v>45</v>
      </c>
      <c r="M525" s="38" t="s">
        <v>82</v>
      </c>
      <c r="N525" s="38"/>
      <c r="O525" s="37">
        <v>45</v>
      </c>
      <c r="P525" s="1017" t="s">
        <v>878</v>
      </c>
      <c r="Q525" s="740"/>
      <c r="R525" s="740"/>
      <c r="S525" s="740"/>
      <c r="T525" s="741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83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8" t="s">
        <v>879</v>
      </c>
      <c r="AG525" s="78"/>
      <c r="AJ525" s="84" t="s">
        <v>45</v>
      </c>
      <c r="AK525" s="84">
        <v>0</v>
      </c>
      <c r="BB525" s="629" t="s">
        <v>66</v>
      </c>
      <c r="BM525" s="78">
        <f t="shared" si="84"/>
        <v>0</v>
      </c>
      <c r="BN525" s="78">
        <f t="shared" si="85"/>
        <v>0</v>
      </c>
      <c r="BO525" s="78">
        <f t="shared" si="86"/>
        <v>0</v>
      </c>
      <c r="BP525" s="78">
        <f t="shared" si="87"/>
        <v>0</v>
      </c>
    </row>
    <row r="526" spans="1:68" ht="27" customHeight="1" x14ac:dyDescent="0.25">
      <c r="A526" s="63" t="s">
        <v>880</v>
      </c>
      <c r="B526" s="63" t="s">
        <v>881</v>
      </c>
      <c r="C526" s="36">
        <v>4301031203</v>
      </c>
      <c r="D526" s="738">
        <v>4640242180908</v>
      </c>
      <c r="E526" s="738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161</v>
      </c>
      <c r="L526" s="37" t="s">
        <v>45</v>
      </c>
      <c r="M526" s="38" t="s">
        <v>82</v>
      </c>
      <c r="N526" s="38"/>
      <c r="O526" s="37">
        <v>40</v>
      </c>
      <c r="P526" s="1018" t="s">
        <v>882</v>
      </c>
      <c r="Q526" s="740"/>
      <c r="R526" s="740"/>
      <c r="S526" s="740"/>
      <c r="T526" s="741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83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0" t="s">
        <v>863</v>
      </c>
      <c r="AG526" s="78"/>
      <c r="AJ526" s="84" t="s">
        <v>45</v>
      </c>
      <c r="AK526" s="84">
        <v>0</v>
      </c>
      <c r="BB526" s="631" t="s">
        <v>66</v>
      </c>
      <c r="BM526" s="78">
        <f t="shared" si="84"/>
        <v>0</v>
      </c>
      <c r="BN526" s="78">
        <f t="shared" si="85"/>
        <v>0</v>
      </c>
      <c r="BO526" s="78">
        <f t="shared" si="86"/>
        <v>0</v>
      </c>
      <c r="BP526" s="78">
        <f t="shared" si="87"/>
        <v>0</v>
      </c>
    </row>
    <row r="527" spans="1:68" ht="27" customHeight="1" x14ac:dyDescent="0.25">
      <c r="A527" s="63" t="s">
        <v>883</v>
      </c>
      <c r="B527" s="63" t="s">
        <v>884</v>
      </c>
      <c r="C527" s="36">
        <v>4301031200</v>
      </c>
      <c r="D527" s="738">
        <v>4640242180489</v>
      </c>
      <c r="E527" s="738"/>
      <c r="F527" s="62">
        <v>0.28000000000000003</v>
      </c>
      <c r="G527" s="37">
        <v>6</v>
      </c>
      <c r="H527" s="62">
        <v>1.68</v>
      </c>
      <c r="I527" s="62">
        <v>1.84</v>
      </c>
      <c r="J527" s="37">
        <v>234</v>
      </c>
      <c r="K527" s="37" t="s">
        <v>161</v>
      </c>
      <c r="L527" s="37" t="s">
        <v>45</v>
      </c>
      <c r="M527" s="38" t="s">
        <v>82</v>
      </c>
      <c r="N527" s="38"/>
      <c r="O527" s="37">
        <v>40</v>
      </c>
      <c r="P527" s="1019" t="s">
        <v>885</v>
      </c>
      <c r="Q527" s="740"/>
      <c r="R527" s="740"/>
      <c r="S527" s="740"/>
      <c r="T527" s="741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83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2" t="s">
        <v>867</v>
      </c>
      <c r="AG527" s="78"/>
      <c r="AJ527" s="84" t="s">
        <v>45</v>
      </c>
      <c r="AK527" s="84">
        <v>0</v>
      </c>
      <c r="BB527" s="633" t="s">
        <v>66</v>
      </c>
      <c r="BM527" s="78">
        <f t="shared" si="84"/>
        <v>0</v>
      </c>
      <c r="BN527" s="78">
        <f t="shared" si="85"/>
        <v>0</v>
      </c>
      <c r="BO527" s="78">
        <f t="shared" si="86"/>
        <v>0</v>
      </c>
      <c r="BP527" s="78">
        <f t="shared" si="87"/>
        <v>0</v>
      </c>
    </row>
    <row r="528" spans="1:68" x14ac:dyDescent="0.2">
      <c r="A528" s="748"/>
      <c r="B528" s="748"/>
      <c r="C528" s="748"/>
      <c r="D528" s="748"/>
      <c r="E528" s="748"/>
      <c r="F528" s="748"/>
      <c r="G528" s="748"/>
      <c r="H528" s="748"/>
      <c r="I528" s="748"/>
      <c r="J528" s="748"/>
      <c r="K528" s="748"/>
      <c r="L528" s="748"/>
      <c r="M528" s="748"/>
      <c r="N528" s="748"/>
      <c r="O528" s="749"/>
      <c r="P528" s="745" t="s">
        <v>40</v>
      </c>
      <c r="Q528" s="746"/>
      <c r="R528" s="746"/>
      <c r="S528" s="746"/>
      <c r="T528" s="746"/>
      <c r="U528" s="746"/>
      <c r="V528" s="747"/>
      <c r="W528" s="42" t="s">
        <v>39</v>
      </c>
      <c r="X528" s="43">
        <f>IFERROR(X521/H521,"0")+IFERROR(X522/H522,"0")+IFERROR(X523/H523,"0")+IFERROR(X524/H524,"0")+IFERROR(X525/H525,"0")+IFERROR(X526/H526,"0")+IFERROR(X527/H527,"0")</f>
        <v>0</v>
      </c>
      <c r="Y528" s="43">
        <f>IFERROR(Y521/H521,"0")+IFERROR(Y522/H522,"0")+IFERROR(Y523/H523,"0")+IFERROR(Y524/H524,"0")+IFERROR(Y525/H525,"0")+IFERROR(Y526/H526,"0")+IFERROR(Y527/H527,"0")</f>
        <v>0</v>
      </c>
      <c r="Z528" s="43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48"/>
      <c r="B529" s="748"/>
      <c r="C529" s="748"/>
      <c r="D529" s="748"/>
      <c r="E529" s="748"/>
      <c r="F529" s="748"/>
      <c r="G529" s="748"/>
      <c r="H529" s="748"/>
      <c r="I529" s="748"/>
      <c r="J529" s="748"/>
      <c r="K529" s="748"/>
      <c r="L529" s="748"/>
      <c r="M529" s="748"/>
      <c r="N529" s="748"/>
      <c r="O529" s="749"/>
      <c r="P529" s="745" t="s">
        <v>40</v>
      </c>
      <c r="Q529" s="746"/>
      <c r="R529" s="746"/>
      <c r="S529" s="746"/>
      <c r="T529" s="746"/>
      <c r="U529" s="746"/>
      <c r="V529" s="747"/>
      <c r="W529" s="42" t="s">
        <v>0</v>
      </c>
      <c r="X529" s="43">
        <f>IFERROR(SUM(X521:X527),"0")</f>
        <v>0</v>
      </c>
      <c r="Y529" s="43">
        <f>IFERROR(SUM(Y521:Y527),"0")</f>
        <v>0</v>
      </c>
      <c r="Z529" s="42"/>
      <c r="AA529" s="67"/>
      <c r="AB529" s="67"/>
      <c r="AC529" s="67"/>
    </row>
    <row r="530" spans="1:68" ht="14.25" customHeight="1" x14ac:dyDescent="0.25">
      <c r="A530" s="737" t="s">
        <v>78</v>
      </c>
      <c r="B530" s="737"/>
      <c r="C530" s="737"/>
      <c r="D530" s="737"/>
      <c r="E530" s="737"/>
      <c r="F530" s="737"/>
      <c r="G530" s="737"/>
      <c r="H530" s="737"/>
      <c r="I530" s="737"/>
      <c r="J530" s="737"/>
      <c r="K530" s="737"/>
      <c r="L530" s="737"/>
      <c r="M530" s="737"/>
      <c r="N530" s="737"/>
      <c r="O530" s="737"/>
      <c r="P530" s="737"/>
      <c r="Q530" s="737"/>
      <c r="R530" s="737"/>
      <c r="S530" s="737"/>
      <c r="T530" s="737"/>
      <c r="U530" s="737"/>
      <c r="V530" s="737"/>
      <c r="W530" s="737"/>
      <c r="X530" s="737"/>
      <c r="Y530" s="737"/>
      <c r="Z530" s="737"/>
      <c r="AA530" s="66"/>
      <c r="AB530" s="66"/>
      <c r="AC530" s="80"/>
    </row>
    <row r="531" spans="1:68" ht="27" customHeight="1" x14ac:dyDescent="0.25">
      <c r="A531" s="63" t="s">
        <v>886</v>
      </c>
      <c r="B531" s="63" t="s">
        <v>887</v>
      </c>
      <c r="C531" s="36">
        <v>4301052046</v>
      </c>
      <c r="D531" s="738">
        <v>4640242180533</v>
      </c>
      <c r="E531" s="738"/>
      <c r="F531" s="62">
        <v>1.5</v>
      </c>
      <c r="G531" s="37">
        <v>6</v>
      </c>
      <c r="H531" s="62">
        <v>9</v>
      </c>
      <c r="I531" s="62">
        <v>9.5190000000000001</v>
      </c>
      <c r="J531" s="37">
        <v>64</v>
      </c>
      <c r="K531" s="37" t="s">
        <v>106</v>
      </c>
      <c r="L531" s="37" t="s">
        <v>45</v>
      </c>
      <c r="M531" s="38" t="s">
        <v>141</v>
      </c>
      <c r="N531" s="38"/>
      <c r="O531" s="37">
        <v>45</v>
      </c>
      <c r="P531" s="1020" t="s">
        <v>888</v>
      </c>
      <c r="Q531" s="740"/>
      <c r="R531" s="740"/>
      <c r="S531" s="740"/>
      <c r="T531" s="741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ref="Y531:Y536" si="88">IFERROR(IF(X531="",0,CEILING((X531/$H531),1)*$H531),"")</f>
        <v>0</v>
      </c>
      <c r="Z531" s="41" t="str">
        <f>IFERROR(IF(Y531=0,"",ROUNDUP(Y531/H531,0)*0.01898),"")</f>
        <v/>
      </c>
      <c r="AA531" s="68" t="s">
        <v>45</v>
      </c>
      <c r="AB531" s="69" t="s">
        <v>45</v>
      </c>
      <c r="AC531" s="634" t="s">
        <v>889</v>
      </c>
      <c r="AG531" s="78"/>
      <c r="AJ531" s="84" t="s">
        <v>45</v>
      </c>
      <c r="AK531" s="84">
        <v>0</v>
      </c>
      <c r="BB531" s="635" t="s">
        <v>66</v>
      </c>
      <c r="BM531" s="78">
        <f t="shared" ref="BM531:BM536" si="89">IFERROR(X531*I531/H531,"0")</f>
        <v>0</v>
      </c>
      <c r="BN531" s="78">
        <f t="shared" ref="BN531:BN536" si="90">IFERROR(Y531*I531/H531,"0")</f>
        <v>0</v>
      </c>
      <c r="BO531" s="78">
        <f t="shared" ref="BO531:BO536" si="91">IFERROR(1/J531*(X531/H531),"0")</f>
        <v>0</v>
      </c>
      <c r="BP531" s="78">
        <f t="shared" ref="BP531:BP536" si="92">IFERROR(1/J531*(Y531/H531),"0")</f>
        <v>0</v>
      </c>
    </row>
    <row r="532" spans="1:68" ht="27" customHeight="1" x14ac:dyDescent="0.25">
      <c r="A532" s="63" t="s">
        <v>886</v>
      </c>
      <c r="B532" s="63" t="s">
        <v>890</v>
      </c>
      <c r="C532" s="36">
        <v>4301051887</v>
      </c>
      <c r="D532" s="738">
        <v>4640242180533</v>
      </c>
      <c r="E532" s="738"/>
      <c r="F532" s="62">
        <v>1.3</v>
      </c>
      <c r="G532" s="37">
        <v>6</v>
      </c>
      <c r="H532" s="62">
        <v>7.8</v>
      </c>
      <c r="I532" s="62">
        <v>8.3190000000000008</v>
      </c>
      <c r="J532" s="37">
        <v>64</v>
      </c>
      <c r="K532" s="37" t="s">
        <v>106</v>
      </c>
      <c r="L532" s="37" t="s">
        <v>45</v>
      </c>
      <c r="M532" s="38" t="s">
        <v>112</v>
      </c>
      <c r="N532" s="38"/>
      <c r="O532" s="37">
        <v>45</v>
      </c>
      <c r="P532" s="1021" t="s">
        <v>888</v>
      </c>
      <c r="Q532" s="740"/>
      <c r="R532" s="740"/>
      <c r="S532" s="740"/>
      <c r="T532" s="741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88"/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36" t="s">
        <v>889</v>
      </c>
      <c r="AG532" s="78"/>
      <c r="AJ532" s="84" t="s">
        <v>45</v>
      </c>
      <c r="AK532" s="84">
        <v>0</v>
      </c>
      <c r="BB532" s="637" t="s">
        <v>66</v>
      </c>
      <c r="BM532" s="78">
        <f t="shared" si="89"/>
        <v>0</v>
      </c>
      <c r="BN532" s="78">
        <f t="shared" si="90"/>
        <v>0</v>
      </c>
      <c r="BO532" s="78">
        <f t="shared" si="91"/>
        <v>0</v>
      </c>
      <c r="BP532" s="78">
        <f t="shared" si="92"/>
        <v>0</v>
      </c>
    </row>
    <row r="533" spans="1:68" ht="27" customHeight="1" x14ac:dyDescent="0.25">
      <c r="A533" s="63" t="s">
        <v>886</v>
      </c>
      <c r="B533" s="63" t="s">
        <v>891</v>
      </c>
      <c r="C533" s="36">
        <v>4301051746</v>
      </c>
      <c r="D533" s="738">
        <v>4640242180533</v>
      </c>
      <c r="E533" s="738"/>
      <c r="F533" s="62">
        <v>1.3</v>
      </c>
      <c r="G533" s="37">
        <v>6</v>
      </c>
      <c r="H533" s="62">
        <v>7.8</v>
      </c>
      <c r="I533" s="62">
        <v>8.3190000000000008</v>
      </c>
      <c r="J533" s="37">
        <v>64</v>
      </c>
      <c r="K533" s="37" t="s">
        <v>106</v>
      </c>
      <c r="L533" s="37" t="s">
        <v>45</v>
      </c>
      <c r="M533" s="38" t="s">
        <v>112</v>
      </c>
      <c r="N533" s="38"/>
      <c r="O533" s="37">
        <v>40</v>
      </c>
      <c r="P533" s="1022" t="s">
        <v>892</v>
      </c>
      <c r="Q533" s="740"/>
      <c r="R533" s="740"/>
      <c r="S533" s="740"/>
      <c r="T533" s="741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8"/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8" t="s">
        <v>889</v>
      </c>
      <c r="AG533" s="78"/>
      <c r="AJ533" s="84" t="s">
        <v>45</v>
      </c>
      <c r="AK533" s="84">
        <v>0</v>
      </c>
      <c r="BB533" s="639" t="s">
        <v>66</v>
      </c>
      <c r="BM533" s="78">
        <f t="shared" si="89"/>
        <v>0</v>
      </c>
      <c r="BN533" s="78">
        <f t="shared" si="90"/>
        <v>0</v>
      </c>
      <c r="BO533" s="78">
        <f t="shared" si="91"/>
        <v>0</v>
      </c>
      <c r="BP533" s="78">
        <f t="shared" si="92"/>
        <v>0</v>
      </c>
    </row>
    <row r="534" spans="1:68" ht="27" customHeight="1" x14ac:dyDescent="0.25">
      <c r="A534" s="63" t="s">
        <v>893</v>
      </c>
      <c r="B534" s="63" t="s">
        <v>894</v>
      </c>
      <c r="C534" s="36">
        <v>4301051933</v>
      </c>
      <c r="D534" s="738">
        <v>4640242180540</v>
      </c>
      <c r="E534" s="738"/>
      <c r="F534" s="62">
        <v>1.3</v>
      </c>
      <c r="G534" s="37">
        <v>6</v>
      </c>
      <c r="H534" s="62">
        <v>7.8</v>
      </c>
      <c r="I534" s="62">
        <v>8.3190000000000008</v>
      </c>
      <c r="J534" s="37">
        <v>64</v>
      </c>
      <c r="K534" s="37" t="s">
        <v>106</v>
      </c>
      <c r="L534" s="37" t="s">
        <v>45</v>
      </c>
      <c r="M534" s="38" t="s">
        <v>112</v>
      </c>
      <c r="N534" s="38"/>
      <c r="O534" s="37">
        <v>45</v>
      </c>
      <c r="P534" s="1023" t="s">
        <v>895</v>
      </c>
      <c r="Q534" s="740"/>
      <c r="R534" s="740"/>
      <c r="S534" s="740"/>
      <c r="T534" s="741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8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40" t="s">
        <v>896</v>
      </c>
      <c r="AG534" s="78"/>
      <c r="AJ534" s="84" t="s">
        <v>45</v>
      </c>
      <c r="AK534" s="84">
        <v>0</v>
      </c>
      <c r="BB534" s="641" t="s">
        <v>66</v>
      </c>
      <c r="BM534" s="78">
        <f t="shared" si="89"/>
        <v>0</v>
      </c>
      <c r="BN534" s="78">
        <f t="shared" si="90"/>
        <v>0</v>
      </c>
      <c r="BO534" s="78">
        <f t="shared" si="91"/>
        <v>0</v>
      </c>
      <c r="BP534" s="78">
        <f t="shared" si="92"/>
        <v>0</v>
      </c>
    </row>
    <row r="535" spans="1:68" ht="27" customHeight="1" x14ac:dyDescent="0.25">
      <c r="A535" s="63" t="s">
        <v>897</v>
      </c>
      <c r="B535" s="63" t="s">
        <v>898</v>
      </c>
      <c r="C535" s="36">
        <v>4301051920</v>
      </c>
      <c r="D535" s="738">
        <v>4640242181233</v>
      </c>
      <c r="E535" s="738"/>
      <c r="F535" s="62">
        <v>0.3</v>
      </c>
      <c r="G535" s="37">
        <v>6</v>
      </c>
      <c r="H535" s="62">
        <v>1.8</v>
      </c>
      <c r="I535" s="62">
        <v>2.0640000000000001</v>
      </c>
      <c r="J535" s="37">
        <v>182</v>
      </c>
      <c r="K535" s="37" t="s">
        <v>83</v>
      </c>
      <c r="L535" s="37" t="s">
        <v>45</v>
      </c>
      <c r="M535" s="38" t="s">
        <v>141</v>
      </c>
      <c r="N535" s="38"/>
      <c r="O535" s="37">
        <v>45</v>
      </c>
      <c r="P535" s="1024" t="s">
        <v>899</v>
      </c>
      <c r="Q535" s="740"/>
      <c r="R535" s="740"/>
      <c r="S535" s="740"/>
      <c r="T535" s="741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8"/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42" t="s">
        <v>889</v>
      </c>
      <c r="AG535" s="78"/>
      <c r="AJ535" s="84" t="s">
        <v>45</v>
      </c>
      <c r="AK535" s="84">
        <v>0</v>
      </c>
      <c r="BB535" s="643" t="s">
        <v>66</v>
      </c>
      <c r="BM535" s="78">
        <f t="shared" si="89"/>
        <v>0</v>
      </c>
      <c r="BN535" s="78">
        <f t="shared" si="90"/>
        <v>0</v>
      </c>
      <c r="BO535" s="78">
        <f t="shared" si="91"/>
        <v>0</v>
      </c>
      <c r="BP535" s="78">
        <f t="shared" si="92"/>
        <v>0</v>
      </c>
    </row>
    <row r="536" spans="1:68" ht="27" customHeight="1" x14ac:dyDescent="0.25">
      <c r="A536" s="63" t="s">
        <v>900</v>
      </c>
      <c r="B536" s="63" t="s">
        <v>901</v>
      </c>
      <c r="C536" s="36">
        <v>4301051921</v>
      </c>
      <c r="D536" s="738">
        <v>4640242181226</v>
      </c>
      <c r="E536" s="738"/>
      <c r="F536" s="62">
        <v>0.3</v>
      </c>
      <c r="G536" s="37">
        <v>6</v>
      </c>
      <c r="H536" s="62">
        <v>1.8</v>
      </c>
      <c r="I536" s="62">
        <v>2.052</v>
      </c>
      <c r="J536" s="37">
        <v>182</v>
      </c>
      <c r="K536" s="37" t="s">
        <v>83</v>
      </c>
      <c r="L536" s="37" t="s">
        <v>45</v>
      </c>
      <c r="M536" s="38" t="s">
        <v>141</v>
      </c>
      <c r="N536" s="38"/>
      <c r="O536" s="37">
        <v>45</v>
      </c>
      <c r="P536" s="1025" t="s">
        <v>902</v>
      </c>
      <c r="Q536" s="740"/>
      <c r="R536" s="740"/>
      <c r="S536" s="740"/>
      <c r="T536" s="741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8"/>
        <v>0</v>
      </c>
      <c r="Z536" s="41" t="str">
        <f>IFERROR(IF(Y536=0,"",ROUNDUP(Y536/H536,0)*0.00651),"")</f>
        <v/>
      </c>
      <c r="AA536" s="68" t="s">
        <v>45</v>
      </c>
      <c r="AB536" s="69" t="s">
        <v>45</v>
      </c>
      <c r="AC536" s="644" t="s">
        <v>896</v>
      </c>
      <c r="AG536" s="78"/>
      <c r="AJ536" s="84" t="s">
        <v>45</v>
      </c>
      <c r="AK536" s="84">
        <v>0</v>
      </c>
      <c r="BB536" s="645" t="s">
        <v>66</v>
      </c>
      <c r="BM536" s="78">
        <f t="shared" si="89"/>
        <v>0</v>
      </c>
      <c r="BN536" s="78">
        <f t="shared" si="90"/>
        <v>0</v>
      </c>
      <c r="BO536" s="78">
        <f t="shared" si="91"/>
        <v>0</v>
      </c>
      <c r="BP536" s="78">
        <f t="shared" si="92"/>
        <v>0</v>
      </c>
    </row>
    <row r="537" spans="1:68" x14ac:dyDescent="0.2">
      <c r="A537" s="748"/>
      <c r="B537" s="748"/>
      <c r="C537" s="748"/>
      <c r="D537" s="748"/>
      <c r="E537" s="748"/>
      <c r="F537" s="748"/>
      <c r="G537" s="748"/>
      <c r="H537" s="748"/>
      <c r="I537" s="748"/>
      <c r="J537" s="748"/>
      <c r="K537" s="748"/>
      <c r="L537" s="748"/>
      <c r="M537" s="748"/>
      <c r="N537" s="748"/>
      <c r="O537" s="749"/>
      <c r="P537" s="745" t="s">
        <v>40</v>
      </c>
      <c r="Q537" s="746"/>
      <c r="R537" s="746"/>
      <c r="S537" s="746"/>
      <c r="T537" s="746"/>
      <c r="U537" s="746"/>
      <c r="V537" s="747"/>
      <c r="W537" s="42" t="s">
        <v>39</v>
      </c>
      <c r="X537" s="43">
        <f>IFERROR(X531/H531,"0")+IFERROR(X532/H532,"0")+IFERROR(X533/H533,"0")+IFERROR(X534/H534,"0")+IFERROR(X535/H535,"0")+IFERROR(X536/H536,"0")</f>
        <v>0</v>
      </c>
      <c r="Y537" s="43">
        <f>IFERROR(Y531/H531,"0")+IFERROR(Y532/H532,"0")+IFERROR(Y533/H533,"0")+IFERROR(Y534/H534,"0")+IFERROR(Y535/H535,"0")+IFERROR(Y536/H536,"0")</f>
        <v>0</v>
      </c>
      <c r="Z537" s="43">
        <f>IFERROR(IF(Z531="",0,Z531),"0")+IFERROR(IF(Z532="",0,Z532),"0")+IFERROR(IF(Z533="",0,Z533),"0")+IFERROR(IF(Z534="",0,Z534),"0")+IFERROR(IF(Z535="",0,Z535),"0")+IFERROR(IF(Z536="",0,Z536),"0")</f>
        <v>0</v>
      </c>
      <c r="AA537" s="67"/>
      <c r="AB537" s="67"/>
      <c r="AC537" s="67"/>
    </row>
    <row r="538" spans="1:68" x14ac:dyDescent="0.2">
      <c r="A538" s="748"/>
      <c r="B538" s="748"/>
      <c r="C538" s="748"/>
      <c r="D538" s="748"/>
      <c r="E538" s="748"/>
      <c r="F538" s="748"/>
      <c r="G538" s="748"/>
      <c r="H538" s="748"/>
      <c r="I538" s="748"/>
      <c r="J538" s="748"/>
      <c r="K538" s="748"/>
      <c r="L538" s="748"/>
      <c r="M538" s="748"/>
      <c r="N538" s="748"/>
      <c r="O538" s="749"/>
      <c r="P538" s="745" t="s">
        <v>40</v>
      </c>
      <c r="Q538" s="746"/>
      <c r="R538" s="746"/>
      <c r="S538" s="746"/>
      <c r="T538" s="746"/>
      <c r="U538" s="746"/>
      <c r="V538" s="747"/>
      <c r="W538" s="42" t="s">
        <v>0</v>
      </c>
      <c r="X538" s="43">
        <f>IFERROR(SUM(X531:X536),"0")</f>
        <v>0</v>
      </c>
      <c r="Y538" s="43">
        <f>IFERROR(SUM(Y531:Y536),"0")</f>
        <v>0</v>
      </c>
      <c r="Z538" s="42"/>
      <c r="AA538" s="67"/>
      <c r="AB538" s="67"/>
      <c r="AC538" s="67"/>
    </row>
    <row r="539" spans="1:68" ht="14.25" customHeight="1" x14ac:dyDescent="0.25">
      <c r="A539" s="737" t="s">
        <v>183</v>
      </c>
      <c r="B539" s="737"/>
      <c r="C539" s="737"/>
      <c r="D539" s="737"/>
      <c r="E539" s="737"/>
      <c r="F539" s="737"/>
      <c r="G539" s="737"/>
      <c r="H539" s="737"/>
      <c r="I539" s="737"/>
      <c r="J539" s="737"/>
      <c r="K539" s="737"/>
      <c r="L539" s="737"/>
      <c r="M539" s="737"/>
      <c r="N539" s="737"/>
      <c r="O539" s="737"/>
      <c r="P539" s="737"/>
      <c r="Q539" s="737"/>
      <c r="R539" s="737"/>
      <c r="S539" s="737"/>
      <c r="T539" s="737"/>
      <c r="U539" s="737"/>
      <c r="V539" s="737"/>
      <c r="W539" s="737"/>
      <c r="X539" s="737"/>
      <c r="Y539" s="737"/>
      <c r="Z539" s="737"/>
      <c r="AA539" s="66"/>
      <c r="AB539" s="66"/>
      <c r="AC539" s="80"/>
    </row>
    <row r="540" spans="1:68" ht="27" customHeight="1" x14ac:dyDescent="0.25">
      <c r="A540" s="63" t="s">
        <v>903</v>
      </c>
      <c r="B540" s="63" t="s">
        <v>904</v>
      </c>
      <c r="C540" s="36">
        <v>4301060496</v>
      </c>
      <c r="D540" s="738">
        <v>4640242180120</v>
      </c>
      <c r="E540" s="738"/>
      <c r="F540" s="62">
        <v>1.5</v>
      </c>
      <c r="G540" s="37">
        <v>6</v>
      </c>
      <c r="H540" s="62">
        <v>9</v>
      </c>
      <c r="I540" s="62">
        <v>9.4350000000000005</v>
      </c>
      <c r="J540" s="37">
        <v>64</v>
      </c>
      <c r="K540" s="37" t="s">
        <v>106</v>
      </c>
      <c r="L540" s="37" t="s">
        <v>45</v>
      </c>
      <c r="M540" s="38" t="s">
        <v>141</v>
      </c>
      <c r="N540" s="38"/>
      <c r="O540" s="37">
        <v>40</v>
      </c>
      <c r="P540" s="1026" t="s">
        <v>905</v>
      </c>
      <c r="Q540" s="740"/>
      <c r="R540" s="740"/>
      <c r="S540" s="740"/>
      <c r="T540" s="741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ref="Y540:Y545" si="93">IFERROR(IF(X540="",0,CEILING((X540/$H540),1)*$H540),"")</f>
        <v>0</v>
      </c>
      <c r="Z540" s="41" t="str">
        <f t="shared" ref="Z540:Z545" si="94">IFERROR(IF(Y540=0,"",ROUNDUP(Y540/H540,0)*0.01898),"")</f>
        <v/>
      </c>
      <c r="AA540" s="68" t="s">
        <v>45</v>
      </c>
      <c r="AB540" s="69" t="s">
        <v>45</v>
      </c>
      <c r="AC540" s="646" t="s">
        <v>906</v>
      </c>
      <c r="AG540" s="78"/>
      <c r="AJ540" s="84" t="s">
        <v>45</v>
      </c>
      <c r="AK540" s="84">
        <v>0</v>
      </c>
      <c r="BB540" s="647" t="s">
        <v>66</v>
      </c>
      <c r="BM540" s="78">
        <f t="shared" ref="BM540:BM545" si="95">IFERROR(X540*I540/H540,"0")</f>
        <v>0</v>
      </c>
      <c r="BN540" s="78">
        <f t="shared" ref="BN540:BN545" si="96">IFERROR(Y540*I540/H540,"0")</f>
        <v>0</v>
      </c>
      <c r="BO540" s="78">
        <f t="shared" ref="BO540:BO545" si="97">IFERROR(1/J540*(X540/H540),"0")</f>
        <v>0</v>
      </c>
      <c r="BP540" s="78">
        <f t="shared" ref="BP540:BP545" si="98">IFERROR(1/J540*(Y540/H540),"0")</f>
        <v>0</v>
      </c>
    </row>
    <row r="541" spans="1:68" ht="27" customHeight="1" x14ac:dyDescent="0.25">
      <c r="A541" s="63" t="s">
        <v>903</v>
      </c>
      <c r="B541" s="63" t="s">
        <v>907</v>
      </c>
      <c r="C541" s="36">
        <v>4301060354</v>
      </c>
      <c r="D541" s="738">
        <v>4640242180120</v>
      </c>
      <c r="E541" s="738"/>
      <c r="F541" s="62">
        <v>1.3</v>
      </c>
      <c r="G541" s="37">
        <v>6</v>
      </c>
      <c r="H541" s="62">
        <v>7.8</v>
      </c>
      <c r="I541" s="62">
        <v>8.2349999999999994</v>
      </c>
      <c r="J541" s="37">
        <v>64</v>
      </c>
      <c r="K541" s="37" t="s">
        <v>106</v>
      </c>
      <c r="L541" s="37" t="s">
        <v>45</v>
      </c>
      <c r="M541" s="38" t="s">
        <v>82</v>
      </c>
      <c r="N541" s="38"/>
      <c r="O541" s="37">
        <v>40</v>
      </c>
      <c r="P541" s="1027" t="s">
        <v>908</v>
      </c>
      <c r="Q541" s="740"/>
      <c r="R541" s="740"/>
      <c r="S541" s="740"/>
      <c r="T541" s="741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3"/>
        <v>0</v>
      </c>
      <c r="Z541" s="41" t="str">
        <f t="shared" si="94"/>
        <v/>
      </c>
      <c r="AA541" s="68" t="s">
        <v>45</v>
      </c>
      <c r="AB541" s="69" t="s">
        <v>45</v>
      </c>
      <c r="AC541" s="648" t="s">
        <v>906</v>
      </c>
      <c r="AG541" s="78"/>
      <c r="AJ541" s="84" t="s">
        <v>45</v>
      </c>
      <c r="AK541" s="84">
        <v>0</v>
      </c>
      <c r="BB541" s="649" t="s">
        <v>66</v>
      </c>
      <c r="BM541" s="78">
        <f t="shared" si="95"/>
        <v>0</v>
      </c>
      <c r="BN541" s="78">
        <f t="shared" si="96"/>
        <v>0</v>
      </c>
      <c r="BO541" s="78">
        <f t="shared" si="97"/>
        <v>0</v>
      </c>
      <c r="BP541" s="78">
        <f t="shared" si="98"/>
        <v>0</v>
      </c>
    </row>
    <row r="542" spans="1:68" ht="27" customHeight="1" x14ac:dyDescent="0.25">
      <c r="A542" s="63" t="s">
        <v>903</v>
      </c>
      <c r="B542" s="63" t="s">
        <v>909</v>
      </c>
      <c r="C542" s="36">
        <v>4301060485</v>
      </c>
      <c r="D542" s="738">
        <v>4640242180120</v>
      </c>
      <c r="E542" s="738"/>
      <c r="F542" s="62">
        <v>1.3</v>
      </c>
      <c r="G542" s="37">
        <v>6</v>
      </c>
      <c r="H542" s="62">
        <v>7.8</v>
      </c>
      <c r="I542" s="62">
        <v>8.2349999999999994</v>
      </c>
      <c r="J542" s="37">
        <v>64</v>
      </c>
      <c r="K542" s="37" t="s">
        <v>106</v>
      </c>
      <c r="L542" s="37" t="s">
        <v>45</v>
      </c>
      <c r="M542" s="38" t="s">
        <v>112</v>
      </c>
      <c r="N542" s="38"/>
      <c r="O542" s="37">
        <v>40</v>
      </c>
      <c r="P542" s="1028" t="s">
        <v>910</v>
      </c>
      <c r="Q542" s="740"/>
      <c r="R542" s="740"/>
      <c r="S542" s="740"/>
      <c r="T542" s="741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3"/>
        <v>0</v>
      </c>
      <c r="Z542" s="41" t="str">
        <f t="shared" si="94"/>
        <v/>
      </c>
      <c r="AA542" s="68" t="s">
        <v>45</v>
      </c>
      <c r="AB542" s="69" t="s">
        <v>45</v>
      </c>
      <c r="AC542" s="650" t="s">
        <v>906</v>
      </c>
      <c r="AG542" s="78"/>
      <c r="AJ542" s="84" t="s">
        <v>45</v>
      </c>
      <c r="AK542" s="84">
        <v>0</v>
      </c>
      <c r="BB542" s="651" t="s">
        <v>66</v>
      </c>
      <c r="BM542" s="78">
        <f t="shared" si="95"/>
        <v>0</v>
      </c>
      <c r="BN542" s="78">
        <f t="shared" si="96"/>
        <v>0</v>
      </c>
      <c r="BO542" s="78">
        <f t="shared" si="97"/>
        <v>0</v>
      </c>
      <c r="BP542" s="78">
        <f t="shared" si="98"/>
        <v>0</v>
      </c>
    </row>
    <row r="543" spans="1:68" ht="27" customHeight="1" x14ac:dyDescent="0.25">
      <c r="A543" s="63" t="s">
        <v>911</v>
      </c>
      <c r="B543" s="63" t="s">
        <v>912</v>
      </c>
      <c r="C543" s="36">
        <v>4301060498</v>
      </c>
      <c r="D543" s="738">
        <v>4640242180137</v>
      </c>
      <c r="E543" s="738"/>
      <c r="F543" s="62">
        <v>1.5</v>
      </c>
      <c r="G543" s="37">
        <v>6</v>
      </c>
      <c r="H543" s="62">
        <v>9</v>
      </c>
      <c r="I543" s="62">
        <v>9.4350000000000005</v>
      </c>
      <c r="J543" s="37">
        <v>64</v>
      </c>
      <c r="K543" s="37" t="s">
        <v>106</v>
      </c>
      <c r="L543" s="37" t="s">
        <v>45</v>
      </c>
      <c r="M543" s="38" t="s">
        <v>141</v>
      </c>
      <c r="N543" s="38"/>
      <c r="O543" s="37">
        <v>40</v>
      </c>
      <c r="P543" s="1029" t="s">
        <v>913</v>
      </c>
      <c r="Q543" s="740"/>
      <c r="R543" s="740"/>
      <c r="S543" s="740"/>
      <c r="T543" s="741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3"/>
        <v>0</v>
      </c>
      <c r="Z543" s="41" t="str">
        <f t="shared" si="94"/>
        <v/>
      </c>
      <c r="AA543" s="68" t="s">
        <v>45</v>
      </c>
      <c r="AB543" s="69" t="s">
        <v>45</v>
      </c>
      <c r="AC543" s="652" t="s">
        <v>914</v>
      </c>
      <c r="AG543" s="78"/>
      <c r="AJ543" s="84" t="s">
        <v>45</v>
      </c>
      <c r="AK543" s="84">
        <v>0</v>
      </c>
      <c r="BB543" s="653" t="s">
        <v>66</v>
      </c>
      <c r="BM543" s="78">
        <f t="shared" si="95"/>
        <v>0</v>
      </c>
      <c r="BN543" s="78">
        <f t="shared" si="96"/>
        <v>0</v>
      </c>
      <c r="BO543" s="78">
        <f t="shared" si="97"/>
        <v>0</v>
      </c>
      <c r="BP543" s="78">
        <f t="shared" si="98"/>
        <v>0</v>
      </c>
    </row>
    <row r="544" spans="1:68" ht="27" customHeight="1" x14ac:dyDescent="0.25">
      <c r="A544" s="63" t="s">
        <v>911</v>
      </c>
      <c r="B544" s="63" t="s">
        <v>915</v>
      </c>
      <c r="C544" s="36">
        <v>4301060355</v>
      </c>
      <c r="D544" s="738">
        <v>4640242180137</v>
      </c>
      <c r="E544" s="738"/>
      <c r="F544" s="62">
        <v>1.3</v>
      </c>
      <c r="G544" s="37">
        <v>6</v>
      </c>
      <c r="H544" s="62">
        <v>7.8</v>
      </c>
      <c r="I544" s="62">
        <v>8.2349999999999994</v>
      </c>
      <c r="J544" s="37">
        <v>64</v>
      </c>
      <c r="K544" s="37" t="s">
        <v>106</v>
      </c>
      <c r="L544" s="37" t="s">
        <v>45</v>
      </c>
      <c r="M544" s="38" t="s">
        <v>82</v>
      </c>
      <c r="N544" s="38"/>
      <c r="O544" s="37">
        <v>40</v>
      </c>
      <c r="P544" s="1030" t="s">
        <v>916</v>
      </c>
      <c r="Q544" s="740"/>
      <c r="R544" s="740"/>
      <c r="S544" s="740"/>
      <c r="T544" s="741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93"/>
        <v>0</v>
      </c>
      <c r="Z544" s="41" t="str">
        <f t="shared" si="94"/>
        <v/>
      </c>
      <c r="AA544" s="68" t="s">
        <v>45</v>
      </c>
      <c r="AB544" s="69" t="s">
        <v>45</v>
      </c>
      <c r="AC544" s="654" t="s">
        <v>914</v>
      </c>
      <c r="AG544" s="78"/>
      <c r="AJ544" s="84" t="s">
        <v>45</v>
      </c>
      <c r="AK544" s="84">
        <v>0</v>
      </c>
      <c r="BB544" s="655" t="s">
        <v>66</v>
      </c>
      <c r="BM544" s="78">
        <f t="shared" si="95"/>
        <v>0</v>
      </c>
      <c r="BN544" s="78">
        <f t="shared" si="96"/>
        <v>0</v>
      </c>
      <c r="BO544" s="78">
        <f t="shared" si="97"/>
        <v>0</v>
      </c>
      <c r="BP544" s="78">
        <f t="shared" si="98"/>
        <v>0</v>
      </c>
    </row>
    <row r="545" spans="1:68" ht="27" customHeight="1" x14ac:dyDescent="0.25">
      <c r="A545" s="63" t="s">
        <v>911</v>
      </c>
      <c r="B545" s="63" t="s">
        <v>917</v>
      </c>
      <c r="C545" s="36">
        <v>4301060486</v>
      </c>
      <c r="D545" s="738">
        <v>4640242180137</v>
      </c>
      <c r="E545" s="738"/>
      <c r="F545" s="62">
        <v>1.3</v>
      </c>
      <c r="G545" s="37">
        <v>6</v>
      </c>
      <c r="H545" s="62">
        <v>7.8</v>
      </c>
      <c r="I545" s="62">
        <v>8.2349999999999994</v>
      </c>
      <c r="J545" s="37">
        <v>64</v>
      </c>
      <c r="K545" s="37" t="s">
        <v>106</v>
      </c>
      <c r="L545" s="37" t="s">
        <v>45</v>
      </c>
      <c r="M545" s="38" t="s">
        <v>112</v>
      </c>
      <c r="N545" s="38"/>
      <c r="O545" s="37">
        <v>40</v>
      </c>
      <c r="P545" s="1031" t="s">
        <v>918</v>
      </c>
      <c r="Q545" s="740"/>
      <c r="R545" s="740"/>
      <c r="S545" s="740"/>
      <c r="T545" s="741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93"/>
        <v>0</v>
      </c>
      <c r="Z545" s="41" t="str">
        <f t="shared" si="94"/>
        <v/>
      </c>
      <c r="AA545" s="68" t="s">
        <v>45</v>
      </c>
      <c r="AB545" s="69" t="s">
        <v>45</v>
      </c>
      <c r="AC545" s="656" t="s">
        <v>914</v>
      </c>
      <c r="AG545" s="78"/>
      <c r="AJ545" s="84" t="s">
        <v>45</v>
      </c>
      <c r="AK545" s="84">
        <v>0</v>
      </c>
      <c r="BB545" s="657" t="s">
        <v>66</v>
      </c>
      <c r="BM545" s="78">
        <f t="shared" si="95"/>
        <v>0</v>
      </c>
      <c r="BN545" s="78">
        <f t="shared" si="96"/>
        <v>0</v>
      </c>
      <c r="BO545" s="78">
        <f t="shared" si="97"/>
        <v>0</v>
      </c>
      <c r="BP545" s="78">
        <f t="shared" si="98"/>
        <v>0</v>
      </c>
    </row>
    <row r="546" spans="1:68" x14ac:dyDescent="0.2">
      <c r="A546" s="748"/>
      <c r="B546" s="748"/>
      <c r="C546" s="748"/>
      <c r="D546" s="748"/>
      <c r="E546" s="748"/>
      <c r="F546" s="748"/>
      <c r="G546" s="748"/>
      <c r="H546" s="748"/>
      <c r="I546" s="748"/>
      <c r="J546" s="748"/>
      <c r="K546" s="748"/>
      <c r="L546" s="748"/>
      <c r="M546" s="748"/>
      <c r="N546" s="748"/>
      <c r="O546" s="749"/>
      <c r="P546" s="745" t="s">
        <v>40</v>
      </c>
      <c r="Q546" s="746"/>
      <c r="R546" s="746"/>
      <c r="S546" s="746"/>
      <c r="T546" s="746"/>
      <c r="U546" s="746"/>
      <c r="V546" s="747"/>
      <c r="W546" s="42" t="s">
        <v>39</v>
      </c>
      <c r="X546" s="43">
        <f>IFERROR(X540/H540,"0")+IFERROR(X541/H541,"0")+IFERROR(X542/H542,"0")+IFERROR(X543/H543,"0")+IFERROR(X544/H544,"0")+IFERROR(X545/H545,"0")</f>
        <v>0</v>
      </c>
      <c r="Y546" s="43">
        <f>IFERROR(Y540/H540,"0")+IFERROR(Y541/H541,"0")+IFERROR(Y542/H542,"0")+IFERROR(Y543/H543,"0")+IFERROR(Y544/H544,"0")+IFERROR(Y545/H545,"0")</f>
        <v>0</v>
      </c>
      <c r="Z546" s="43">
        <f>IFERROR(IF(Z540="",0,Z540),"0")+IFERROR(IF(Z541="",0,Z541),"0")+IFERROR(IF(Z542="",0,Z542),"0")+IFERROR(IF(Z543="",0,Z543),"0")+IFERROR(IF(Z544="",0,Z544),"0")+IFERROR(IF(Z545="",0,Z545),"0")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748"/>
      <c r="B547" s="748"/>
      <c r="C547" s="748"/>
      <c r="D547" s="748"/>
      <c r="E547" s="748"/>
      <c r="F547" s="748"/>
      <c r="G547" s="748"/>
      <c r="H547" s="748"/>
      <c r="I547" s="748"/>
      <c r="J547" s="748"/>
      <c r="K547" s="748"/>
      <c r="L547" s="748"/>
      <c r="M547" s="748"/>
      <c r="N547" s="748"/>
      <c r="O547" s="749"/>
      <c r="P547" s="745" t="s">
        <v>40</v>
      </c>
      <c r="Q547" s="746"/>
      <c r="R547" s="746"/>
      <c r="S547" s="746"/>
      <c r="T547" s="746"/>
      <c r="U547" s="746"/>
      <c r="V547" s="747"/>
      <c r="W547" s="42" t="s">
        <v>0</v>
      </c>
      <c r="X547" s="43">
        <f>IFERROR(SUM(X540:X545),"0")</f>
        <v>0</v>
      </c>
      <c r="Y547" s="43">
        <f>IFERROR(SUM(Y540:Y545),"0")</f>
        <v>0</v>
      </c>
      <c r="Z547" s="42"/>
      <c r="AA547" s="67"/>
      <c r="AB547" s="67"/>
      <c r="AC547" s="67"/>
    </row>
    <row r="548" spans="1:68" ht="16.5" customHeight="1" x14ac:dyDescent="0.25">
      <c r="A548" s="736" t="s">
        <v>919</v>
      </c>
      <c r="B548" s="736"/>
      <c r="C548" s="736"/>
      <c r="D548" s="736"/>
      <c r="E548" s="736"/>
      <c r="F548" s="736"/>
      <c r="G548" s="736"/>
      <c r="H548" s="736"/>
      <c r="I548" s="736"/>
      <c r="J548" s="736"/>
      <c r="K548" s="736"/>
      <c r="L548" s="736"/>
      <c r="M548" s="736"/>
      <c r="N548" s="736"/>
      <c r="O548" s="736"/>
      <c r="P548" s="736"/>
      <c r="Q548" s="736"/>
      <c r="R548" s="736"/>
      <c r="S548" s="736"/>
      <c r="T548" s="736"/>
      <c r="U548" s="736"/>
      <c r="V548" s="736"/>
      <c r="W548" s="736"/>
      <c r="X548" s="736"/>
      <c r="Y548" s="736"/>
      <c r="Z548" s="736"/>
      <c r="AA548" s="65"/>
      <c r="AB548" s="65"/>
      <c r="AC548" s="79"/>
    </row>
    <row r="549" spans="1:68" ht="14.25" customHeight="1" x14ac:dyDescent="0.25">
      <c r="A549" s="737" t="s">
        <v>101</v>
      </c>
      <c r="B549" s="737"/>
      <c r="C549" s="737"/>
      <c r="D549" s="737"/>
      <c r="E549" s="737"/>
      <c r="F549" s="737"/>
      <c r="G549" s="737"/>
      <c r="H549" s="737"/>
      <c r="I549" s="737"/>
      <c r="J549" s="737"/>
      <c r="K549" s="737"/>
      <c r="L549" s="737"/>
      <c r="M549" s="737"/>
      <c r="N549" s="737"/>
      <c r="O549" s="737"/>
      <c r="P549" s="737"/>
      <c r="Q549" s="737"/>
      <c r="R549" s="737"/>
      <c r="S549" s="737"/>
      <c r="T549" s="737"/>
      <c r="U549" s="737"/>
      <c r="V549" s="737"/>
      <c r="W549" s="737"/>
      <c r="X549" s="737"/>
      <c r="Y549" s="737"/>
      <c r="Z549" s="737"/>
      <c r="AA549" s="66"/>
      <c r="AB549" s="66"/>
      <c r="AC549" s="80"/>
    </row>
    <row r="550" spans="1:68" ht="27" customHeight="1" x14ac:dyDescent="0.25">
      <c r="A550" s="63" t="s">
        <v>920</v>
      </c>
      <c r="B550" s="63" t="s">
        <v>921</v>
      </c>
      <c r="C550" s="36">
        <v>4301011951</v>
      </c>
      <c r="D550" s="738">
        <v>4640242180045</v>
      </c>
      <c r="E550" s="738"/>
      <c r="F550" s="62">
        <v>1.5</v>
      </c>
      <c r="G550" s="37">
        <v>8</v>
      </c>
      <c r="H550" s="62">
        <v>12</v>
      </c>
      <c r="I550" s="62">
        <v>12.435</v>
      </c>
      <c r="J550" s="37">
        <v>64</v>
      </c>
      <c r="K550" s="37" t="s">
        <v>106</v>
      </c>
      <c r="L550" s="37" t="s">
        <v>45</v>
      </c>
      <c r="M550" s="38" t="s">
        <v>105</v>
      </c>
      <c r="N550" s="38"/>
      <c r="O550" s="37">
        <v>55</v>
      </c>
      <c r="P550" s="1033" t="s">
        <v>922</v>
      </c>
      <c r="Q550" s="740"/>
      <c r="R550" s="740"/>
      <c r="S550" s="740"/>
      <c r="T550" s="741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8" t="s">
        <v>923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924</v>
      </c>
      <c r="B551" s="63" t="s">
        <v>925</v>
      </c>
      <c r="C551" s="36">
        <v>4301011950</v>
      </c>
      <c r="D551" s="738">
        <v>4640242180601</v>
      </c>
      <c r="E551" s="738"/>
      <c r="F551" s="62">
        <v>1.5</v>
      </c>
      <c r="G551" s="37">
        <v>8</v>
      </c>
      <c r="H551" s="62">
        <v>12</v>
      </c>
      <c r="I551" s="62">
        <v>12.435</v>
      </c>
      <c r="J551" s="37">
        <v>64</v>
      </c>
      <c r="K551" s="37" t="s">
        <v>106</v>
      </c>
      <c r="L551" s="37" t="s">
        <v>45</v>
      </c>
      <c r="M551" s="38" t="s">
        <v>105</v>
      </c>
      <c r="N551" s="38"/>
      <c r="O551" s="37">
        <v>55</v>
      </c>
      <c r="P551" s="1034" t="s">
        <v>926</v>
      </c>
      <c r="Q551" s="740"/>
      <c r="R551" s="740"/>
      <c r="S551" s="740"/>
      <c r="T551" s="741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IFERROR(IF(Y551=0,"",ROUNDUP(Y551/H551,0)*0.01898),"")</f>
        <v/>
      </c>
      <c r="AA551" s="68" t="s">
        <v>45</v>
      </c>
      <c r="AB551" s="69" t="s">
        <v>45</v>
      </c>
      <c r="AC551" s="660" t="s">
        <v>927</v>
      </c>
      <c r="AG551" s="78"/>
      <c r="AJ551" s="84" t="s">
        <v>45</v>
      </c>
      <c r="AK551" s="84">
        <v>0</v>
      </c>
      <c r="BB551" s="661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48"/>
      <c r="B552" s="748"/>
      <c r="C552" s="748"/>
      <c r="D552" s="748"/>
      <c r="E552" s="748"/>
      <c r="F552" s="748"/>
      <c r="G552" s="748"/>
      <c r="H552" s="748"/>
      <c r="I552" s="748"/>
      <c r="J552" s="748"/>
      <c r="K552" s="748"/>
      <c r="L552" s="748"/>
      <c r="M552" s="748"/>
      <c r="N552" s="748"/>
      <c r="O552" s="749"/>
      <c r="P552" s="745" t="s">
        <v>40</v>
      </c>
      <c r="Q552" s="746"/>
      <c r="R552" s="746"/>
      <c r="S552" s="746"/>
      <c r="T552" s="746"/>
      <c r="U552" s="746"/>
      <c r="V552" s="747"/>
      <c r="W552" s="42" t="s">
        <v>39</v>
      </c>
      <c r="X552" s="43">
        <f>IFERROR(X550/H550,"0")+IFERROR(X551/H551,"0")</f>
        <v>0</v>
      </c>
      <c r="Y552" s="43">
        <f>IFERROR(Y550/H550,"0")+IFERROR(Y551/H551,"0")</f>
        <v>0</v>
      </c>
      <c r="Z552" s="43">
        <f>IFERROR(IF(Z550="",0,Z550),"0")+IFERROR(IF(Z551="",0,Z551),"0")</f>
        <v>0</v>
      </c>
      <c r="AA552" s="67"/>
      <c r="AB552" s="67"/>
      <c r="AC552" s="67"/>
    </row>
    <row r="553" spans="1:68" x14ac:dyDescent="0.2">
      <c r="A553" s="748"/>
      <c r="B553" s="748"/>
      <c r="C553" s="748"/>
      <c r="D553" s="748"/>
      <c r="E553" s="748"/>
      <c r="F553" s="748"/>
      <c r="G553" s="748"/>
      <c r="H553" s="748"/>
      <c r="I553" s="748"/>
      <c r="J553" s="748"/>
      <c r="K553" s="748"/>
      <c r="L553" s="748"/>
      <c r="M553" s="748"/>
      <c r="N553" s="748"/>
      <c r="O553" s="749"/>
      <c r="P553" s="745" t="s">
        <v>40</v>
      </c>
      <c r="Q553" s="746"/>
      <c r="R553" s="746"/>
      <c r="S553" s="746"/>
      <c r="T553" s="746"/>
      <c r="U553" s="746"/>
      <c r="V553" s="747"/>
      <c r="W553" s="42" t="s">
        <v>0</v>
      </c>
      <c r="X553" s="43">
        <f>IFERROR(SUM(X550:X551),"0")</f>
        <v>0</v>
      </c>
      <c r="Y553" s="43">
        <f>IFERROR(SUM(Y550:Y551),"0")</f>
        <v>0</v>
      </c>
      <c r="Z553" s="42"/>
      <c r="AA553" s="67"/>
      <c r="AB553" s="67"/>
      <c r="AC553" s="67"/>
    </row>
    <row r="554" spans="1:68" ht="14.25" customHeight="1" x14ac:dyDescent="0.25">
      <c r="A554" s="737" t="s">
        <v>144</v>
      </c>
      <c r="B554" s="737"/>
      <c r="C554" s="737"/>
      <c r="D554" s="737"/>
      <c r="E554" s="737"/>
      <c r="F554" s="737"/>
      <c r="G554" s="737"/>
      <c r="H554" s="737"/>
      <c r="I554" s="737"/>
      <c r="J554" s="737"/>
      <c r="K554" s="737"/>
      <c r="L554" s="737"/>
      <c r="M554" s="737"/>
      <c r="N554" s="737"/>
      <c r="O554" s="737"/>
      <c r="P554" s="737"/>
      <c r="Q554" s="737"/>
      <c r="R554" s="737"/>
      <c r="S554" s="737"/>
      <c r="T554" s="737"/>
      <c r="U554" s="737"/>
      <c r="V554" s="737"/>
      <c r="W554" s="737"/>
      <c r="X554" s="737"/>
      <c r="Y554" s="737"/>
      <c r="Z554" s="737"/>
      <c r="AA554" s="66"/>
      <c r="AB554" s="66"/>
      <c r="AC554" s="80"/>
    </row>
    <row r="555" spans="1:68" ht="27" customHeight="1" x14ac:dyDescent="0.25">
      <c r="A555" s="63" t="s">
        <v>928</v>
      </c>
      <c r="B555" s="63" t="s">
        <v>929</v>
      </c>
      <c r="C555" s="36">
        <v>4301020314</v>
      </c>
      <c r="D555" s="738">
        <v>4640242180090</v>
      </c>
      <c r="E555" s="738"/>
      <c r="F555" s="62">
        <v>1.5</v>
      </c>
      <c r="G555" s="37">
        <v>8</v>
      </c>
      <c r="H555" s="62">
        <v>12</v>
      </c>
      <c r="I555" s="62">
        <v>12.435</v>
      </c>
      <c r="J555" s="37">
        <v>64</v>
      </c>
      <c r="K555" s="37" t="s">
        <v>106</v>
      </c>
      <c r="L555" s="37" t="s">
        <v>45</v>
      </c>
      <c r="M555" s="38" t="s">
        <v>105</v>
      </c>
      <c r="N555" s="38"/>
      <c r="O555" s="37">
        <v>50</v>
      </c>
      <c r="P555" s="1035" t="s">
        <v>930</v>
      </c>
      <c r="Q555" s="740"/>
      <c r="R555" s="740"/>
      <c r="S555" s="740"/>
      <c r="T555" s="741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IFERROR(IF(Y555=0,"",ROUNDUP(Y555/H555,0)*0.01898),"")</f>
        <v/>
      </c>
      <c r="AA555" s="68" t="s">
        <v>45</v>
      </c>
      <c r="AB555" s="69" t="s">
        <v>45</v>
      </c>
      <c r="AC555" s="662" t="s">
        <v>931</v>
      </c>
      <c r="AG555" s="78"/>
      <c r="AJ555" s="84" t="s">
        <v>45</v>
      </c>
      <c r="AK555" s="84">
        <v>0</v>
      </c>
      <c r="BB555" s="66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x14ac:dyDescent="0.2">
      <c r="A556" s="748"/>
      <c r="B556" s="748"/>
      <c r="C556" s="748"/>
      <c r="D556" s="748"/>
      <c r="E556" s="748"/>
      <c r="F556" s="748"/>
      <c r="G556" s="748"/>
      <c r="H556" s="748"/>
      <c r="I556" s="748"/>
      <c r="J556" s="748"/>
      <c r="K556" s="748"/>
      <c r="L556" s="748"/>
      <c r="M556" s="748"/>
      <c r="N556" s="748"/>
      <c r="O556" s="749"/>
      <c r="P556" s="745" t="s">
        <v>40</v>
      </c>
      <c r="Q556" s="746"/>
      <c r="R556" s="746"/>
      <c r="S556" s="746"/>
      <c r="T556" s="746"/>
      <c r="U556" s="746"/>
      <c r="V556" s="747"/>
      <c r="W556" s="42" t="s">
        <v>39</v>
      </c>
      <c r="X556" s="43">
        <f>IFERROR(X555/H555,"0")</f>
        <v>0</v>
      </c>
      <c r="Y556" s="43">
        <f>IFERROR(Y555/H555,"0")</f>
        <v>0</v>
      </c>
      <c r="Z556" s="43">
        <f>IFERROR(IF(Z555="",0,Z555),"0")</f>
        <v>0</v>
      </c>
      <c r="AA556" s="67"/>
      <c r="AB556" s="67"/>
      <c r="AC556" s="67"/>
    </row>
    <row r="557" spans="1:68" x14ac:dyDescent="0.2">
      <c r="A557" s="748"/>
      <c r="B557" s="748"/>
      <c r="C557" s="748"/>
      <c r="D557" s="748"/>
      <c r="E557" s="748"/>
      <c r="F557" s="748"/>
      <c r="G557" s="748"/>
      <c r="H557" s="748"/>
      <c r="I557" s="748"/>
      <c r="J557" s="748"/>
      <c r="K557" s="748"/>
      <c r="L557" s="748"/>
      <c r="M557" s="748"/>
      <c r="N557" s="748"/>
      <c r="O557" s="749"/>
      <c r="P557" s="745" t="s">
        <v>40</v>
      </c>
      <c r="Q557" s="746"/>
      <c r="R557" s="746"/>
      <c r="S557" s="746"/>
      <c r="T557" s="746"/>
      <c r="U557" s="746"/>
      <c r="V557" s="747"/>
      <c r="W557" s="42" t="s">
        <v>0</v>
      </c>
      <c r="X557" s="43">
        <f>IFERROR(SUM(X555:X555),"0")</f>
        <v>0</v>
      </c>
      <c r="Y557" s="43">
        <f>IFERROR(SUM(Y555:Y555),"0")</f>
        <v>0</v>
      </c>
      <c r="Z557" s="42"/>
      <c r="AA557" s="67"/>
      <c r="AB557" s="67"/>
      <c r="AC557" s="67"/>
    </row>
    <row r="558" spans="1:68" ht="14.25" customHeight="1" x14ac:dyDescent="0.25">
      <c r="A558" s="737" t="s">
        <v>157</v>
      </c>
      <c r="B558" s="737"/>
      <c r="C558" s="737"/>
      <c r="D558" s="737"/>
      <c r="E558" s="737"/>
      <c r="F558" s="737"/>
      <c r="G558" s="737"/>
      <c r="H558" s="737"/>
      <c r="I558" s="737"/>
      <c r="J558" s="737"/>
      <c r="K558" s="737"/>
      <c r="L558" s="737"/>
      <c r="M558" s="737"/>
      <c r="N558" s="737"/>
      <c r="O558" s="737"/>
      <c r="P558" s="737"/>
      <c r="Q558" s="737"/>
      <c r="R558" s="737"/>
      <c r="S558" s="737"/>
      <c r="T558" s="737"/>
      <c r="U558" s="737"/>
      <c r="V558" s="737"/>
      <c r="W558" s="737"/>
      <c r="X558" s="737"/>
      <c r="Y558" s="737"/>
      <c r="Z558" s="737"/>
      <c r="AA558" s="66"/>
      <c r="AB558" s="66"/>
      <c r="AC558" s="80"/>
    </row>
    <row r="559" spans="1:68" ht="27" customHeight="1" x14ac:dyDescent="0.25">
      <c r="A559" s="63" t="s">
        <v>932</v>
      </c>
      <c r="B559" s="63" t="s">
        <v>933</v>
      </c>
      <c r="C559" s="36">
        <v>4301031321</v>
      </c>
      <c r="D559" s="738">
        <v>4640242180076</v>
      </c>
      <c r="E559" s="738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113</v>
      </c>
      <c r="L559" s="37" t="s">
        <v>45</v>
      </c>
      <c r="M559" s="38" t="s">
        <v>82</v>
      </c>
      <c r="N559" s="38"/>
      <c r="O559" s="37">
        <v>40</v>
      </c>
      <c r="P559" s="1036" t="s">
        <v>934</v>
      </c>
      <c r="Q559" s="740"/>
      <c r="R559" s="740"/>
      <c r="S559" s="740"/>
      <c r="T559" s="741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935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748"/>
      <c r="B560" s="748"/>
      <c r="C560" s="748"/>
      <c r="D560" s="748"/>
      <c r="E560" s="748"/>
      <c r="F560" s="748"/>
      <c r="G560" s="748"/>
      <c r="H560" s="748"/>
      <c r="I560" s="748"/>
      <c r="J560" s="748"/>
      <c r="K560" s="748"/>
      <c r="L560" s="748"/>
      <c r="M560" s="748"/>
      <c r="N560" s="748"/>
      <c r="O560" s="749"/>
      <c r="P560" s="745" t="s">
        <v>40</v>
      </c>
      <c r="Q560" s="746"/>
      <c r="R560" s="746"/>
      <c r="S560" s="746"/>
      <c r="T560" s="746"/>
      <c r="U560" s="746"/>
      <c r="V560" s="747"/>
      <c r="W560" s="42" t="s">
        <v>39</v>
      </c>
      <c r="X560" s="43">
        <f>IFERROR(X559/H559,"0")</f>
        <v>0</v>
      </c>
      <c r="Y560" s="43">
        <f>IFERROR(Y559/H559,"0")</f>
        <v>0</v>
      </c>
      <c r="Z560" s="43">
        <f>IFERROR(IF(Z559="",0,Z559),"0")</f>
        <v>0</v>
      </c>
      <c r="AA560" s="67"/>
      <c r="AB560" s="67"/>
      <c r="AC560" s="67"/>
    </row>
    <row r="561" spans="1:32" x14ac:dyDescent="0.2">
      <c r="A561" s="748"/>
      <c r="B561" s="748"/>
      <c r="C561" s="748"/>
      <c r="D561" s="748"/>
      <c r="E561" s="748"/>
      <c r="F561" s="748"/>
      <c r="G561" s="748"/>
      <c r="H561" s="748"/>
      <c r="I561" s="748"/>
      <c r="J561" s="748"/>
      <c r="K561" s="748"/>
      <c r="L561" s="748"/>
      <c r="M561" s="748"/>
      <c r="N561" s="748"/>
      <c r="O561" s="749"/>
      <c r="P561" s="745" t="s">
        <v>40</v>
      </c>
      <c r="Q561" s="746"/>
      <c r="R561" s="746"/>
      <c r="S561" s="746"/>
      <c r="T561" s="746"/>
      <c r="U561" s="746"/>
      <c r="V561" s="747"/>
      <c r="W561" s="42" t="s">
        <v>0</v>
      </c>
      <c r="X561" s="43">
        <f>IFERROR(SUM(X559:X559),"0")</f>
        <v>0</v>
      </c>
      <c r="Y561" s="43">
        <f>IFERROR(SUM(Y559:Y559),"0")</f>
        <v>0</v>
      </c>
      <c r="Z561" s="42"/>
      <c r="AA561" s="67"/>
      <c r="AB561" s="67"/>
      <c r="AC561" s="67"/>
    </row>
    <row r="562" spans="1:32" ht="15" customHeight="1" x14ac:dyDescent="0.2">
      <c r="A562" s="748"/>
      <c r="B562" s="748"/>
      <c r="C562" s="748"/>
      <c r="D562" s="748"/>
      <c r="E562" s="748"/>
      <c r="F562" s="748"/>
      <c r="G562" s="748"/>
      <c r="H562" s="748"/>
      <c r="I562" s="748"/>
      <c r="J562" s="748"/>
      <c r="K562" s="748"/>
      <c r="L562" s="748"/>
      <c r="M562" s="748"/>
      <c r="N562" s="748"/>
      <c r="O562" s="1040"/>
      <c r="P562" s="1037" t="s">
        <v>33</v>
      </c>
      <c r="Q562" s="1038"/>
      <c r="R562" s="1038"/>
      <c r="S562" s="1038"/>
      <c r="T562" s="1038"/>
      <c r="U562" s="1038"/>
      <c r="V562" s="1039"/>
      <c r="W562" s="42" t="s">
        <v>0</v>
      </c>
      <c r="X562" s="43">
        <f>IFERROR(X27+X31+X41+X45+X56+X63+X69+X78+X84+X91+X103+X111+X117+X129+X134+X139+X146+X151+X157+X169+X175+X180+X191+X203+X208+X220+X225+X235+X240+X247+X256+X261+X265+X269+X275+X280+X285+X296+X303+X311+X317+X324+X330+X335+X341+X356+X361+X366+X370+X380+X385+X393+X397+X414+X419+X425+X432+X438+X443+X447+X467+X474+X489+X495+X500+X511+X519+X529+X538+X547+X553+X557+X561,"0")</f>
        <v>0</v>
      </c>
      <c r="Y562" s="43">
        <f>IFERROR(Y27+Y31+Y41+Y45+Y56+Y63+Y69+Y78+Y84+Y91+Y103+Y111+Y117+Y129+Y134+Y139+Y146+Y151+Y157+Y169+Y175+Y180+Y191+Y203+Y208+Y220+Y225+Y235+Y240+Y247+Y256+Y261+Y265+Y269+Y275+Y280+Y285+Y296+Y303+Y311+Y317+Y324+Y330+Y335+Y341+Y356+Y361+Y366+Y370+Y380+Y385+Y393+Y397+Y414+Y419+Y425+Y432+Y438+Y443+Y447+Y467+Y474+Y489+Y495+Y500+Y511+Y519+Y529+Y538+Y547+Y553+Y557+Y561,"0")</f>
        <v>0</v>
      </c>
      <c r="Z562" s="42"/>
      <c r="AA562" s="67"/>
      <c r="AB562" s="67"/>
      <c r="AC562" s="67"/>
    </row>
    <row r="563" spans="1:32" x14ac:dyDescent="0.2">
      <c r="A563" s="748"/>
      <c r="B563" s="748"/>
      <c r="C563" s="748"/>
      <c r="D563" s="748"/>
      <c r="E563" s="748"/>
      <c r="F563" s="748"/>
      <c r="G563" s="748"/>
      <c r="H563" s="748"/>
      <c r="I563" s="748"/>
      <c r="J563" s="748"/>
      <c r="K563" s="748"/>
      <c r="L563" s="748"/>
      <c r="M563" s="748"/>
      <c r="N563" s="748"/>
      <c r="O563" s="1040"/>
      <c r="P563" s="1037" t="s">
        <v>34</v>
      </c>
      <c r="Q563" s="1038"/>
      <c r="R563" s="1038"/>
      <c r="S563" s="1038"/>
      <c r="T563" s="1038"/>
      <c r="U563" s="1038"/>
      <c r="V563" s="1039"/>
      <c r="W563" s="42" t="s">
        <v>0</v>
      </c>
      <c r="X563" s="43">
        <f>IFERROR(SUM(BM22:BM559),"0")</f>
        <v>0</v>
      </c>
      <c r="Y563" s="43">
        <f>IFERROR(SUM(BN22:BN559),"0")</f>
        <v>0</v>
      </c>
      <c r="Z563" s="42"/>
      <c r="AA563" s="67"/>
      <c r="AB563" s="67"/>
      <c r="AC563" s="67"/>
    </row>
    <row r="564" spans="1:32" x14ac:dyDescent="0.2">
      <c r="A564" s="748"/>
      <c r="B564" s="748"/>
      <c r="C564" s="748"/>
      <c r="D564" s="748"/>
      <c r="E564" s="748"/>
      <c r="F564" s="748"/>
      <c r="G564" s="748"/>
      <c r="H564" s="748"/>
      <c r="I564" s="748"/>
      <c r="J564" s="748"/>
      <c r="K564" s="748"/>
      <c r="L564" s="748"/>
      <c r="M564" s="748"/>
      <c r="N564" s="748"/>
      <c r="O564" s="1040"/>
      <c r="P564" s="1037" t="s">
        <v>35</v>
      </c>
      <c r="Q564" s="1038"/>
      <c r="R564" s="1038"/>
      <c r="S564" s="1038"/>
      <c r="T564" s="1038"/>
      <c r="U564" s="1038"/>
      <c r="V564" s="1039"/>
      <c r="W564" s="42" t="s">
        <v>20</v>
      </c>
      <c r="X564" s="44">
        <f>ROUNDUP(SUM(BO22:BO559),0)</f>
        <v>0</v>
      </c>
      <c r="Y564" s="44">
        <f>ROUNDUP(SUM(BP22:BP559),0)</f>
        <v>0</v>
      </c>
      <c r="Z564" s="42"/>
      <c r="AA564" s="67"/>
      <c r="AB564" s="67"/>
      <c r="AC564" s="67"/>
    </row>
    <row r="565" spans="1:32" x14ac:dyDescent="0.2">
      <c r="A565" s="748"/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1040"/>
      <c r="P565" s="1037" t="s">
        <v>36</v>
      </c>
      <c r="Q565" s="1038"/>
      <c r="R565" s="1038"/>
      <c r="S565" s="1038"/>
      <c r="T565" s="1038"/>
      <c r="U565" s="1038"/>
      <c r="V565" s="1039"/>
      <c r="W565" s="42" t="s">
        <v>0</v>
      </c>
      <c r="X565" s="43">
        <f>GrossWeightTotal+PalletQtyTotal*25</f>
        <v>0</v>
      </c>
      <c r="Y565" s="43">
        <f>GrossWeightTotalR+PalletQtyTotalR*25</f>
        <v>0</v>
      </c>
      <c r="Z565" s="42"/>
      <c r="AA565" s="67"/>
      <c r="AB565" s="67"/>
      <c r="AC565" s="67"/>
    </row>
    <row r="566" spans="1:32" x14ac:dyDescent="0.2">
      <c r="A566" s="748"/>
      <c r="B566" s="748"/>
      <c r="C566" s="748"/>
      <c r="D566" s="748"/>
      <c r="E566" s="748"/>
      <c r="F566" s="748"/>
      <c r="G566" s="748"/>
      <c r="H566" s="748"/>
      <c r="I566" s="748"/>
      <c r="J566" s="748"/>
      <c r="K566" s="748"/>
      <c r="L566" s="748"/>
      <c r="M566" s="748"/>
      <c r="N566" s="748"/>
      <c r="O566" s="1040"/>
      <c r="P566" s="1037" t="s">
        <v>37</v>
      </c>
      <c r="Q566" s="1038"/>
      <c r="R566" s="1038"/>
      <c r="S566" s="1038"/>
      <c r="T566" s="1038"/>
      <c r="U566" s="1038"/>
      <c r="V566" s="1039"/>
      <c r="W566" s="42" t="s">
        <v>20</v>
      </c>
      <c r="X566" s="43">
        <f>IFERROR(X26+X30+X40+X44+X55+X62+X68+X77+X83+X90+X102+X110+X116+X128+X133+X138+X145+X150+X156+X168+X174+X179+X190+X202+X207+X219+X224+X234+X239+X246+X255+X260+X264+X268+X274+X279+X284+X295+X302+X310+X316+X323+X329+X334+X340+X355+X360+X365+X369+X379+X384+X392+X396+X413+X418+X424+X431+X437+X442+X446+X466+X473+X488+X494+X499+X510+X518+X528+X537+X546+X552+X556+X560,"0")</f>
        <v>0</v>
      </c>
      <c r="Y566" s="43">
        <f>IFERROR(Y26+Y30+Y40+Y44+Y55+Y62+Y68+Y77+Y83+Y90+Y102+Y110+Y116+Y128+Y133+Y138+Y145+Y150+Y156+Y168+Y174+Y179+Y190+Y202+Y207+Y219+Y224+Y234+Y239+Y246+Y255+Y260+Y264+Y268+Y274+Y279+Y284+Y295+Y302+Y310+Y316+Y323+Y329+Y334+Y340+Y355+Y360+Y365+Y369+Y379+Y384+Y392+Y396+Y413+Y418+Y424+Y431+Y437+Y442+Y446+Y466+Y473+Y488+Y494+Y499+Y510+Y518+Y528+Y537+Y546+Y552+Y556+Y560,"0")</f>
        <v>0</v>
      </c>
      <c r="Z566" s="42"/>
      <c r="AA566" s="67"/>
      <c r="AB566" s="67"/>
      <c r="AC566" s="67"/>
    </row>
    <row r="567" spans="1:32" ht="14.25" x14ac:dyDescent="0.2">
      <c r="A567" s="748"/>
      <c r="B567" s="748"/>
      <c r="C567" s="748"/>
      <c r="D567" s="748"/>
      <c r="E567" s="748"/>
      <c r="F567" s="748"/>
      <c r="G567" s="748"/>
      <c r="H567" s="748"/>
      <c r="I567" s="748"/>
      <c r="J567" s="748"/>
      <c r="K567" s="748"/>
      <c r="L567" s="748"/>
      <c r="M567" s="748"/>
      <c r="N567" s="748"/>
      <c r="O567" s="1040"/>
      <c r="P567" s="1037" t="s">
        <v>38</v>
      </c>
      <c r="Q567" s="1038"/>
      <c r="R567" s="1038"/>
      <c r="S567" s="1038"/>
      <c r="T567" s="1038"/>
      <c r="U567" s="1038"/>
      <c r="V567" s="1039"/>
      <c r="W567" s="45" t="s">
        <v>51</v>
      </c>
      <c r="X567" s="42"/>
      <c r="Y567" s="42"/>
      <c r="Z567" s="42">
        <f>IFERROR(Z26+Z30+Z40+Z44+Z55+Z62+Z68+Z77+Z83+Z90+Z102+Z110+Z116+Z128+Z133+Z138+Z145+Z150+Z156+Z168+Z174+Z179+Z190+Z202+Z207+Z219+Z224+Z234+Z239+Z246+Z255+Z260+Z264+Z268+Z274+Z279+Z284+Z295+Z302+Z310+Z316+Z323+Z329+Z334+Z340+Z355+Z360+Z365+Z369+Z379+Z384+Z392+Z396+Z413+Z418+Z424+Z431+Z437+Z442+Z446+Z466+Z473+Z488+Z494+Z499+Z510+Z518+Z528+Z537+Z546+Z552+Z556+Z560,"0")</f>
        <v>0</v>
      </c>
      <c r="AA567" s="67"/>
      <c r="AB567" s="67"/>
      <c r="AC567" s="67"/>
    </row>
    <row r="568" spans="1:32" ht="13.5" thickBot="1" x14ac:dyDescent="0.25"/>
    <row r="569" spans="1:32" ht="27" thickTop="1" thickBot="1" x14ac:dyDescent="0.25">
      <c r="A569" s="46" t="s">
        <v>9</v>
      </c>
      <c r="B569" s="85" t="s">
        <v>77</v>
      </c>
      <c r="C569" s="1032" t="s">
        <v>99</v>
      </c>
      <c r="D569" s="1032" t="s">
        <v>99</v>
      </c>
      <c r="E569" s="1032" t="s">
        <v>99</v>
      </c>
      <c r="F569" s="1032" t="s">
        <v>99</v>
      </c>
      <c r="G569" s="1032" t="s">
        <v>99</v>
      </c>
      <c r="H569" s="1032" t="s">
        <v>287</v>
      </c>
      <c r="I569" s="1032" t="s">
        <v>287</v>
      </c>
      <c r="J569" s="1032" t="s">
        <v>287</v>
      </c>
      <c r="K569" s="1032" t="s">
        <v>287</v>
      </c>
      <c r="L569" s="1032" t="s">
        <v>287</v>
      </c>
      <c r="M569" s="1032" t="s">
        <v>287</v>
      </c>
      <c r="N569" s="1041"/>
      <c r="O569" s="1032" t="s">
        <v>287</v>
      </c>
      <c r="P569" s="1032" t="s">
        <v>287</v>
      </c>
      <c r="Q569" s="1032" t="s">
        <v>287</v>
      </c>
      <c r="R569" s="1032" t="s">
        <v>287</v>
      </c>
      <c r="S569" s="1032" t="s">
        <v>287</v>
      </c>
      <c r="T569" s="1032" t="s">
        <v>287</v>
      </c>
      <c r="U569" s="1032" t="s">
        <v>564</v>
      </c>
      <c r="V569" s="1032" t="s">
        <v>564</v>
      </c>
      <c r="W569" s="1032" t="s">
        <v>645</v>
      </c>
      <c r="X569" s="1032" t="s">
        <v>645</v>
      </c>
      <c r="Y569" s="1032" t="s">
        <v>645</v>
      </c>
      <c r="Z569" s="1032" t="s">
        <v>645</v>
      </c>
      <c r="AA569" s="85" t="s">
        <v>720</v>
      </c>
      <c r="AB569" s="1032" t="s">
        <v>820</v>
      </c>
      <c r="AC569" s="1032" t="s">
        <v>820</v>
      </c>
      <c r="AF569" s="1"/>
    </row>
    <row r="570" spans="1:32" ht="14.25" customHeight="1" thickTop="1" x14ac:dyDescent="0.2">
      <c r="A570" s="1042" t="s">
        <v>10</v>
      </c>
      <c r="B570" s="1032" t="s">
        <v>77</v>
      </c>
      <c r="C570" s="1032" t="s">
        <v>100</v>
      </c>
      <c r="D570" s="1032" t="s">
        <v>123</v>
      </c>
      <c r="E570" s="1032" t="s">
        <v>191</v>
      </c>
      <c r="F570" s="1032" t="s">
        <v>222</v>
      </c>
      <c r="G570" s="1032" t="s">
        <v>99</v>
      </c>
      <c r="H570" s="1032" t="s">
        <v>288</v>
      </c>
      <c r="I570" s="1032" t="s">
        <v>316</v>
      </c>
      <c r="J570" s="1032" t="s">
        <v>377</v>
      </c>
      <c r="K570" s="1032" t="s">
        <v>402</v>
      </c>
      <c r="L570" s="1032" t="s">
        <v>420</v>
      </c>
      <c r="M570" s="1032" t="s">
        <v>424</v>
      </c>
      <c r="N570" s="1"/>
      <c r="O570" s="1032" t="s">
        <v>433</v>
      </c>
      <c r="P570" s="1032" t="s">
        <v>449</v>
      </c>
      <c r="Q570" s="1032" t="s">
        <v>459</v>
      </c>
      <c r="R570" s="1032" t="s">
        <v>466</v>
      </c>
      <c r="S570" s="1032" t="s">
        <v>474</v>
      </c>
      <c r="T570" s="1032" t="s">
        <v>551</v>
      </c>
      <c r="U570" s="1032" t="s">
        <v>565</v>
      </c>
      <c r="V570" s="1032" t="s">
        <v>606</v>
      </c>
      <c r="W570" s="1032" t="s">
        <v>646</v>
      </c>
      <c r="X570" s="1032" t="s">
        <v>685</v>
      </c>
      <c r="Y570" s="1032" t="s">
        <v>705</v>
      </c>
      <c r="Z570" s="1032" t="s">
        <v>713</v>
      </c>
      <c r="AA570" s="1032" t="s">
        <v>720</v>
      </c>
      <c r="AB570" s="1032" t="s">
        <v>820</v>
      </c>
      <c r="AC570" s="1032" t="s">
        <v>919</v>
      </c>
      <c r="AF570" s="1"/>
    </row>
    <row r="571" spans="1:32" ht="13.5" thickBot="1" x14ac:dyDescent="0.25">
      <c r="A571" s="1043"/>
      <c r="B571" s="1032"/>
      <c r="C571" s="1032"/>
      <c r="D571" s="1032"/>
      <c r="E571" s="1032"/>
      <c r="F571" s="1032"/>
      <c r="G571" s="1032"/>
      <c r="H571" s="1032"/>
      <c r="I571" s="1032"/>
      <c r="J571" s="1032"/>
      <c r="K571" s="1032"/>
      <c r="L571" s="1032"/>
      <c r="M571" s="1032"/>
      <c r="N571" s="1"/>
      <c r="O571" s="1032"/>
      <c r="P571" s="1032"/>
      <c r="Q571" s="1032"/>
      <c r="R571" s="1032"/>
      <c r="S571" s="1032"/>
      <c r="T571" s="1032"/>
      <c r="U571" s="1032"/>
      <c r="V571" s="1032"/>
      <c r="W571" s="1032"/>
      <c r="X571" s="1032"/>
      <c r="Y571" s="1032"/>
      <c r="Z571" s="1032"/>
      <c r="AA571" s="1032"/>
      <c r="AB571" s="1032"/>
      <c r="AC571" s="1032"/>
      <c r="AF571" s="1"/>
    </row>
    <row r="572" spans="1:32" ht="18" thickTop="1" thickBot="1" x14ac:dyDescent="0.25">
      <c r="A572" s="46" t="s">
        <v>13</v>
      </c>
      <c r="B572" s="52">
        <f>IFERROR(Y22*1,"0")+IFERROR(Y23*1,"0")+IFERROR(Y24*1,"0")+IFERROR(Y25*1,"0")+IFERROR(Y29*1,"0")</f>
        <v>0</v>
      </c>
      <c r="C572" s="52">
        <f>IFERROR(Y35*1,"0")+IFERROR(Y36*1,"0")+IFERROR(Y37*1,"0")+IFERROR(Y38*1,"0")+IFERROR(Y39*1,"0")+IFERROR(Y43*1,"0")</f>
        <v>0</v>
      </c>
      <c r="D572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7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7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72" s="52">
        <f>IFERROR(Y137*1,"0")+IFERROR(Y141*1,"0")+IFERROR(Y142*1,"0")+IFERROR(Y143*1,"0")+IFERROR(Y144*1,"0")+IFERROR(Y148*1,"0")+IFERROR(Y149*1,"0")</f>
        <v>0</v>
      </c>
      <c r="H572" s="52">
        <f>IFERROR(Y155*1,"0")+IFERROR(Y159*1,"0")+IFERROR(Y160*1,"0")+IFERROR(Y161*1,"0")+IFERROR(Y162*1,"0")+IFERROR(Y163*1,"0")+IFERROR(Y164*1,"0")+IFERROR(Y165*1,"0")+IFERROR(Y166*1,"0")+IFERROR(Y167*1,"0")</f>
        <v>0</v>
      </c>
      <c r="I572" s="52">
        <f>IFERROR(Y172*1,"0")+IFERROR(Y173*1,"0")+IFERROR(Y177*1,"0")+IFERROR(Y178*1,"0")+IFERROR(Y182*1,"0")+IFERROR(Y183*1,"0")+IFERROR(Y184*1,"0")+IFERROR(Y185*1,"0")+IFERROR(Y186*1,"0")+IFERROR(Y187*1,"0")+IFERROR(Y188*1,"0")+IFERROR(Y189*1,"0")+IFERROR(Y193*1,"0")+IFERROR(Y194*1,"0")+IFERROR(Y195*1,"0")+IFERROR(Y196*1,"0")+IFERROR(Y197*1,"0")+IFERROR(Y198*1,"0")+IFERROR(Y199*1,"0")+IFERROR(Y200*1,"0")+IFERROR(Y201*1,"0")+IFERROR(Y205*1,"0")+IFERROR(Y206*1,"0")</f>
        <v>0</v>
      </c>
      <c r="J572" s="52">
        <f>IFERROR(Y211*1,"0")+IFERROR(Y212*1,"0")+IFERROR(Y213*1,"0")+IFERROR(Y214*1,"0")+IFERROR(Y215*1,"0")+IFERROR(Y216*1,"0")+IFERROR(Y217*1,"0")+IFERROR(Y218*1,"0")+IFERROR(Y222*1,"0")+IFERROR(Y223*1,"0")</f>
        <v>0</v>
      </c>
      <c r="K572" s="52">
        <f>IFERROR(Y228*1,"0")+IFERROR(Y229*1,"0")+IFERROR(Y230*1,"0")+IFERROR(Y231*1,"0")+IFERROR(Y232*1,"0")+IFERROR(Y233*1,"0")</f>
        <v>0</v>
      </c>
      <c r="L572" s="52">
        <f>IFERROR(Y238*1,"0")</f>
        <v>0</v>
      </c>
      <c r="M572" s="52">
        <f>IFERROR(Y243*1,"0")+IFERROR(Y244*1,"0")+IFERROR(Y245*1,"0")</f>
        <v>0</v>
      </c>
      <c r="N572" s="1"/>
      <c r="O572" s="52">
        <f>IFERROR(Y250*1,"0")+IFERROR(Y251*1,"0")+IFERROR(Y252*1,"0")+IFERROR(Y253*1,"0")+IFERROR(Y254*1,"0")</f>
        <v>0</v>
      </c>
      <c r="P572" s="52">
        <f>IFERROR(Y259*1,"0")+IFERROR(Y263*1,"0")+IFERROR(Y267*1,"0")</f>
        <v>0</v>
      </c>
      <c r="Q572" s="52">
        <f>IFERROR(Y272*1,"0")+IFERROR(Y273*1,"0")</f>
        <v>0</v>
      </c>
      <c r="R572" s="52">
        <f>IFERROR(Y278*1,"0")+IFERROR(Y282*1,"0")+IFERROR(Y283*1,"0")</f>
        <v>0</v>
      </c>
      <c r="S572" s="52">
        <f>IFERROR(Y288*1,"0")+IFERROR(Y289*1,"0")+IFERROR(Y290*1,"0")+IFERROR(Y291*1,"0")+IFERROR(Y292*1,"0")+IFERROR(Y293*1,"0")+IFERROR(Y294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T572" s="52">
        <f>IFERROR(Y333*1,"0")+IFERROR(Y337*1,"0")+IFERROR(Y338*1,"0")+IFERROR(Y339*1,"0")</f>
        <v>0</v>
      </c>
      <c r="U572" s="52">
        <f>IFERROR(Y345*1,"0")+IFERROR(Y346*1,"0")+IFERROR(Y347*1,"0")+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V572" s="52">
        <f>IFERROR(Y373*1,"0")+IFERROR(Y374*1,"0")+IFERROR(Y375*1,"0")+IFERROR(Y376*1,"0")+IFERROR(Y377*1,"0")+IFERROR(Y378*1,"0")+IFERROR(Y382*1,"0")+IFERROR(Y383*1,"0")+IFERROR(Y387*1,"0")+IFERROR(Y388*1,"0")+IFERROR(Y389*1,"0")+IFERROR(Y390*1,"0")+IFERROR(Y391*1,"0")+IFERROR(Y395*1,"0")</f>
        <v>0</v>
      </c>
      <c r="W572" s="52">
        <f>IFERROR(Y401*1,"0")+IFERROR(Y402*1,"0")+IFERROR(Y403*1,"0")+IFERROR(Y404*1,"0")+IFERROR(Y405*1,"0")+IFERROR(Y406*1,"0")+IFERROR(Y407*1,"0")+IFERROR(Y408*1,"0")+IFERROR(Y409*1,"0")+IFERROR(Y410*1,"0")+IFERROR(Y411*1,"0")+IFERROR(Y412*1,"0")+IFERROR(Y416*1,"0")+IFERROR(Y417*1,"0")</f>
        <v>0</v>
      </c>
      <c r="X572" s="52">
        <f>IFERROR(Y422*1,"0")+IFERROR(Y423*1,"0")+IFERROR(Y427*1,"0")+IFERROR(Y428*1,"0")+IFERROR(Y429*1,"0")+IFERROR(Y430*1,"0")</f>
        <v>0</v>
      </c>
      <c r="Y572" s="52">
        <f>IFERROR(Y435*1,"0")+IFERROR(Y436*1,"0")</f>
        <v>0</v>
      </c>
      <c r="Z572" s="52">
        <f>IFERROR(Y441*1,"0")+IFERROR(Y445*1,"0")</f>
        <v>0</v>
      </c>
      <c r="AA572" s="52">
        <f>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465*1,"0")+IFERROR(Y469*1,"0")+IFERROR(Y470*1,"0")+IFERROR(Y471*1,"0")+IFERROR(Y472*1,"0")+IFERROR(Y476*1,"0")+IFERROR(Y477*1,"0")+IFERROR(Y478*1,"0")+IFERROR(Y479*1,"0")+IFERROR(Y480*1,"0")+IFERROR(Y481*1,"0")+IFERROR(Y482*1,"0")+IFERROR(Y483*1,"0")+IFERROR(Y484*1,"0")+IFERROR(Y485*1,"0")+IFERROR(Y486*1,"0")+IFERROR(Y487*1,"0")+IFERROR(Y491*1,"0")+IFERROR(Y492*1,"0")+IFERROR(Y493*1,"0")+IFERROR(Y497*1,"0")+IFERROR(Y498*1,"0")</f>
        <v>0</v>
      </c>
      <c r="AB572" s="52">
        <f>IFERROR(Y504*1,"0")+IFERROR(Y505*1,"0")+IFERROR(Y506*1,"0")+IFERROR(Y507*1,"0")+IFERROR(Y508*1,"0")+IFERROR(Y509*1,"0")+IFERROR(Y513*1,"0")+IFERROR(Y514*1,"0")+IFERROR(Y515*1,"0")+IFERROR(Y516*1,"0")+IFERROR(Y517*1,"0")+IFERROR(Y521*1,"0")+IFERROR(Y522*1,"0")+IFERROR(Y523*1,"0")+IFERROR(Y524*1,"0")+IFERROR(Y525*1,"0")+IFERROR(Y526*1,"0")+IFERROR(Y527*1,"0")+IFERROR(Y531*1,"0")+IFERROR(Y532*1,"0")+IFERROR(Y533*1,"0")+IFERROR(Y534*1,"0")+IFERROR(Y535*1,"0")+IFERROR(Y536*1,"0")+IFERROR(Y540*1,"0")+IFERROR(Y541*1,"0")+IFERROR(Y542*1,"0")+IFERROR(Y543*1,"0")+IFERROR(Y544*1,"0")+IFERROR(Y545*1,"0")</f>
        <v>0</v>
      </c>
      <c r="AC572" s="52">
        <f>IFERROR(Y550*1,"0")+IFERROR(Y551*1,"0")+IFERROR(Y555*1,"0")+IFERROR(Y559*1,"0")</f>
        <v>0</v>
      </c>
      <c r="AF572" s="1"/>
    </row>
  </sheetData>
  <sheetProtection algorithmName="SHA-512" hashValue="3amRxKmtNHaq1LXqKyiLMk4AOpZ/j46oGaCaleJ7MmL46HOjKkOD4MSVu172luKjd+aDOFL0SjGMdJHGKfeEGg==" saltValue="aqs7Z8l2SjWqPWtT0qLC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12">
    <mergeCell ref="AA570:AA571"/>
    <mergeCell ref="AB570:AB571"/>
    <mergeCell ref="AC570:AC571"/>
    <mergeCell ref="P562:V562"/>
    <mergeCell ref="A562:O567"/>
    <mergeCell ref="P563:V563"/>
    <mergeCell ref="P564:V564"/>
    <mergeCell ref="P565:V565"/>
    <mergeCell ref="P566:V566"/>
    <mergeCell ref="P567:V567"/>
    <mergeCell ref="C569:G569"/>
    <mergeCell ref="H569:T569"/>
    <mergeCell ref="U569:V569"/>
    <mergeCell ref="W569:Z569"/>
    <mergeCell ref="AB569:AC569"/>
    <mergeCell ref="A570:A571"/>
    <mergeCell ref="B570:B571"/>
    <mergeCell ref="C570:C571"/>
    <mergeCell ref="D570:D571"/>
    <mergeCell ref="E570:E571"/>
    <mergeCell ref="F570:F571"/>
    <mergeCell ref="G570:G571"/>
    <mergeCell ref="H570:H571"/>
    <mergeCell ref="I570:I571"/>
    <mergeCell ref="J570:J571"/>
    <mergeCell ref="K570:K571"/>
    <mergeCell ref="L570:L571"/>
    <mergeCell ref="M570:M571"/>
    <mergeCell ref="O570:O571"/>
    <mergeCell ref="P570:P571"/>
    <mergeCell ref="Q570:Q571"/>
    <mergeCell ref="R570:R571"/>
    <mergeCell ref="S570:S571"/>
    <mergeCell ref="T570:T571"/>
    <mergeCell ref="U570:U571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P560:V560"/>
    <mergeCell ref="A560:O561"/>
    <mergeCell ref="P561:V561"/>
    <mergeCell ref="V570:V571"/>
    <mergeCell ref="W570:W571"/>
    <mergeCell ref="X570:X571"/>
    <mergeCell ref="Y570:Y571"/>
    <mergeCell ref="Z570:Z571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49:Z449"/>
    <mergeCell ref="A450:Z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37:V437"/>
    <mergeCell ref="A437:O438"/>
    <mergeCell ref="P438:V438"/>
    <mergeCell ref="A439:Z439"/>
    <mergeCell ref="A440:Z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P446:V446"/>
    <mergeCell ref="A446:O447"/>
    <mergeCell ref="P447:V447"/>
    <mergeCell ref="A448:Z448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D423:E423"/>
    <mergeCell ref="P423:T423"/>
    <mergeCell ref="P424:V424"/>
    <mergeCell ref="A424:O425"/>
    <mergeCell ref="P425:V425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A371:Z371"/>
    <mergeCell ref="A372:Z372"/>
    <mergeCell ref="D373:E373"/>
    <mergeCell ref="P373:T373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A331:Z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P264:V264"/>
    <mergeCell ref="A264:O265"/>
    <mergeCell ref="P265:V265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181:Z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A170:Z170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358 X347 X253 X125 X89 X54 X49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 xr:uid="{00000000-0002-0000-0000-000014000000}">
      <formula1>IF(AK61&gt;0,OR(X61=0,AND(IF(X61-AK61&gt;=0,TRUE,FALSE),X61&gt;0,IF(X61/(H61*K61)=ROUND(X61/(H61*K61),0),TRUE,FALSE))),FALSE)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936</v>
      </c>
      <c r="H1" s="9"/>
    </row>
    <row r="3" spans="2:8" x14ac:dyDescent="0.2">
      <c r="B3" s="53" t="s">
        <v>937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938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939</v>
      </c>
      <c r="D6" s="53" t="s">
        <v>940</v>
      </c>
      <c r="E6" s="53" t="s">
        <v>45</v>
      </c>
    </row>
    <row r="8" spans="2:8" x14ac:dyDescent="0.2">
      <c r="B8" s="53" t="s">
        <v>76</v>
      </c>
      <c r="C8" s="53" t="s">
        <v>939</v>
      </c>
      <c r="D8" s="53" t="s">
        <v>45</v>
      </c>
      <c r="E8" s="53" t="s">
        <v>45</v>
      </c>
    </row>
    <row r="10" spans="2:8" x14ac:dyDescent="0.2">
      <c r="B10" s="53" t="s">
        <v>941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942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943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944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945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946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947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948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949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950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951</v>
      </c>
      <c r="C20" s="53" t="s">
        <v>45</v>
      </c>
      <c r="D20" s="53" t="s">
        <v>45</v>
      </c>
      <c r="E20" s="53" t="s">
        <v>45</v>
      </c>
    </row>
  </sheetData>
  <sheetProtection algorithmName="SHA-512" hashValue="54JKZXKOoMsqaacV0/0RyI/1csDOQQ/jqcOZmiCMHLL9BTtUwNZYoVYSFmjL50ulLIZ68E2mNfQsiJjGa5gs+w==" saltValue="Zrtx0eKajBM0oXGPxWtP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1202</vt:i4>
      </vt:variant>
    </vt:vector>
  </HeadingPairs>
  <TitlesOfParts>
    <vt:vector size="12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