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2" l="1"/>
  <c r="V465" i="2" s="1"/>
  <c r="V463" i="2"/>
  <c r="V461" i="2"/>
  <c r="V460" i="2"/>
  <c r="W459" i="2"/>
  <c r="T472" i="2" s="1"/>
  <c r="N459" i="2"/>
  <c r="V456" i="2"/>
  <c r="V455" i="2"/>
  <c r="W454" i="2"/>
  <c r="X454" i="2" s="1"/>
  <c r="W453" i="2"/>
  <c r="W456" i="2" s="1"/>
  <c r="W451" i="2"/>
  <c r="V451" i="2"/>
  <c r="V450" i="2"/>
  <c r="W449" i="2"/>
  <c r="X449" i="2" s="1"/>
  <c r="W448" i="2"/>
  <c r="W450" i="2" s="1"/>
  <c r="V446" i="2"/>
  <c r="W445" i="2"/>
  <c r="V445" i="2"/>
  <c r="X444" i="2"/>
  <c r="X445" i="2" s="1"/>
  <c r="W444" i="2"/>
  <c r="W446" i="2" s="1"/>
  <c r="X443" i="2"/>
  <c r="W443" i="2"/>
  <c r="V441" i="2"/>
  <c r="V440" i="2"/>
  <c r="X439" i="2"/>
  <c r="W439" i="2"/>
  <c r="W438" i="2"/>
  <c r="S472" i="2" s="1"/>
  <c r="V434" i="2"/>
  <c r="V433" i="2"/>
  <c r="W432" i="2"/>
  <c r="X432" i="2" s="1"/>
  <c r="N432" i="2"/>
  <c r="X431" i="2"/>
  <c r="X433" i="2" s="1"/>
  <c r="W431" i="2"/>
  <c r="W434" i="2" s="1"/>
  <c r="N431" i="2"/>
  <c r="V429" i="2"/>
  <c r="V428" i="2"/>
  <c r="W427" i="2"/>
  <c r="X427" i="2" s="1"/>
  <c r="W426" i="2"/>
  <c r="X426" i="2" s="1"/>
  <c r="X425" i="2"/>
  <c r="W425" i="2"/>
  <c r="W424" i="2"/>
  <c r="X424" i="2" s="1"/>
  <c r="N424" i="2"/>
  <c r="X423" i="2"/>
  <c r="W423" i="2"/>
  <c r="W428" i="2" s="1"/>
  <c r="N423" i="2"/>
  <c r="W422" i="2"/>
  <c r="X422" i="2" s="1"/>
  <c r="X428" i="2" s="1"/>
  <c r="N422" i="2"/>
  <c r="V420" i="2"/>
  <c r="W419" i="2"/>
  <c r="V419" i="2"/>
  <c r="W418" i="2"/>
  <c r="X418" i="2" s="1"/>
  <c r="X419" i="2" s="1"/>
  <c r="N418" i="2"/>
  <c r="X417" i="2"/>
  <c r="W417" i="2"/>
  <c r="N417" i="2"/>
  <c r="V415" i="2"/>
  <c r="V414" i="2"/>
  <c r="X413" i="2"/>
  <c r="W413" i="2"/>
  <c r="N413" i="2"/>
  <c r="X412" i="2"/>
  <c r="W412" i="2"/>
  <c r="N412" i="2"/>
  <c r="W411" i="2"/>
  <c r="X411" i="2" s="1"/>
  <c r="N411" i="2"/>
  <c r="X410" i="2"/>
  <c r="W410" i="2"/>
  <c r="N410" i="2"/>
  <c r="X409" i="2"/>
  <c r="W409" i="2"/>
  <c r="N409" i="2"/>
  <c r="X408" i="2"/>
  <c r="W408" i="2"/>
  <c r="N408" i="2"/>
  <c r="W407" i="2"/>
  <c r="X407" i="2" s="1"/>
  <c r="N407" i="2"/>
  <c r="X406" i="2"/>
  <c r="W406" i="2"/>
  <c r="W414" i="2" s="1"/>
  <c r="N406" i="2"/>
  <c r="X405" i="2"/>
  <c r="X414" i="2" s="1"/>
  <c r="W405" i="2"/>
  <c r="R472" i="2" s="1"/>
  <c r="N405" i="2"/>
  <c r="V401" i="2"/>
  <c r="V400" i="2"/>
  <c r="W399" i="2"/>
  <c r="W401" i="2" s="1"/>
  <c r="N399" i="2"/>
  <c r="V397" i="2"/>
  <c r="V396" i="2"/>
  <c r="W395" i="2"/>
  <c r="X395" i="2" s="1"/>
  <c r="N395" i="2"/>
  <c r="W394" i="2"/>
  <c r="X394" i="2" s="1"/>
  <c r="N394" i="2"/>
  <c r="X393" i="2"/>
  <c r="W393" i="2"/>
  <c r="N393" i="2"/>
  <c r="W392" i="2"/>
  <c r="X392" i="2" s="1"/>
  <c r="X391" i="2"/>
  <c r="W391" i="2"/>
  <c r="N391" i="2"/>
  <c r="X390" i="2"/>
  <c r="W390" i="2"/>
  <c r="N390" i="2"/>
  <c r="X389" i="2"/>
  <c r="W389" i="2"/>
  <c r="W396" i="2" s="1"/>
  <c r="N389" i="2"/>
  <c r="W387" i="2"/>
  <c r="V387" i="2"/>
  <c r="V386" i="2"/>
  <c r="W385" i="2"/>
  <c r="X385" i="2" s="1"/>
  <c r="N385" i="2"/>
  <c r="W384" i="2"/>
  <c r="Q472" i="2" s="1"/>
  <c r="N384" i="2"/>
  <c r="W381" i="2"/>
  <c r="V381" i="2"/>
  <c r="W380" i="2"/>
  <c r="V380" i="2"/>
  <c r="W379" i="2"/>
  <c r="X379" i="2" s="1"/>
  <c r="X380" i="2" s="1"/>
  <c r="X378" i="2"/>
  <c r="W378" i="2"/>
  <c r="V376" i="2"/>
  <c r="W375" i="2"/>
  <c r="V375" i="2"/>
  <c r="W374" i="2"/>
  <c r="X374" i="2" s="1"/>
  <c r="X373" i="2"/>
  <c r="W373" i="2"/>
  <c r="W372" i="2"/>
  <c r="X372" i="2" s="1"/>
  <c r="W371" i="2"/>
  <c r="X371" i="2" s="1"/>
  <c r="W369" i="2"/>
  <c r="V369" i="2"/>
  <c r="X368" i="2"/>
  <c r="W368" i="2"/>
  <c r="V368" i="2"/>
  <c r="X367" i="2"/>
  <c r="W367" i="2"/>
  <c r="N367" i="2"/>
  <c r="V365" i="2"/>
  <c r="V364" i="2"/>
  <c r="X363" i="2"/>
  <c r="W363" i="2"/>
  <c r="N363" i="2"/>
  <c r="W362" i="2"/>
  <c r="X362" i="2" s="1"/>
  <c r="N362" i="2"/>
  <c r="W361" i="2"/>
  <c r="X361" i="2" s="1"/>
  <c r="N361" i="2"/>
  <c r="W360" i="2"/>
  <c r="W365" i="2" s="1"/>
  <c r="N360" i="2"/>
  <c r="V358" i="2"/>
  <c r="V357" i="2"/>
  <c r="X356" i="2"/>
  <c r="W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N348" i="2"/>
  <c r="W347" i="2"/>
  <c r="X347" i="2" s="1"/>
  <c r="N347" i="2"/>
  <c r="W346" i="2"/>
  <c r="X346" i="2" s="1"/>
  <c r="N346" i="2"/>
  <c r="W345" i="2"/>
  <c r="W358" i="2" s="1"/>
  <c r="N345" i="2"/>
  <c r="X344" i="2"/>
  <c r="W344" i="2"/>
  <c r="W357" i="2" s="1"/>
  <c r="N344" i="2"/>
  <c r="V342" i="2"/>
  <c r="V341" i="2"/>
  <c r="X340" i="2"/>
  <c r="W340" i="2"/>
  <c r="N340" i="2"/>
  <c r="W339" i="2"/>
  <c r="X339" i="2" s="1"/>
  <c r="X341" i="2" s="1"/>
  <c r="N339" i="2"/>
  <c r="V335" i="2"/>
  <c r="V334" i="2"/>
  <c r="X333" i="2"/>
  <c r="X334" i="2" s="1"/>
  <c r="W333" i="2"/>
  <c r="W335" i="2" s="1"/>
  <c r="N333" i="2"/>
  <c r="V331" i="2"/>
  <c r="V330" i="2"/>
  <c r="W329" i="2"/>
  <c r="X329" i="2" s="1"/>
  <c r="N329" i="2"/>
  <c r="W328" i="2"/>
  <c r="X328" i="2" s="1"/>
  <c r="N328" i="2"/>
  <c r="W327" i="2"/>
  <c r="W331" i="2" s="1"/>
  <c r="N327" i="2"/>
  <c r="X326" i="2"/>
  <c r="W326" i="2"/>
  <c r="W330" i="2" s="1"/>
  <c r="N326" i="2"/>
  <c r="V324" i="2"/>
  <c r="V323" i="2"/>
  <c r="X322" i="2"/>
  <c r="W322" i="2"/>
  <c r="N322" i="2"/>
  <c r="W321" i="2"/>
  <c r="X321" i="2" s="1"/>
  <c r="X323" i="2" s="1"/>
  <c r="N321" i="2"/>
  <c r="V319" i="2"/>
  <c r="V318" i="2"/>
  <c r="X317" i="2"/>
  <c r="W317" i="2"/>
  <c r="N317" i="2"/>
  <c r="X316" i="2"/>
  <c r="W316" i="2"/>
  <c r="N316" i="2"/>
  <c r="X315" i="2"/>
  <c r="W315" i="2"/>
  <c r="N315" i="2"/>
  <c r="X314" i="2"/>
  <c r="X318" i="2" s="1"/>
  <c r="W314" i="2"/>
  <c r="W319" i="2" s="1"/>
  <c r="N314" i="2"/>
  <c r="W311" i="2"/>
  <c r="V311" i="2"/>
  <c r="W310" i="2"/>
  <c r="V310" i="2"/>
  <c r="X309" i="2"/>
  <c r="X310" i="2" s="1"/>
  <c r="W309" i="2"/>
  <c r="N309" i="2"/>
  <c r="V307" i="2"/>
  <c r="V306" i="2"/>
  <c r="X305" i="2"/>
  <c r="X306" i="2" s="1"/>
  <c r="W305" i="2"/>
  <c r="W307" i="2" s="1"/>
  <c r="N305" i="2"/>
  <c r="V303" i="2"/>
  <c r="V302" i="2"/>
  <c r="X301" i="2"/>
  <c r="W301" i="2"/>
  <c r="N301" i="2"/>
  <c r="X300" i="2"/>
  <c r="W300" i="2"/>
  <c r="W299" i="2"/>
  <c r="W303" i="2" s="1"/>
  <c r="N299" i="2"/>
  <c r="V297" i="2"/>
  <c r="V296" i="2"/>
  <c r="W295" i="2"/>
  <c r="X295" i="2" s="1"/>
  <c r="N295" i="2"/>
  <c r="X294" i="2"/>
  <c r="W294" i="2"/>
  <c r="N294" i="2"/>
  <c r="W293" i="2"/>
  <c r="X293" i="2" s="1"/>
  <c r="X292" i="2"/>
  <c r="W292" i="2"/>
  <c r="N292" i="2"/>
  <c r="X291" i="2"/>
  <c r="W291" i="2"/>
  <c r="N291" i="2"/>
  <c r="X290" i="2"/>
  <c r="W290" i="2"/>
  <c r="W297" i="2" s="1"/>
  <c r="N290" i="2"/>
  <c r="X289" i="2"/>
  <c r="W289" i="2"/>
  <c r="W296" i="2" s="1"/>
  <c r="N289" i="2"/>
  <c r="X288" i="2"/>
  <c r="W288" i="2"/>
  <c r="N472" i="2" s="1"/>
  <c r="N288" i="2"/>
  <c r="V284" i="2"/>
  <c r="V283" i="2"/>
  <c r="W282" i="2"/>
  <c r="W284" i="2" s="1"/>
  <c r="N282" i="2"/>
  <c r="W280" i="2"/>
  <c r="V280" i="2"/>
  <c r="V279" i="2"/>
  <c r="W278" i="2"/>
  <c r="W279" i="2" s="1"/>
  <c r="N278" i="2"/>
  <c r="W276" i="2"/>
  <c r="V276" i="2"/>
  <c r="X275" i="2"/>
  <c r="W275" i="2"/>
  <c r="V275" i="2"/>
  <c r="X274" i="2"/>
  <c r="W274" i="2"/>
  <c r="N274" i="2"/>
  <c r="X273" i="2"/>
  <c r="W273" i="2"/>
  <c r="N273" i="2"/>
  <c r="W271" i="2"/>
  <c r="V271" i="2"/>
  <c r="W270" i="2"/>
  <c r="V270" i="2"/>
  <c r="X269" i="2"/>
  <c r="X270" i="2" s="1"/>
  <c r="W269" i="2"/>
  <c r="M472" i="2" s="1"/>
  <c r="N269" i="2"/>
  <c r="V266" i="2"/>
  <c r="V265" i="2"/>
  <c r="X264" i="2"/>
  <c r="W264" i="2"/>
  <c r="N264" i="2"/>
  <c r="W263" i="2"/>
  <c r="X263" i="2" s="1"/>
  <c r="X265" i="2" s="1"/>
  <c r="N263" i="2"/>
  <c r="V261" i="2"/>
  <c r="V260" i="2"/>
  <c r="X259" i="2"/>
  <c r="W259" i="2"/>
  <c r="N259" i="2"/>
  <c r="X258" i="2"/>
  <c r="W258" i="2"/>
  <c r="N258" i="2"/>
  <c r="X257" i="2"/>
  <c r="W257" i="2"/>
  <c r="N257" i="2"/>
  <c r="X256" i="2"/>
  <c r="W256" i="2"/>
  <c r="N256" i="2"/>
  <c r="X255" i="2"/>
  <c r="W255" i="2"/>
  <c r="W254" i="2"/>
  <c r="X254" i="2" s="1"/>
  <c r="N254" i="2"/>
  <c r="X253" i="2"/>
  <c r="X260" i="2" s="1"/>
  <c r="W253" i="2"/>
  <c r="W261" i="2" s="1"/>
  <c r="N253" i="2"/>
  <c r="V250" i="2"/>
  <c r="V249" i="2"/>
  <c r="X248" i="2"/>
  <c r="W248" i="2"/>
  <c r="N248" i="2"/>
  <c r="W247" i="2"/>
  <c r="X247" i="2" s="1"/>
  <c r="N247" i="2"/>
  <c r="W246" i="2"/>
  <c r="X246" i="2" s="1"/>
  <c r="X249" i="2" s="1"/>
  <c r="N246" i="2"/>
  <c r="V244" i="2"/>
  <c r="W243" i="2"/>
  <c r="V243" i="2"/>
  <c r="X242" i="2"/>
  <c r="W242" i="2"/>
  <c r="N242" i="2"/>
  <c r="X241" i="2"/>
  <c r="W241" i="2"/>
  <c r="W240" i="2"/>
  <c r="X240" i="2" s="1"/>
  <c r="X243" i="2" s="1"/>
  <c r="V238" i="2"/>
  <c r="W237" i="2"/>
  <c r="V237" i="2"/>
  <c r="X236" i="2"/>
  <c r="X237" i="2" s="1"/>
  <c r="W236" i="2"/>
  <c r="N236" i="2"/>
  <c r="X235" i="2"/>
  <c r="W235" i="2"/>
  <c r="N235" i="2"/>
  <c r="X234" i="2"/>
  <c r="W234" i="2"/>
  <c r="W238" i="2" s="1"/>
  <c r="N234" i="2"/>
  <c r="V232" i="2"/>
  <c r="V231" i="2"/>
  <c r="X230" i="2"/>
  <c r="W230" i="2"/>
  <c r="N230" i="2"/>
  <c r="W229" i="2"/>
  <c r="X229" i="2" s="1"/>
  <c r="N229" i="2"/>
  <c r="W228" i="2"/>
  <c r="X228" i="2" s="1"/>
  <c r="N228" i="2"/>
  <c r="W227" i="2"/>
  <c r="W231" i="2" s="1"/>
  <c r="N227" i="2"/>
  <c r="X226" i="2"/>
  <c r="W226" i="2"/>
  <c r="W225" i="2"/>
  <c r="X225" i="2" s="1"/>
  <c r="X224" i="2"/>
  <c r="W224" i="2"/>
  <c r="N224" i="2"/>
  <c r="W223" i="2"/>
  <c r="W232" i="2" s="1"/>
  <c r="N223" i="2"/>
  <c r="X222" i="2"/>
  <c r="W222" i="2"/>
  <c r="N222" i="2"/>
  <c r="V220" i="2"/>
  <c r="V219" i="2"/>
  <c r="W218" i="2"/>
  <c r="X218" i="2" s="1"/>
  <c r="N218" i="2"/>
  <c r="W217" i="2"/>
  <c r="X217" i="2" s="1"/>
  <c r="N217" i="2"/>
  <c r="X216" i="2"/>
  <c r="W216" i="2"/>
  <c r="W220" i="2" s="1"/>
  <c r="N216" i="2"/>
  <c r="W215" i="2"/>
  <c r="X215" i="2" s="1"/>
  <c r="X219" i="2" s="1"/>
  <c r="N215" i="2"/>
  <c r="V213" i="2"/>
  <c r="V212" i="2"/>
  <c r="W211" i="2"/>
  <c r="X211" i="2" s="1"/>
  <c r="X212" i="2" s="1"/>
  <c r="N211" i="2"/>
  <c r="V209" i="2"/>
  <c r="V208" i="2"/>
  <c r="W207" i="2"/>
  <c r="X207" i="2" s="1"/>
  <c r="N207" i="2"/>
  <c r="X206" i="2"/>
  <c r="W206" i="2"/>
  <c r="N206" i="2"/>
  <c r="X205" i="2"/>
  <c r="W205" i="2"/>
  <c r="N205" i="2"/>
  <c r="X204" i="2"/>
  <c r="W204" i="2"/>
  <c r="N204" i="2"/>
  <c r="W203" i="2"/>
  <c r="X203" i="2" s="1"/>
  <c r="N203" i="2"/>
  <c r="X202" i="2"/>
  <c r="W202" i="2"/>
  <c r="N202" i="2"/>
  <c r="X201" i="2"/>
  <c r="W201" i="2"/>
  <c r="N201" i="2"/>
  <c r="X200" i="2"/>
  <c r="W200" i="2"/>
  <c r="N200" i="2"/>
  <c r="W199" i="2"/>
  <c r="X199" i="2" s="1"/>
  <c r="N199" i="2"/>
  <c r="X198" i="2"/>
  <c r="W198" i="2"/>
  <c r="N198" i="2"/>
  <c r="X197" i="2"/>
  <c r="W197" i="2"/>
  <c r="N197" i="2"/>
  <c r="X196" i="2"/>
  <c r="W196" i="2"/>
  <c r="N196" i="2"/>
  <c r="W195" i="2"/>
  <c r="X195" i="2" s="1"/>
  <c r="N195" i="2"/>
  <c r="X194" i="2"/>
  <c r="W194" i="2"/>
  <c r="W209" i="2" s="1"/>
  <c r="N194" i="2"/>
  <c r="V191" i="2"/>
  <c r="V190" i="2"/>
  <c r="W189" i="2"/>
  <c r="X189" i="2" s="1"/>
  <c r="N189" i="2"/>
  <c r="W188" i="2"/>
  <c r="W191" i="2" s="1"/>
  <c r="N188" i="2"/>
  <c r="V186" i="2"/>
  <c r="V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X178" i="2" s="1"/>
  <c r="N178" i="2"/>
  <c r="W177" i="2"/>
  <c r="X177" i="2" s="1"/>
  <c r="N177" i="2"/>
  <c r="W176" i="2"/>
  <c r="X176" i="2" s="1"/>
  <c r="N176" i="2"/>
  <c r="X175" i="2"/>
  <c r="W175" i="2"/>
  <c r="X174" i="2"/>
  <c r="W174" i="2"/>
  <c r="X173" i="2"/>
  <c r="W173" i="2"/>
  <c r="N173" i="2"/>
  <c r="W172" i="2"/>
  <c r="X172" i="2" s="1"/>
  <c r="N172" i="2"/>
  <c r="W171" i="2"/>
  <c r="X171" i="2" s="1"/>
  <c r="X170" i="2"/>
  <c r="W170" i="2"/>
  <c r="N170" i="2"/>
  <c r="W169" i="2"/>
  <c r="X169" i="2" s="1"/>
  <c r="X168" i="2"/>
  <c r="W168" i="2"/>
  <c r="N168" i="2"/>
  <c r="V166" i="2"/>
  <c r="V165" i="2"/>
  <c r="W164" i="2"/>
  <c r="X164" i="2" s="1"/>
  <c r="N164" i="2"/>
  <c r="X163" i="2"/>
  <c r="W163" i="2"/>
  <c r="N163" i="2"/>
  <c r="W162" i="2"/>
  <c r="X162" i="2" s="1"/>
  <c r="N162" i="2"/>
  <c r="W161" i="2"/>
  <c r="W166" i="2" s="1"/>
  <c r="N161" i="2"/>
  <c r="W159" i="2"/>
  <c r="V159" i="2"/>
  <c r="W158" i="2"/>
  <c r="V158" i="2"/>
  <c r="W157" i="2"/>
  <c r="X157" i="2" s="1"/>
  <c r="N157" i="2"/>
  <c r="W156" i="2"/>
  <c r="X156" i="2" s="1"/>
  <c r="X158" i="2" s="1"/>
  <c r="W154" i="2"/>
  <c r="V154" i="2"/>
  <c r="W153" i="2"/>
  <c r="V153" i="2"/>
  <c r="X152" i="2"/>
  <c r="W152" i="2"/>
  <c r="N152" i="2"/>
  <c r="W151" i="2"/>
  <c r="X151" i="2" s="1"/>
  <c r="X153" i="2" s="1"/>
  <c r="N151" i="2"/>
  <c r="V148" i="2"/>
  <c r="V147" i="2"/>
  <c r="W146" i="2"/>
  <c r="X146" i="2" s="1"/>
  <c r="N146" i="2"/>
  <c r="W145" i="2"/>
  <c r="X145" i="2" s="1"/>
  <c r="N145" i="2"/>
  <c r="W144" i="2"/>
  <c r="X144" i="2" s="1"/>
  <c r="N144" i="2"/>
  <c r="X143" i="2"/>
  <c r="W143" i="2"/>
  <c r="N143" i="2"/>
  <c r="W142" i="2"/>
  <c r="X142" i="2" s="1"/>
  <c r="N142" i="2"/>
  <c r="W141" i="2"/>
  <c r="X141" i="2" s="1"/>
  <c r="N141" i="2"/>
  <c r="W140" i="2"/>
  <c r="X140" i="2" s="1"/>
  <c r="N140" i="2"/>
  <c r="X139" i="2"/>
  <c r="W139" i="2"/>
  <c r="W148" i="2" s="1"/>
  <c r="N139" i="2"/>
  <c r="V136" i="2"/>
  <c r="V135" i="2"/>
  <c r="X134" i="2"/>
  <c r="W134" i="2"/>
  <c r="N134" i="2"/>
  <c r="W133" i="2"/>
  <c r="X133" i="2" s="1"/>
  <c r="N133" i="2"/>
  <c r="X132" i="2"/>
  <c r="W132" i="2"/>
  <c r="G472" i="2" s="1"/>
  <c r="N132" i="2"/>
  <c r="V128" i="2"/>
  <c r="V127" i="2"/>
  <c r="W126" i="2"/>
  <c r="X126" i="2" s="1"/>
  <c r="N126" i="2"/>
  <c r="W125" i="2"/>
  <c r="X125" i="2" s="1"/>
  <c r="N125" i="2"/>
  <c r="X124" i="2"/>
  <c r="X127" i="2" s="1"/>
  <c r="W124" i="2"/>
  <c r="F472" i="2" s="1"/>
  <c r="V121" i="2"/>
  <c r="V120" i="2"/>
  <c r="W119" i="2"/>
  <c r="X119" i="2" s="1"/>
  <c r="W118" i="2"/>
  <c r="X118" i="2" s="1"/>
  <c r="N118" i="2"/>
  <c r="X117" i="2"/>
  <c r="W117" i="2"/>
  <c r="W116" i="2"/>
  <c r="X116" i="2" s="1"/>
  <c r="N116" i="2"/>
  <c r="W115" i="2"/>
  <c r="W121" i="2" s="1"/>
  <c r="N115" i="2"/>
  <c r="V113" i="2"/>
  <c r="V112" i="2"/>
  <c r="X111" i="2"/>
  <c r="W111" i="2"/>
  <c r="W110" i="2"/>
  <c r="X110" i="2" s="1"/>
  <c r="N110" i="2"/>
  <c r="W109" i="2"/>
  <c r="X109" i="2" s="1"/>
  <c r="X108" i="2"/>
  <c r="W108" i="2"/>
  <c r="X107" i="2"/>
  <c r="W107" i="2"/>
  <c r="X106" i="2"/>
  <c r="W106" i="2"/>
  <c r="N106" i="2"/>
  <c r="W105" i="2"/>
  <c r="X105" i="2" s="1"/>
  <c r="W104" i="2"/>
  <c r="X104" i="2" s="1"/>
  <c r="W103" i="2"/>
  <c r="W112" i="2" s="1"/>
  <c r="V101" i="2"/>
  <c r="V100" i="2"/>
  <c r="W99" i="2"/>
  <c r="X99" i="2" s="1"/>
  <c r="N99" i="2"/>
  <c r="W98" i="2"/>
  <c r="X98" i="2" s="1"/>
  <c r="N98" i="2"/>
  <c r="X97" i="2"/>
  <c r="W97" i="2"/>
  <c r="N97" i="2"/>
  <c r="W96" i="2"/>
  <c r="X96" i="2" s="1"/>
  <c r="N96" i="2"/>
  <c r="W95" i="2"/>
  <c r="X95" i="2" s="1"/>
  <c r="N95" i="2"/>
  <c r="W94" i="2"/>
  <c r="X94" i="2" s="1"/>
  <c r="N94" i="2"/>
  <c r="X93" i="2"/>
  <c r="W93" i="2"/>
  <c r="N93" i="2"/>
  <c r="W92" i="2"/>
  <c r="X92" i="2" s="1"/>
  <c r="N92" i="2"/>
  <c r="V90" i="2"/>
  <c r="V89" i="2"/>
  <c r="W88" i="2"/>
  <c r="X88" i="2" s="1"/>
  <c r="N88" i="2"/>
  <c r="X87" i="2"/>
  <c r="W87" i="2"/>
  <c r="N87" i="2"/>
  <c r="X86" i="2"/>
  <c r="W86" i="2"/>
  <c r="W85" i="2"/>
  <c r="X85" i="2" s="1"/>
  <c r="W84" i="2"/>
  <c r="X84" i="2" s="1"/>
  <c r="W83" i="2"/>
  <c r="X83" i="2" s="1"/>
  <c r="N83" i="2"/>
  <c r="X82" i="2"/>
  <c r="W82" i="2"/>
  <c r="W90" i="2" s="1"/>
  <c r="V80" i="2"/>
  <c r="V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W74" i="2"/>
  <c r="X74" i="2" s="1"/>
  <c r="W73" i="2"/>
  <c r="X73" i="2" s="1"/>
  <c r="N73" i="2"/>
  <c r="X72" i="2"/>
  <c r="W72" i="2"/>
  <c r="N72" i="2"/>
  <c r="X71" i="2"/>
  <c r="W71" i="2"/>
  <c r="N71" i="2"/>
  <c r="X70" i="2"/>
  <c r="W70" i="2"/>
  <c r="N70" i="2"/>
  <c r="W69" i="2"/>
  <c r="X69" i="2" s="1"/>
  <c r="N69" i="2"/>
  <c r="X68" i="2"/>
  <c r="W68" i="2"/>
  <c r="N68" i="2"/>
  <c r="X67" i="2"/>
  <c r="W67" i="2"/>
  <c r="N67" i="2"/>
  <c r="X66" i="2"/>
  <c r="W66" i="2"/>
  <c r="W65" i="2"/>
  <c r="X65" i="2" s="1"/>
  <c r="N65" i="2"/>
  <c r="W64" i="2"/>
  <c r="X64" i="2" s="1"/>
  <c r="W63" i="2"/>
  <c r="X63" i="2" s="1"/>
  <c r="V60" i="2"/>
  <c r="V59" i="2"/>
  <c r="W58" i="2"/>
  <c r="X58" i="2" s="1"/>
  <c r="W57" i="2"/>
  <c r="X57" i="2" s="1"/>
  <c r="N57" i="2"/>
  <c r="W56" i="2"/>
  <c r="X56" i="2" s="1"/>
  <c r="N56" i="2"/>
  <c r="W55" i="2"/>
  <c r="D472" i="2" s="1"/>
  <c r="V52" i="2"/>
  <c r="V51" i="2"/>
  <c r="W50" i="2"/>
  <c r="W51" i="2" s="1"/>
  <c r="N50" i="2"/>
  <c r="X49" i="2"/>
  <c r="W49" i="2"/>
  <c r="C472" i="2" s="1"/>
  <c r="N49" i="2"/>
  <c r="V45" i="2"/>
  <c r="V44" i="2"/>
  <c r="W43" i="2"/>
  <c r="W45" i="2" s="1"/>
  <c r="N43" i="2"/>
  <c r="W41" i="2"/>
  <c r="V41" i="2"/>
  <c r="X40" i="2"/>
  <c r="V40" i="2"/>
  <c r="X39" i="2"/>
  <c r="W39" i="2"/>
  <c r="W40" i="2" s="1"/>
  <c r="N39" i="2"/>
  <c r="V37" i="2"/>
  <c r="X36" i="2"/>
  <c r="W36" i="2"/>
  <c r="V36" i="2"/>
  <c r="X35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462" i="2" s="1"/>
  <c r="V23" i="2"/>
  <c r="V466" i="2" s="1"/>
  <c r="W22" i="2"/>
  <c r="W463" i="2" s="1"/>
  <c r="N22" i="2"/>
  <c r="H10" i="2"/>
  <c r="A9" i="2"/>
  <c r="F10" i="2" s="1"/>
  <c r="D7" i="2"/>
  <c r="O6" i="2"/>
  <c r="N2" i="2"/>
  <c r="J9" i="2" l="1"/>
  <c r="A10" i="2"/>
  <c r="X32" i="2"/>
  <c r="X89" i="2"/>
  <c r="X135" i="2"/>
  <c r="X296" i="2"/>
  <c r="X375" i="2"/>
  <c r="X396" i="2"/>
  <c r="X330" i="2"/>
  <c r="X208" i="2"/>
  <c r="X100" i="2"/>
  <c r="X51" i="2"/>
  <c r="X185" i="2"/>
  <c r="X79" i="2"/>
  <c r="X147" i="2"/>
  <c r="W429" i="2"/>
  <c r="X50" i="2"/>
  <c r="W101" i="2"/>
  <c r="W147" i="2"/>
  <c r="X188" i="2"/>
  <c r="X190" i="2" s="1"/>
  <c r="W212" i="2"/>
  <c r="X227" i="2"/>
  <c r="X282" i="2"/>
  <c r="X283" i="2" s="1"/>
  <c r="X299" i="2"/>
  <c r="X302" i="2" s="1"/>
  <c r="X327" i="2"/>
  <c r="X345" i="2"/>
  <c r="X357" i="2" s="1"/>
  <c r="W397" i="2"/>
  <c r="X438" i="2"/>
  <c r="X440" i="2" s="1"/>
  <c r="W464" i="2"/>
  <c r="W465" i="2" s="1"/>
  <c r="H472" i="2"/>
  <c r="X459" i="2"/>
  <c r="X460" i="2" s="1"/>
  <c r="I472" i="2"/>
  <c r="X103" i="2"/>
  <c r="X112" i="2" s="1"/>
  <c r="J472" i="2"/>
  <c r="W165" i="2"/>
  <c r="X223" i="2"/>
  <c r="X231" i="2" s="1"/>
  <c r="W44" i="2"/>
  <c r="X161" i="2"/>
  <c r="X165" i="2" s="1"/>
  <c r="W213" i="2"/>
  <c r="W249" i="2"/>
  <c r="W265" i="2"/>
  <c r="W306" i="2"/>
  <c r="W323" i="2"/>
  <c r="W341" i="2"/>
  <c r="W364" i="2"/>
  <c r="W376" i="2"/>
  <c r="X384" i="2"/>
  <c r="X386" i="2" s="1"/>
  <c r="X399" i="2"/>
  <c r="X400" i="2" s="1"/>
  <c r="W420" i="2"/>
  <c r="X453" i="2"/>
  <c r="X455" i="2" s="1"/>
  <c r="W460" i="2"/>
  <c r="L472" i="2"/>
  <c r="W283" i="2"/>
  <c r="W23" i="2"/>
  <c r="W89" i="2"/>
  <c r="X115" i="2"/>
  <c r="X120" i="2" s="1"/>
  <c r="W120" i="2"/>
  <c r="W208" i="2"/>
  <c r="W244" i="2"/>
  <c r="W260" i="2"/>
  <c r="X278" i="2"/>
  <c r="X279" i="2" s="1"/>
  <c r="W318" i="2"/>
  <c r="W334" i="2"/>
  <c r="X360" i="2"/>
  <c r="X364" i="2" s="1"/>
  <c r="W415" i="2"/>
  <c r="W440" i="2"/>
  <c r="W113" i="2"/>
  <c r="X22" i="2"/>
  <c r="X23" i="2" s="1"/>
  <c r="W52" i="2"/>
  <c r="W59" i="2"/>
  <c r="W190" i="2"/>
  <c r="W219" i="2"/>
  <c r="W400" i="2"/>
  <c r="W32" i="2"/>
  <c r="W127" i="2"/>
  <c r="F9" i="2"/>
  <c r="W33" i="2"/>
  <c r="W250" i="2"/>
  <c r="W266" i="2"/>
  <c r="W324" i="2"/>
  <c r="W342" i="2"/>
  <c r="X448" i="2"/>
  <c r="X450" i="2" s="1"/>
  <c r="W461" i="2"/>
  <c r="B472" i="2"/>
  <c r="O472" i="2"/>
  <c r="X43" i="2"/>
  <c r="X44" i="2" s="1"/>
  <c r="W79" i="2"/>
  <c r="W185" i="2"/>
  <c r="H9" i="2"/>
  <c r="W24" i="2"/>
  <c r="X55" i="2"/>
  <c r="X59" i="2" s="1"/>
  <c r="W135" i="2"/>
  <c r="W302" i="2"/>
  <c r="W433" i="2"/>
  <c r="W441" i="2"/>
  <c r="W455" i="2"/>
  <c r="P472" i="2"/>
  <c r="W60" i="2"/>
  <c r="W128" i="2"/>
  <c r="W386" i="2"/>
  <c r="W186" i="2"/>
  <c r="E472" i="2"/>
  <c r="W80" i="2"/>
  <c r="W100" i="2"/>
  <c r="W136" i="2"/>
  <c r="X467" i="2" l="1"/>
  <c r="W462" i="2"/>
  <c r="W466" i="2"/>
</calcChain>
</file>

<file path=xl/sharedStrings.xml><?xml version="1.0" encoding="utf-8"?>
<sst xmlns="http://schemas.openxmlformats.org/spreadsheetml/2006/main" count="2966" uniqueCount="668">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</sst>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66</v>
      </c>
      <c r="H1" s="314" t="s">
        <v>49</v>
      </c>
      <c r="I1" s="314"/>
      <c r="J1" s="314"/>
      <c r="K1" s="314"/>
      <c r="L1" s="314"/>
      <c r="M1" s="314"/>
      <c r="N1" s="314"/>
      <c r="O1" s="314"/>
      <c r="P1" s="315" t="s">
        <v>67</v>
      </c>
      <c r="Q1" s="316"/>
      <c r="R1" s="31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7"/>
      <c r="O3" s="317"/>
      <c r="P3" s="317"/>
      <c r="Q3" s="317"/>
      <c r="R3" s="317"/>
      <c r="S3" s="317"/>
      <c r="T3" s="317"/>
      <c r="U3" s="31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L5" s="319"/>
      <c r="N5" s="27" t="s">
        <v>4</v>
      </c>
      <c r="O5" s="321">
        <v>45255</v>
      </c>
      <c r="P5" s="321"/>
      <c r="R5" s="322" t="s">
        <v>3</v>
      </c>
      <c r="S5" s="323"/>
      <c r="T5" s="324" t="s">
        <v>649</v>
      </c>
      <c r="U5" s="325"/>
      <c r="Z5" s="60"/>
      <c r="AA5" s="60"/>
      <c r="AB5" s="60"/>
    </row>
    <row r="6" spans="1:29" s="17" customFormat="1" ht="24" customHeight="1" x14ac:dyDescent="0.2">
      <c r="A6" s="318" t="s">
        <v>1</v>
      </c>
      <c r="B6" s="318"/>
      <c r="C6" s="318"/>
      <c r="D6" s="326" t="s">
        <v>650</v>
      </c>
      <c r="E6" s="326"/>
      <c r="F6" s="326"/>
      <c r="G6" s="326"/>
      <c r="H6" s="326"/>
      <c r="I6" s="326"/>
      <c r="J6" s="326"/>
      <c r="K6" s="326"/>
      <c r="L6" s="326"/>
      <c r="N6" s="27" t="s">
        <v>30</v>
      </c>
      <c r="O6" s="327" t="str">
        <f>IF(O5=0," ",CHOOSE(WEEKDAY(O5,2),"Понедельник","Вторник","Среда","Четверг","Пятница","Суббота","Воскресенье"))</f>
        <v>Суббота</v>
      </c>
      <c r="P6" s="327"/>
      <c r="R6" s="328" t="s">
        <v>5</v>
      </c>
      <c r="S6" s="329"/>
      <c r="T6" s="330" t="s">
        <v>69</v>
      </c>
      <c r="U6" s="33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7"/>
      <c r="L7" s="338"/>
      <c r="N7" s="29"/>
      <c r="O7" s="49"/>
      <c r="P7" s="49"/>
      <c r="R7" s="328"/>
      <c r="S7" s="329"/>
      <c r="T7" s="332"/>
      <c r="U7" s="333"/>
      <c r="Z7" s="60"/>
      <c r="AA7" s="60"/>
      <c r="AB7" s="60"/>
    </row>
    <row r="8" spans="1:29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L8" s="340"/>
      <c r="N8" s="27" t="s">
        <v>11</v>
      </c>
      <c r="O8" s="341">
        <v>0.33333333333333331</v>
      </c>
      <c r="P8" s="341"/>
      <c r="R8" s="328"/>
      <c r="S8" s="329"/>
      <c r="T8" s="332"/>
      <c r="U8" s="333"/>
      <c r="Z8" s="60"/>
      <c r="AA8" s="60"/>
      <c r="AB8" s="60"/>
    </row>
    <row r="9" spans="1:29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N9" s="31" t="s">
        <v>15</v>
      </c>
      <c r="O9" s="321"/>
      <c r="P9" s="321"/>
      <c r="R9" s="328"/>
      <c r="S9" s="329"/>
      <c r="T9" s="334"/>
      <c r="U9" s="33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L10" s="346"/>
      <c r="N10" s="31" t="s">
        <v>35</v>
      </c>
      <c r="O10" s="341"/>
      <c r="P10" s="341"/>
      <c r="S10" s="29" t="s">
        <v>12</v>
      </c>
      <c r="T10" s="347" t="s">
        <v>70</v>
      </c>
      <c r="U10" s="34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1"/>
      <c r="P11" s="341"/>
      <c r="S11" s="29" t="s">
        <v>31</v>
      </c>
      <c r="T11" s="349" t="s">
        <v>57</v>
      </c>
      <c r="U11" s="34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0" t="s">
        <v>71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N12" s="27" t="s">
        <v>33</v>
      </c>
      <c r="O12" s="351"/>
      <c r="P12" s="351"/>
      <c r="Q12" s="28"/>
      <c r="R12"/>
      <c r="S12" s="29" t="s">
        <v>48</v>
      </c>
      <c r="T12" s="352"/>
      <c r="U12" s="352"/>
      <c r="V12"/>
      <c r="Z12" s="60"/>
      <c r="AA12" s="60"/>
      <c r="AB12" s="60"/>
    </row>
    <row r="13" spans="1:29" s="17" customFormat="1" ht="23.25" customHeight="1" x14ac:dyDescent="0.2">
      <c r="A13" s="350" t="s">
        <v>72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1"/>
      <c r="N13" s="31" t="s">
        <v>34</v>
      </c>
      <c r="O13" s="349"/>
      <c r="P13" s="34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0" t="s">
        <v>73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3" t="s">
        <v>74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/>
      <c r="N15" s="354" t="s">
        <v>63</v>
      </c>
      <c r="O15" s="354"/>
      <c r="P15" s="354"/>
      <c r="Q15" s="354"/>
      <c r="R15" s="35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5"/>
      <c r="O16" s="355"/>
      <c r="P16" s="355"/>
      <c r="Q16" s="355"/>
      <c r="R16" s="35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65</v>
      </c>
      <c r="L17" s="359" t="s">
        <v>2</v>
      </c>
      <c r="M17" s="357" t="s">
        <v>28</v>
      </c>
      <c r="N17" s="357" t="s">
        <v>17</v>
      </c>
      <c r="O17" s="357"/>
      <c r="P17" s="357"/>
      <c r="Q17" s="357"/>
      <c r="R17" s="357"/>
      <c r="S17" s="356" t="s">
        <v>58</v>
      </c>
      <c r="T17" s="357"/>
      <c r="U17" s="357" t="s">
        <v>6</v>
      </c>
      <c r="V17" s="357" t="s">
        <v>44</v>
      </c>
      <c r="W17" s="361" t="s">
        <v>56</v>
      </c>
      <c r="X17" s="357" t="s">
        <v>18</v>
      </c>
      <c r="Y17" s="363" t="s">
        <v>62</v>
      </c>
      <c r="Z17" s="363" t="s">
        <v>19</v>
      </c>
      <c r="AA17" s="364" t="s">
        <v>59</v>
      </c>
      <c r="AB17" s="365"/>
      <c r="AC17" s="366"/>
      <c r="AD17" s="370"/>
      <c r="BA17" s="371" t="s">
        <v>64</v>
      </c>
    </row>
    <row r="18" spans="1:53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60"/>
      <c r="M18" s="357"/>
      <c r="N18" s="357"/>
      <c r="O18" s="357"/>
      <c r="P18" s="357"/>
      <c r="Q18" s="357"/>
      <c r="R18" s="357"/>
      <c r="S18" s="36" t="s">
        <v>47</v>
      </c>
      <c r="T18" s="36" t="s">
        <v>46</v>
      </c>
      <c r="U18" s="357"/>
      <c r="V18" s="357"/>
      <c r="W18" s="362"/>
      <c r="X18" s="357"/>
      <c r="Y18" s="363"/>
      <c r="Z18" s="363"/>
      <c r="AA18" s="367"/>
      <c r="AB18" s="368"/>
      <c r="AC18" s="369"/>
      <c r="AD18" s="370"/>
      <c r="BA18" s="371"/>
    </row>
    <row r="19" spans="1:53" ht="27.75" customHeight="1" x14ac:dyDescent="0.2">
      <c r="A19" s="372" t="s">
        <v>75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55"/>
      <c r="Z19" s="55"/>
    </row>
    <row r="20" spans="1:53" ht="16.5" customHeight="1" x14ac:dyDescent="0.25">
      <c r="A20" s="373" t="s">
        <v>75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66"/>
      <c r="Z20" s="66"/>
    </row>
    <row r="21" spans="1:53" ht="14.25" customHeight="1" x14ac:dyDescent="0.25">
      <c r="A21" s="374" t="s">
        <v>76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7"/>
      <c r="P22" s="377"/>
      <c r="Q22" s="377"/>
      <c r="R22" s="37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3"/>
      <c r="N23" s="379" t="s">
        <v>43</v>
      </c>
      <c r="O23" s="380"/>
      <c r="P23" s="380"/>
      <c r="Q23" s="380"/>
      <c r="R23" s="380"/>
      <c r="S23" s="380"/>
      <c r="T23" s="38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3"/>
      <c r="N24" s="379" t="s">
        <v>43</v>
      </c>
      <c r="O24" s="380"/>
      <c r="P24" s="380"/>
      <c r="Q24" s="380"/>
      <c r="R24" s="380"/>
      <c r="S24" s="380"/>
      <c r="T24" s="38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4" t="s">
        <v>81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7"/>
      <c r="P26" s="377"/>
      <c r="Q26" s="377"/>
      <c r="R26" s="37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7"/>
      <c r="P27" s="377"/>
      <c r="Q27" s="377"/>
      <c r="R27" s="37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7"/>
      <c r="P28" s="377"/>
      <c r="Q28" s="377"/>
      <c r="R28" s="37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7"/>
      <c r="P29" s="377"/>
      <c r="Q29" s="377"/>
      <c r="R29" s="37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7"/>
      <c r="P30" s="377"/>
      <c r="Q30" s="377"/>
      <c r="R30" s="37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7"/>
      <c r="P31" s="377"/>
      <c r="Q31" s="377"/>
      <c r="R31" s="37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3"/>
      <c r="N32" s="379" t="s">
        <v>43</v>
      </c>
      <c r="O32" s="380"/>
      <c r="P32" s="380"/>
      <c r="Q32" s="380"/>
      <c r="R32" s="380"/>
      <c r="S32" s="380"/>
      <c r="T32" s="381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3"/>
      <c r="N33" s="379" t="s">
        <v>43</v>
      </c>
      <c r="O33" s="380"/>
      <c r="P33" s="380"/>
      <c r="Q33" s="380"/>
      <c r="R33" s="380"/>
      <c r="S33" s="380"/>
      <c r="T33" s="381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4" t="s">
        <v>94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7"/>
      <c r="P35" s="377"/>
      <c r="Q35" s="377"/>
      <c r="R35" s="37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2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3"/>
      <c r="N36" s="379" t="s">
        <v>43</v>
      </c>
      <c r="O36" s="380"/>
      <c r="P36" s="380"/>
      <c r="Q36" s="380"/>
      <c r="R36" s="380"/>
      <c r="S36" s="380"/>
      <c r="T36" s="381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3"/>
      <c r="N37" s="379" t="s">
        <v>43</v>
      </c>
      <c r="O37" s="380"/>
      <c r="P37" s="380"/>
      <c r="Q37" s="380"/>
      <c r="R37" s="380"/>
      <c r="S37" s="380"/>
      <c r="T37" s="381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4" t="s">
        <v>99</v>
      </c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4"/>
      <c r="S38" s="374"/>
      <c r="T38" s="374"/>
      <c r="U38" s="374"/>
      <c r="V38" s="374"/>
      <c r="W38" s="374"/>
      <c r="X38" s="374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5">
        <v>4607091388282</v>
      </c>
      <c r="E39" s="37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7"/>
      <c r="P39" s="377"/>
      <c r="Q39" s="377"/>
      <c r="R39" s="37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3"/>
      <c r="N40" s="379" t="s">
        <v>43</v>
      </c>
      <c r="O40" s="380"/>
      <c r="P40" s="380"/>
      <c r="Q40" s="380"/>
      <c r="R40" s="380"/>
      <c r="S40" s="380"/>
      <c r="T40" s="381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3"/>
      <c r="N41" s="379" t="s">
        <v>43</v>
      </c>
      <c r="O41" s="380"/>
      <c r="P41" s="380"/>
      <c r="Q41" s="380"/>
      <c r="R41" s="380"/>
      <c r="S41" s="380"/>
      <c r="T41" s="381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4" t="s">
        <v>103</v>
      </c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4"/>
      <c r="O42" s="374"/>
      <c r="P42" s="374"/>
      <c r="Q42" s="374"/>
      <c r="R42" s="374"/>
      <c r="S42" s="374"/>
      <c r="T42" s="374"/>
      <c r="U42" s="374"/>
      <c r="V42" s="374"/>
      <c r="W42" s="374"/>
      <c r="X42" s="374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5">
        <v>4607091389111</v>
      </c>
      <c r="E43" s="37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7"/>
      <c r="P43" s="377"/>
      <c r="Q43" s="377"/>
      <c r="R43" s="37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3"/>
      <c r="N44" s="379" t="s">
        <v>43</v>
      </c>
      <c r="O44" s="380"/>
      <c r="P44" s="380"/>
      <c r="Q44" s="380"/>
      <c r="R44" s="380"/>
      <c r="S44" s="380"/>
      <c r="T44" s="381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3"/>
      <c r="N45" s="379" t="s">
        <v>43</v>
      </c>
      <c r="O45" s="380"/>
      <c r="P45" s="380"/>
      <c r="Q45" s="380"/>
      <c r="R45" s="380"/>
      <c r="S45" s="380"/>
      <c r="T45" s="381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2" t="s">
        <v>106</v>
      </c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2"/>
      <c r="P46" s="372"/>
      <c r="Q46" s="372"/>
      <c r="R46" s="372"/>
      <c r="S46" s="372"/>
      <c r="T46" s="372"/>
      <c r="U46" s="372"/>
      <c r="V46" s="372"/>
      <c r="W46" s="372"/>
      <c r="X46" s="372"/>
      <c r="Y46" s="55"/>
      <c r="Z46" s="55"/>
    </row>
    <row r="47" spans="1:53" ht="16.5" customHeight="1" x14ac:dyDescent="0.25">
      <c r="A47" s="373" t="s">
        <v>107</v>
      </c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373"/>
      <c r="V47" s="373"/>
      <c r="W47" s="373"/>
      <c r="X47" s="373"/>
      <c r="Y47" s="66"/>
      <c r="Z47" s="66"/>
    </row>
    <row r="48" spans="1:53" ht="14.25" customHeight="1" x14ac:dyDescent="0.25">
      <c r="A48" s="374" t="s">
        <v>108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5">
        <v>4680115881440</v>
      </c>
      <c r="E49" s="37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7"/>
      <c r="P49" s="377"/>
      <c r="Q49" s="377"/>
      <c r="R49" s="37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5">
        <v>4680115881433</v>
      </c>
      <c r="E50" s="37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7"/>
      <c r="P50" s="377"/>
      <c r="Q50" s="377"/>
      <c r="R50" s="37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2"/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3"/>
      <c r="N51" s="379" t="s">
        <v>43</v>
      </c>
      <c r="O51" s="380"/>
      <c r="P51" s="380"/>
      <c r="Q51" s="380"/>
      <c r="R51" s="380"/>
      <c r="S51" s="380"/>
      <c r="T51" s="381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3"/>
      <c r="N52" s="379" t="s">
        <v>43</v>
      </c>
      <c r="O52" s="380"/>
      <c r="P52" s="380"/>
      <c r="Q52" s="380"/>
      <c r="R52" s="380"/>
      <c r="S52" s="380"/>
      <c r="T52" s="381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3" t="s">
        <v>115</v>
      </c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3"/>
      <c r="O53" s="373"/>
      <c r="P53" s="373"/>
      <c r="Q53" s="373"/>
      <c r="R53" s="373"/>
      <c r="S53" s="373"/>
      <c r="T53" s="373"/>
      <c r="U53" s="373"/>
      <c r="V53" s="373"/>
      <c r="W53" s="373"/>
      <c r="X53" s="373"/>
      <c r="Y53" s="66"/>
      <c r="Z53" s="66"/>
    </row>
    <row r="54" spans="1:53" ht="14.25" customHeight="1" x14ac:dyDescent="0.25">
      <c r="A54" s="374" t="s">
        <v>116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5">
        <v>4680115881426</v>
      </c>
      <c r="E55" s="375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5" t="s">
        <v>119</v>
      </c>
      <c r="O55" s="377"/>
      <c r="P55" s="377"/>
      <c r="Q55" s="377"/>
      <c r="R55" s="37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7"/>
      <c r="P56" s="377"/>
      <c r="Q56" s="377"/>
      <c r="R56" s="37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7"/>
      <c r="P57" s="377"/>
      <c r="Q57" s="377"/>
      <c r="R57" s="37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8" t="s">
        <v>126</v>
      </c>
      <c r="O58" s="377"/>
      <c r="P58" s="377"/>
      <c r="Q58" s="377"/>
      <c r="R58" s="37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3"/>
      <c r="N59" s="379" t="s">
        <v>43</v>
      </c>
      <c r="O59" s="380"/>
      <c r="P59" s="380"/>
      <c r="Q59" s="380"/>
      <c r="R59" s="380"/>
      <c r="S59" s="380"/>
      <c r="T59" s="381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3"/>
      <c r="N60" s="379" t="s">
        <v>43</v>
      </c>
      <c r="O60" s="380"/>
      <c r="P60" s="380"/>
      <c r="Q60" s="380"/>
      <c r="R60" s="380"/>
      <c r="S60" s="380"/>
      <c r="T60" s="381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3" t="s">
        <v>106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373"/>
      <c r="Y61" s="66"/>
      <c r="Z61" s="66"/>
    </row>
    <row r="62" spans="1:53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5">
        <v>4607091382945</v>
      </c>
      <c r="E63" s="37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9" t="s">
        <v>129</v>
      </c>
      <c r="O63" s="377"/>
      <c r="P63" s="377"/>
      <c r="Q63" s="377"/>
      <c r="R63" s="37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75">
        <v>4607091385670</v>
      </c>
      <c r="E64" s="37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0" t="s">
        <v>132</v>
      </c>
      <c r="O64" s="377"/>
      <c r="P64" s="377"/>
      <c r="Q64" s="377"/>
      <c r="R64" s="37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7"/>
      <c r="P65" s="377"/>
      <c r="Q65" s="377"/>
      <c r="R65" s="37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75">
        <v>4680115882133</v>
      </c>
      <c r="E66" s="37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02" t="s">
        <v>139</v>
      </c>
      <c r="O66" s="377"/>
      <c r="P66" s="377"/>
      <c r="Q66" s="377"/>
      <c r="R66" s="37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75">
        <v>4607091382952</v>
      </c>
      <c r="E67" s="375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7"/>
      <c r="P67" s="377"/>
      <c r="Q67" s="377"/>
      <c r="R67" s="37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4301011565</v>
      </c>
      <c r="D68" s="375">
        <v>4680115882539</v>
      </c>
      <c r="E68" s="375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133</v>
      </c>
      <c r="M68" s="38">
        <v>50</v>
      </c>
      <c r="N68" s="4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7"/>
      <c r="P68" s="377"/>
      <c r="Q68" s="377"/>
      <c r="R68" s="37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133</v>
      </c>
      <c r="M69" s="38">
        <v>50</v>
      </c>
      <c r="N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7"/>
      <c r="P69" s="377"/>
      <c r="Q69" s="377"/>
      <c r="R69" s="37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75">
        <v>4607091384604</v>
      </c>
      <c r="E70" s="37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7"/>
      <c r="P70" s="377"/>
      <c r="Q70" s="377"/>
      <c r="R70" s="37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75">
        <v>4680115880283</v>
      </c>
      <c r="E71" s="37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7"/>
      <c r="P71" s="377"/>
      <c r="Q71" s="377"/>
      <c r="R71" s="37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75">
        <v>4680115881518</v>
      </c>
      <c r="E72" s="37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7"/>
      <c r="P72" s="377"/>
      <c r="Q72" s="377"/>
      <c r="R72" s="37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75">
        <v>4680115881303</v>
      </c>
      <c r="E73" s="37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7"/>
      <c r="P73" s="377"/>
      <c r="Q73" s="377"/>
      <c r="R73" s="37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4301011432</v>
      </c>
      <c r="D74" s="375">
        <v>4680115882720</v>
      </c>
      <c r="E74" s="375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10" t="s">
        <v>156</v>
      </c>
      <c r="O74" s="377"/>
      <c r="P74" s="377"/>
      <c r="Q74" s="377"/>
      <c r="R74" s="37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4301011352</v>
      </c>
      <c r="D75" s="375">
        <v>4607091388466</v>
      </c>
      <c r="E75" s="375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133</v>
      </c>
      <c r="M75" s="38">
        <v>45</v>
      </c>
      <c r="N75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7"/>
      <c r="P75" s="377"/>
      <c r="Q75" s="377"/>
      <c r="R75" s="37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4301011417</v>
      </c>
      <c r="D76" s="375">
        <v>4680115880269</v>
      </c>
      <c r="E76" s="375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133</v>
      </c>
      <c r="M76" s="38">
        <v>50</v>
      </c>
      <c r="N76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7"/>
      <c r="P76" s="377"/>
      <c r="Q76" s="377"/>
      <c r="R76" s="37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161</v>
      </c>
      <c r="B77" s="64" t="s">
        <v>162</v>
      </c>
      <c r="C77" s="37">
        <v>4301011415</v>
      </c>
      <c r="D77" s="375">
        <v>4680115880429</v>
      </c>
      <c r="E77" s="375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133</v>
      </c>
      <c r="M77" s="38">
        <v>50</v>
      </c>
      <c r="N77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7"/>
      <c r="P77" s="377"/>
      <c r="Q77" s="377"/>
      <c r="R77" s="37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4301011462</v>
      </c>
      <c r="D78" s="375">
        <v>4680115881457</v>
      </c>
      <c r="E78" s="375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7"/>
      <c r="P78" s="377"/>
      <c r="Q78" s="377"/>
      <c r="R78" s="37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82"/>
      <c r="B79" s="382"/>
      <c r="C79" s="382"/>
      <c r="D79" s="382"/>
      <c r="E79" s="382"/>
      <c r="F79" s="382"/>
      <c r="G79" s="382"/>
      <c r="H79" s="382"/>
      <c r="I79" s="382"/>
      <c r="J79" s="382"/>
      <c r="K79" s="382"/>
      <c r="L79" s="382"/>
      <c r="M79" s="383"/>
      <c r="N79" s="379" t="s">
        <v>43</v>
      </c>
      <c r="O79" s="380"/>
      <c r="P79" s="380"/>
      <c r="Q79" s="380"/>
      <c r="R79" s="380"/>
      <c r="S79" s="380"/>
      <c r="T79" s="381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2"/>
      <c r="M80" s="383"/>
      <c r="N80" s="379" t="s">
        <v>43</v>
      </c>
      <c r="O80" s="380"/>
      <c r="P80" s="380"/>
      <c r="Q80" s="380"/>
      <c r="R80" s="380"/>
      <c r="S80" s="380"/>
      <c r="T80" s="381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74" t="s">
        <v>108</v>
      </c>
      <c r="B81" s="374"/>
      <c r="C81" s="374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67"/>
      <c r="Z81" s="67"/>
    </row>
    <row r="82" spans="1:53" ht="27" customHeight="1" x14ac:dyDescent="0.25">
      <c r="A82" s="64" t="s">
        <v>165</v>
      </c>
      <c r="B82" s="64" t="s">
        <v>166</v>
      </c>
      <c r="C82" s="37">
        <v>4301020189</v>
      </c>
      <c r="D82" s="375">
        <v>4607091384789</v>
      </c>
      <c r="E82" s="375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5" t="s">
        <v>167</v>
      </c>
      <c r="O82" s="377"/>
      <c r="P82" s="377"/>
      <c r="Q82" s="377"/>
      <c r="R82" s="37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168</v>
      </c>
      <c r="B83" s="64" t="s">
        <v>169</v>
      </c>
      <c r="C83" s="37">
        <v>4301020235</v>
      </c>
      <c r="D83" s="375">
        <v>4680115881488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7"/>
      <c r="P83" s="377"/>
      <c r="Q83" s="377"/>
      <c r="R83" s="37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170</v>
      </c>
      <c r="B84" s="64" t="s">
        <v>171</v>
      </c>
      <c r="C84" s="37">
        <v>4301020183</v>
      </c>
      <c r="D84" s="375">
        <v>4607091384765</v>
      </c>
      <c r="E84" s="375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7" t="s">
        <v>172</v>
      </c>
      <c r="O84" s="377"/>
      <c r="P84" s="377"/>
      <c r="Q84" s="377"/>
      <c r="R84" s="37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4301020228</v>
      </c>
      <c r="D85" s="375">
        <v>4680115882751</v>
      </c>
      <c r="E85" s="375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8" t="s">
        <v>175</v>
      </c>
      <c r="O85" s="377"/>
      <c r="P85" s="377"/>
      <c r="Q85" s="377"/>
      <c r="R85" s="37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4301020258</v>
      </c>
      <c r="D86" s="375">
        <v>4680115882775</v>
      </c>
      <c r="E86" s="375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179</v>
      </c>
      <c r="L86" s="39" t="s">
        <v>133</v>
      </c>
      <c r="M86" s="38">
        <v>50</v>
      </c>
      <c r="N86" s="419" t="s">
        <v>178</v>
      </c>
      <c r="O86" s="377"/>
      <c r="P86" s="377"/>
      <c r="Q86" s="377"/>
      <c r="R86" s="37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180</v>
      </c>
      <c r="B87" s="64" t="s">
        <v>181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7"/>
      <c r="P87" s="377"/>
      <c r="Q87" s="377"/>
      <c r="R87" s="37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7"/>
      <c r="P88" s="377"/>
      <c r="Q88" s="377"/>
      <c r="R88" s="37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2"/>
      <c r="M89" s="383"/>
      <c r="N89" s="379" t="s">
        <v>43</v>
      </c>
      <c r="O89" s="380"/>
      <c r="P89" s="380"/>
      <c r="Q89" s="380"/>
      <c r="R89" s="380"/>
      <c r="S89" s="380"/>
      <c r="T89" s="381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3"/>
      <c r="N90" s="379" t="s">
        <v>43</v>
      </c>
      <c r="O90" s="380"/>
      <c r="P90" s="380"/>
      <c r="Q90" s="380"/>
      <c r="R90" s="380"/>
      <c r="S90" s="380"/>
      <c r="T90" s="381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74" t="s">
        <v>76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374"/>
      <c r="Y91" s="67"/>
      <c r="Z91" s="67"/>
    </row>
    <row r="92" spans="1:53" ht="16.5" customHeight="1" x14ac:dyDescent="0.25">
      <c r="A92" s="64" t="s">
        <v>184</v>
      </c>
      <c r="B92" s="64" t="s">
        <v>185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7"/>
      <c r="P92" s="377"/>
      <c r="Q92" s="377"/>
      <c r="R92" s="378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99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7"/>
      <c r="P93" s="377"/>
      <c r="Q93" s="377"/>
      <c r="R93" s="37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7"/>
      <c r="P94" s="377"/>
      <c r="Q94" s="377"/>
      <c r="R94" s="37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7"/>
      <c r="P95" s="377"/>
      <c r="Q95" s="377"/>
      <c r="R95" s="37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192</v>
      </c>
      <c r="B96" s="64" t="s">
        <v>193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7"/>
      <c r="P96" s="377"/>
      <c r="Q96" s="377"/>
      <c r="R96" s="37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179</v>
      </c>
      <c r="L97" s="39" t="s">
        <v>79</v>
      </c>
      <c r="M97" s="38">
        <v>40</v>
      </c>
      <c r="N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7"/>
      <c r="P97" s="377"/>
      <c r="Q97" s="377"/>
      <c r="R97" s="37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4301031079</v>
      </c>
      <c r="D98" s="375">
        <v>4607091384734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179</v>
      </c>
      <c r="L98" s="39" t="s">
        <v>79</v>
      </c>
      <c r="M98" s="38">
        <v>45</v>
      </c>
      <c r="N98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7"/>
      <c r="P98" s="377"/>
      <c r="Q98" s="377"/>
      <c r="R98" s="37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4301030964</v>
      </c>
      <c r="D99" s="375">
        <v>4607091382464</v>
      </c>
      <c r="E99" s="375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179</v>
      </c>
      <c r="L99" s="39" t="s">
        <v>79</v>
      </c>
      <c r="M99" s="38">
        <v>40</v>
      </c>
      <c r="N99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7"/>
      <c r="P99" s="377"/>
      <c r="Q99" s="377"/>
      <c r="R99" s="37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x14ac:dyDescent="0.2">
      <c r="A100" s="382"/>
      <c r="B100" s="382"/>
      <c r="C100" s="382"/>
      <c r="D100" s="382"/>
      <c r="E100" s="382"/>
      <c r="F100" s="382"/>
      <c r="G100" s="382"/>
      <c r="H100" s="382"/>
      <c r="I100" s="382"/>
      <c r="J100" s="382"/>
      <c r="K100" s="382"/>
      <c r="L100" s="382"/>
      <c r="M100" s="383"/>
      <c r="N100" s="379" t="s">
        <v>43</v>
      </c>
      <c r="O100" s="380"/>
      <c r="P100" s="380"/>
      <c r="Q100" s="380"/>
      <c r="R100" s="380"/>
      <c r="S100" s="380"/>
      <c r="T100" s="381"/>
      <c r="U100" s="43" t="s">
        <v>42</v>
      </c>
      <c r="V100" s="44">
        <f>IFERROR(V92/H92,"0")+IFERROR(V93/H93,"0")+IFERROR(V94/H94,"0")+IFERROR(V95/H95,"0")+IFERROR(V96/H96,"0")+IFERROR(V97/H97,"0")+IFERROR(V98/H98,"0")+IFERROR(V99/H99,"0")</f>
        <v>0</v>
      </c>
      <c r="W100" s="44">
        <f>IFERROR(W92/H92,"0")+IFERROR(W93/H93,"0")+IFERROR(W94/H94,"0")+IFERROR(W95/H95,"0")+IFERROR(W96/H96,"0")+IFERROR(W97/H97,"0")+IFERROR(W98/H98,"0")+IFERROR(W99/H99,"0")</f>
        <v>0</v>
      </c>
      <c r="X100" s="44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3"/>
      <c r="N101" s="379" t="s">
        <v>43</v>
      </c>
      <c r="O101" s="380"/>
      <c r="P101" s="380"/>
      <c r="Q101" s="380"/>
      <c r="R101" s="380"/>
      <c r="S101" s="380"/>
      <c r="T101" s="381"/>
      <c r="U101" s="43" t="s">
        <v>0</v>
      </c>
      <c r="V101" s="44">
        <f>IFERROR(SUM(V92:V99),"0")</f>
        <v>0</v>
      </c>
      <c r="W101" s="44">
        <f>IFERROR(SUM(W92:W99),"0")</f>
        <v>0</v>
      </c>
      <c r="X101" s="43"/>
      <c r="Y101" s="68"/>
      <c r="Z101" s="68"/>
    </row>
    <row r="102" spans="1:53" ht="14.25" customHeight="1" x14ac:dyDescent="0.25">
      <c r="A102" s="374" t="s">
        <v>81</v>
      </c>
      <c r="B102" s="374"/>
      <c r="C102" s="374"/>
      <c r="D102" s="374"/>
      <c r="E102" s="374"/>
      <c r="F102" s="374"/>
      <c r="G102" s="374"/>
      <c r="H102" s="374"/>
      <c r="I102" s="374"/>
      <c r="J102" s="374"/>
      <c r="K102" s="374"/>
      <c r="L102" s="374"/>
      <c r="M102" s="374"/>
      <c r="N102" s="374"/>
      <c r="O102" s="374"/>
      <c r="P102" s="374"/>
      <c r="Q102" s="374"/>
      <c r="R102" s="374"/>
      <c r="S102" s="374"/>
      <c r="T102" s="374"/>
      <c r="U102" s="374"/>
      <c r="V102" s="374"/>
      <c r="W102" s="374"/>
      <c r="X102" s="374"/>
      <c r="Y102" s="67"/>
      <c r="Z102" s="67"/>
    </row>
    <row r="103" spans="1:53" ht="27" customHeight="1" x14ac:dyDescent="0.25">
      <c r="A103" s="64" t="s">
        <v>200</v>
      </c>
      <c r="B103" s="64" t="s">
        <v>201</v>
      </c>
      <c r="C103" s="37">
        <v>4301051437</v>
      </c>
      <c r="D103" s="375">
        <v>4607091386967</v>
      </c>
      <c r="E103" s="375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112</v>
      </c>
      <c r="L103" s="39" t="s">
        <v>133</v>
      </c>
      <c r="M103" s="38">
        <v>45</v>
      </c>
      <c r="N103" s="430" t="s">
        <v>202</v>
      </c>
      <c r="O103" s="377"/>
      <c r="P103" s="377"/>
      <c r="Q103" s="377"/>
      <c r="R103" s="37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ref="W103:W111" si="6">IFERROR(IF(V103="",0,CEILING((V103/$H103),1)*$H103),"")</f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27" customHeight="1" x14ac:dyDescent="0.25">
      <c r="A104" s="64" t="s">
        <v>200</v>
      </c>
      <c r="B104" s="64" t="s">
        <v>203</v>
      </c>
      <c r="C104" s="37">
        <v>4301051543</v>
      </c>
      <c r="D104" s="375">
        <v>4607091386967</v>
      </c>
      <c r="E104" s="375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112</v>
      </c>
      <c r="L104" s="39" t="s">
        <v>79</v>
      </c>
      <c r="M104" s="38">
        <v>45</v>
      </c>
      <c r="N104" s="431" t="s">
        <v>204</v>
      </c>
      <c r="O104" s="377"/>
      <c r="P104" s="377"/>
      <c r="Q104" s="377"/>
      <c r="R104" s="378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IFERROR(IF(W104=0,"",ROUNDUP(W104/H104,0)*0.02175),"")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16.5" customHeight="1" x14ac:dyDescent="0.25">
      <c r="A105" s="64" t="s">
        <v>205</v>
      </c>
      <c r="B105" s="64" t="s">
        <v>206</v>
      </c>
      <c r="C105" s="37">
        <v>4301051611</v>
      </c>
      <c r="D105" s="375">
        <v>4607091385304</v>
      </c>
      <c r="E105" s="375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112</v>
      </c>
      <c r="L105" s="39" t="s">
        <v>79</v>
      </c>
      <c r="M105" s="38">
        <v>40</v>
      </c>
      <c r="N105" s="432" t="s">
        <v>207</v>
      </c>
      <c r="O105" s="377"/>
      <c r="P105" s="377"/>
      <c r="Q105" s="377"/>
      <c r="R105" s="378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16.5" customHeight="1" x14ac:dyDescent="0.25">
      <c r="A106" s="64" t="s">
        <v>208</v>
      </c>
      <c r="B106" s="64" t="s">
        <v>209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80</v>
      </c>
      <c r="L106" s="39" t="s">
        <v>79</v>
      </c>
      <c r="M106" s="38">
        <v>31</v>
      </c>
      <c r="N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77"/>
      <c r="P106" s="377"/>
      <c r="Q106" s="377"/>
      <c r="R106" s="37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IFERROR(IF(W106=0,"",ROUNDUP(W106/H106,0)*0.00753),"")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210</v>
      </c>
      <c r="B107" s="64" t="s">
        <v>211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80</v>
      </c>
      <c r="L107" s="39" t="s">
        <v>133</v>
      </c>
      <c r="M107" s="38">
        <v>45</v>
      </c>
      <c r="N107" s="434" t="s">
        <v>212</v>
      </c>
      <c r="O107" s="377"/>
      <c r="P107" s="377"/>
      <c r="Q107" s="377"/>
      <c r="R107" s="37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213</v>
      </c>
      <c r="B108" s="64" t="s">
        <v>214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80</v>
      </c>
      <c r="L108" s="39" t="s">
        <v>133</v>
      </c>
      <c r="M108" s="38">
        <v>45</v>
      </c>
      <c r="N108" s="435" t="s">
        <v>215</v>
      </c>
      <c r="O108" s="377"/>
      <c r="P108" s="377"/>
      <c r="Q108" s="377"/>
      <c r="R108" s="37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IFERROR(IF(W108=0,"",ROUNDUP(W108/H108,0)*0.00937),"")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216</v>
      </c>
      <c r="B109" s="64" t="s">
        <v>217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80</v>
      </c>
      <c r="L109" s="39" t="s">
        <v>133</v>
      </c>
      <c r="M109" s="38">
        <v>45</v>
      </c>
      <c r="N109" s="436" t="s">
        <v>218</v>
      </c>
      <c r="O109" s="377"/>
      <c r="P109" s="377"/>
      <c r="Q109" s="377"/>
      <c r="R109" s="37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219</v>
      </c>
      <c r="B110" s="64" t="s">
        <v>220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8" t="s">
        <v>80</v>
      </c>
      <c r="L110" s="39" t="s">
        <v>79</v>
      </c>
      <c r="M110" s="38">
        <v>40</v>
      </c>
      <c r="N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77"/>
      <c r="P110" s="377"/>
      <c r="Q110" s="377"/>
      <c r="R110" s="37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221</v>
      </c>
      <c r="B111" s="64" t="s">
        <v>222</v>
      </c>
      <c r="C111" s="37">
        <v>4301051480</v>
      </c>
      <c r="D111" s="375">
        <v>4680115882645</v>
      </c>
      <c r="E111" s="375"/>
      <c r="F111" s="63">
        <v>0.3</v>
      </c>
      <c r="G111" s="38">
        <v>6</v>
      </c>
      <c r="H111" s="63">
        <v>1.8</v>
      </c>
      <c r="I111" s="63">
        <v>2.66</v>
      </c>
      <c r="J111" s="38">
        <v>156</v>
      </c>
      <c r="K111" s="38" t="s">
        <v>80</v>
      </c>
      <c r="L111" s="39" t="s">
        <v>79</v>
      </c>
      <c r="M111" s="38">
        <v>40</v>
      </c>
      <c r="N111" s="438" t="s">
        <v>223</v>
      </c>
      <c r="O111" s="377"/>
      <c r="P111" s="377"/>
      <c r="Q111" s="377"/>
      <c r="R111" s="37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3"/>
      <c r="N112" s="379" t="s">
        <v>43</v>
      </c>
      <c r="O112" s="380"/>
      <c r="P112" s="380"/>
      <c r="Q112" s="380"/>
      <c r="R112" s="380"/>
      <c r="S112" s="380"/>
      <c r="T112" s="381"/>
      <c r="U112" s="43" t="s">
        <v>42</v>
      </c>
      <c r="V112" s="44">
        <f>IFERROR(V103/H103,"0")+IFERROR(V104/H104,"0")+IFERROR(V105/H105,"0")+IFERROR(V106/H106,"0")+IFERROR(V107/H107,"0")+IFERROR(V108/H108,"0")+IFERROR(V109/H109,"0")+IFERROR(V110/H110,"0")+IFERROR(V111/H111,"0")</f>
        <v>0</v>
      </c>
      <c r="W112" s="44">
        <f>IFERROR(W103/H103,"0")+IFERROR(W104/H104,"0")+IFERROR(W105/H105,"0")+IFERROR(W106/H106,"0")+IFERROR(W107/H107,"0")+IFERROR(W108/H108,"0")+IFERROR(W109/H109,"0")+IFERROR(W110/H110,"0")+IFERROR(W111/H111,"0")</f>
        <v>0</v>
      </c>
      <c r="X112" s="4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68"/>
      <c r="Z112" s="68"/>
    </row>
    <row r="113" spans="1:53" x14ac:dyDescent="0.2">
      <c r="A113" s="382"/>
      <c r="B113" s="382"/>
      <c r="C113" s="382"/>
      <c r="D113" s="382"/>
      <c r="E113" s="382"/>
      <c r="F113" s="382"/>
      <c r="G113" s="382"/>
      <c r="H113" s="382"/>
      <c r="I113" s="382"/>
      <c r="J113" s="382"/>
      <c r="K113" s="382"/>
      <c r="L113" s="382"/>
      <c r="M113" s="383"/>
      <c r="N113" s="379" t="s">
        <v>43</v>
      </c>
      <c r="O113" s="380"/>
      <c r="P113" s="380"/>
      <c r="Q113" s="380"/>
      <c r="R113" s="380"/>
      <c r="S113" s="380"/>
      <c r="T113" s="381"/>
      <c r="U113" s="43" t="s">
        <v>0</v>
      </c>
      <c r="V113" s="44">
        <f>IFERROR(SUM(V103:V111),"0")</f>
        <v>0</v>
      </c>
      <c r="W113" s="44">
        <f>IFERROR(SUM(W103:W111),"0")</f>
        <v>0</v>
      </c>
      <c r="X113" s="43"/>
      <c r="Y113" s="68"/>
      <c r="Z113" s="68"/>
    </row>
    <row r="114" spans="1:53" ht="14.25" customHeight="1" x14ac:dyDescent="0.25">
      <c r="A114" s="374" t="s">
        <v>224</v>
      </c>
      <c r="B114" s="374"/>
      <c r="C114" s="374"/>
      <c r="D114" s="374"/>
      <c r="E114" s="374"/>
      <c r="F114" s="374"/>
      <c r="G114" s="374"/>
      <c r="H114" s="374"/>
      <c r="I114" s="374"/>
      <c r="J114" s="374"/>
      <c r="K114" s="374"/>
      <c r="L114" s="374"/>
      <c r="M114" s="374"/>
      <c r="N114" s="374"/>
      <c r="O114" s="374"/>
      <c r="P114" s="374"/>
      <c r="Q114" s="374"/>
      <c r="R114" s="374"/>
      <c r="S114" s="374"/>
      <c r="T114" s="374"/>
      <c r="U114" s="374"/>
      <c r="V114" s="374"/>
      <c r="W114" s="374"/>
      <c r="X114" s="374"/>
      <c r="Y114" s="67"/>
      <c r="Z114" s="67"/>
    </row>
    <row r="115" spans="1:53" ht="27" customHeight="1" x14ac:dyDescent="0.25">
      <c r="A115" s="64" t="s">
        <v>225</v>
      </c>
      <c r="B115" s="64" t="s">
        <v>226</v>
      </c>
      <c r="C115" s="37">
        <v>4301060296</v>
      </c>
      <c r="D115" s="375">
        <v>4607091383065</v>
      </c>
      <c r="E115" s="375"/>
      <c r="F115" s="63">
        <v>0.83</v>
      </c>
      <c r="G115" s="38">
        <v>4</v>
      </c>
      <c r="H115" s="63">
        <v>3.32</v>
      </c>
      <c r="I115" s="63">
        <v>3.5819999999999999</v>
      </c>
      <c r="J115" s="38">
        <v>120</v>
      </c>
      <c r="K115" s="38" t="s">
        <v>80</v>
      </c>
      <c r="L115" s="39" t="s">
        <v>79</v>
      </c>
      <c r="M115" s="38">
        <v>30</v>
      </c>
      <c r="N115" s="4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77"/>
      <c r="P115" s="377"/>
      <c r="Q115" s="377"/>
      <c r="R115" s="378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25">
      <c r="A116" s="64" t="s">
        <v>227</v>
      </c>
      <c r="B116" s="64" t="s">
        <v>228</v>
      </c>
      <c r="C116" s="37">
        <v>4301060350</v>
      </c>
      <c r="D116" s="375">
        <v>4680115881532</v>
      </c>
      <c r="E116" s="375"/>
      <c r="F116" s="63">
        <v>1.35</v>
      </c>
      <c r="G116" s="38">
        <v>6</v>
      </c>
      <c r="H116" s="63">
        <v>8.1</v>
      </c>
      <c r="I116" s="63">
        <v>8.58</v>
      </c>
      <c r="J116" s="38">
        <v>56</v>
      </c>
      <c r="K116" s="38" t="s">
        <v>112</v>
      </c>
      <c r="L116" s="39" t="s">
        <v>133</v>
      </c>
      <c r="M116" s="38">
        <v>30</v>
      </c>
      <c r="N116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77"/>
      <c r="P116" s="377"/>
      <c r="Q116" s="377"/>
      <c r="R116" s="378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IFERROR(IF(W116=0,"",ROUNDUP(W116/H116,0)*0.02175),"")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229</v>
      </c>
      <c r="B117" s="64" t="s">
        <v>230</v>
      </c>
      <c r="C117" s="37">
        <v>4301060356</v>
      </c>
      <c r="D117" s="375">
        <v>4680115882652</v>
      </c>
      <c r="E117" s="375"/>
      <c r="F117" s="63">
        <v>0.33</v>
      </c>
      <c r="G117" s="38">
        <v>6</v>
      </c>
      <c r="H117" s="63">
        <v>1.98</v>
      </c>
      <c r="I117" s="63">
        <v>2.84</v>
      </c>
      <c r="J117" s="38">
        <v>156</v>
      </c>
      <c r="K117" s="38" t="s">
        <v>80</v>
      </c>
      <c r="L117" s="39" t="s">
        <v>79</v>
      </c>
      <c r="M117" s="38">
        <v>40</v>
      </c>
      <c r="N117" s="441" t="s">
        <v>231</v>
      </c>
      <c r="O117" s="377"/>
      <c r="P117" s="377"/>
      <c r="Q117" s="377"/>
      <c r="R117" s="378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16.5" customHeight="1" x14ac:dyDescent="0.25">
      <c r="A118" s="64" t="s">
        <v>232</v>
      </c>
      <c r="B118" s="64" t="s">
        <v>233</v>
      </c>
      <c r="C118" s="37">
        <v>4301060309</v>
      </c>
      <c r="D118" s="375">
        <v>4680115880238</v>
      </c>
      <c r="E118" s="375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80</v>
      </c>
      <c r="L118" s="39" t="s">
        <v>79</v>
      </c>
      <c r="M118" s="38">
        <v>40</v>
      </c>
      <c r="N118" s="44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77"/>
      <c r="P118" s="377"/>
      <c r="Q118" s="377"/>
      <c r="R118" s="378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234</v>
      </c>
      <c r="B119" s="64" t="s">
        <v>235</v>
      </c>
      <c r="C119" s="37">
        <v>4301060351</v>
      </c>
      <c r="D119" s="375">
        <v>4680115881464</v>
      </c>
      <c r="E119" s="375"/>
      <c r="F119" s="63">
        <v>0.4</v>
      </c>
      <c r="G119" s="38">
        <v>6</v>
      </c>
      <c r="H119" s="63">
        <v>2.4</v>
      </c>
      <c r="I119" s="63">
        <v>2.6</v>
      </c>
      <c r="J119" s="38">
        <v>156</v>
      </c>
      <c r="K119" s="38" t="s">
        <v>80</v>
      </c>
      <c r="L119" s="39" t="s">
        <v>133</v>
      </c>
      <c r="M119" s="38">
        <v>30</v>
      </c>
      <c r="N119" s="443" t="s">
        <v>236</v>
      </c>
      <c r="O119" s="377"/>
      <c r="P119" s="377"/>
      <c r="Q119" s="377"/>
      <c r="R119" s="378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x14ac:dyDescent="0.2">
      <c r="A120" s="382"/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3"/>
      <c r="N120" s="379" t="s">
        <v>43</v>
      </c>
      <c r="O120" s="380"/>
      <c r="P120" s="380"/>
      <c r="Q120" s="380"/>
      <c r="R120" s="380"/>
      <c r="S120" s="380"/>
      <c r="T120" s="381"/>
      <c r="U120" s="43" t="s">
        <v>42</v>
      </c>
      <c r="V120" s="44">
        <f>IFERROR(V115/H115,"0")+IFERROR(V116/H116,"0")+IFERROR(V117/H117,"0")+IFERROR(V118/H118,"0")+IFERROR(V119/H119,"0")</f>
        <v>0</v>
      </c>
      <c r="W120" s="44">
        <f>IFERROR(W115/H115,"0")+IFERROR(W116/H116,"0")+IFERROR(W117/H117,"0")+IFERROR(W118/H118,"0")+IFERROR(W119/H119,"0")</f>
        <v>0</v>
      </c>
      <c r="X120" s="44">
        <f>IFERROR(IF(X115="",0,X115),"0")+IFERROR(IF(X116="",0,X116),"0")+IFERROR(IF(X117="",0,X117),"0")+IFERROR(IF(X118="",0,X118),"0")+IFERROR(IF(X119="",0,X119),"0")</f>
        <v>0</v>
      </c>
      <c r="Y120" s="68"/>
      <c r="Z120" s="68"/>
    </row>
    <row r="121" spans="1:53" x14ac:dyDescent="0.2">
      <c r="A121" s="382"/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3"/>
      <c r="N121" s="379" t="s">
        <v>43</v>
      </c>
      <c r="O121" s="380"/>
      <c r="P121" s="380"/>
      <c r="Q121" s="380"/>
      <c r="R121" s="380"/>
      <c r="S121" s="380"/>
      <c r="T121" s="381"/>
      <c r="U121" s="43" t="s">
        <v>0</v>
      </c>
      <c r="V121" s="44">
        <f>IFERROR(SUM(V115:V119),"0")</f>
        <v>0</v>
      </c>
      <c r="W121" s="44">
        <f>IFERROR(SUM(W115:W119),"0")</f>
        <v>0</v>
      </c>
      <c r="X121" s="43"/>
      <c r="Y121" s="68"/>
      <c r="Z121" s="68"/>
    </row>
    <row r="122" spans="1:53" ht="16.5" customHeight="1" x14ac:dyDescent="0.25">
      <c r="A122" s="373" t="s">
        <v>237</v>
      </c>
      <c r="B122" s="373"/>
      <c r="C122" s="373"/>
      <c r="D122" s="373"/>
      <c r="E122" s="373"/>
      <c r="F122" s="373"/>
      <c r="G122" s="373"/>
      <c r="H122" s="373"/>
      <c r="I122" s="373"/>
      <c r="J122" s="373"/>
      <c r="K122" s="373"/>
      <c r="L122" s="373"/>
      <c r="M122" s="373"/>
      <c r="N122" s="373"/>
      <c r="O122" s="373"/>
      <c r="P122" s="373"/>
      <c r="Q122" s="373"/>
      <c r="R122" s="373"/>
      <c r="S122" s="373"/>
      <c r="T122" s="373"/>
      <c r="U122" s="373"/>
      <c r="V122" s="373"/>
      <c r="W122" s="373"/>
      <c r="X122" s="373"/>
      <c r="Y122" s="66"/>
      <c r="Z122" s="66"/>
    </row>
    <row r="123" spans="1:53" ht="14.25" customHeight="1" x14ac:dyDescent="0.25">
      <c r="A123" s="374" t="s">
        <v>81</v>
      </c>
      <c r="B123" s="374"/>
      <c r="C123" s="374"/>
      <c r="D123" s="374"/>
      <c r="E123" s="374"/>
      <c r="F123" s="374"/>
      <c r="G123" s="374"/>
      <c r="H123" s="374"/>
      <c r="I123" s="374"/>
      <c r="J123" s="374"/>
      <c r="K123" s="374"/>
      <c r="L123" s="374"/>
      <c r="M123" s="374"/>
      <c r="N123" s="374"/>
      <c r="O123" s="374"/>
      <c r="P123" s="374"/>
      <c r="Q123" s="374"/>
      <c r="R123" s="374"/>
      <c r="S123" s="374"/>
      <c r="T123" s="374"/>
      <c r="U123" s="374"/>
      <c r="V123" s="374"/>
      <c r="W123" s="374"/>
      <c r="X123" s="374"/>
      <c r="Y123" s="67"/>
      <c r="Z123" s="67"/>
    </row>
    <row r="124" spans="1:53" ht="27" customHeight="1" x14ac:dyDescent="0.25">
      <c r="A124" s="64" t="s">
        <v>238</v>
      </c>
      <c r="B124" s="64" t="s">
        <v>239</v>
      </c>
      <c r="C124" s="37">
        <v>4301051612</v>
      </c>
      <c r="D124" s="375">
        <v>4607091385168</v>
      </c>
      <c r="E124" s="375"/>
      <c r="F124" s="63">
        <v>1.4</v>
      </c>
      <c r="G124" s="38">
        <v>6</v>
      </c>
      <c r="H124" s="63">
        <v>8.4</v>
      </c>
      <c r="I124" s="63">
        <v>8.9580000000000002</v>
      </c>
      <c r="J124" s="38">
        <v>56</v>
      </c>
      <c r="K124" s="38" t="s">
        <v>112</v>
      </c>
      <c r="L124" s="39" t="s">
        <v>79</v>
      </c>
      <c r="M124" s="38">
        <v>45</v>
      </c>
      <c r="N124" s="444" t="s">
        <v>240</v>
      </c>
      <c r="O124" s="377"/>
      <c r="P124" s="377"/>
      <c r="Q124" s="377"/>
      <c r="R124" s="37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ht="16.5" customHeight="1" x14ac:dyDescent="0.25">
      <c r="A125" s="64" t="s">
        <v>241</v>
      </c>
      <c r="B125" s="64" t="s">
        <v>242</v>
      </c>
      <c r="C125" s="37">
        <v>4301051362</v>
      </c>
      <c r="D125" s="375">
        <v>4607091383256</v>
      </c>
      <c r="E125" s="375"/>
      <c r="F125" s="63">
        <v>0.33</v>
      </c>
      <c r="G125" s="38">
        <v>6</v>
      </c>
      <c r="H125" s="63">
        <v>1.98</v>
      </c>
      <c r="I125" s="63">
        <v>2.246</v>
      </c>
      <c r="J125" s="38">
        <v>156</v>
      </c>
      <c r="K125" s="38" t="s">
        <v>80</v>
      </c>
      <c r="L125" s="39" t="s">
        <v>133</v>
      </c>
      <c r="M125" s="38">
        <v>45</v>
      </c>
      <c r="N125" s="4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77"/>
      <c r="P125" s="377"/>
      <c r="Q125" s="377"/>
      <c r="R125" s="378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5" t="s">
        <v>66</v>
      </c>
    </row>
    <row r="126" spans="1:53" ht="16.5" customHeight="1" x14ac:dyDescent="0.25">
      <c r="A126" s="64" t="s">
        <v>243</v>
      </c>
      <c r="B126" s="64" t="s">
        <v>244</v>
      </c>
      <c r="C126" s="37">
        <v>4301051358</v>
      </c>
      <c r="D126" s="375">
        <v>4607091385748</v>
      </c>
      <c r="E126" s="375"/>
      <c r="F126" s="63">
        <v>0.45</v>
      </c>
      <c r="G126" s="38">
        <v>6</v>
      </c>
      <c r="H126" s="63">
        <v>2.7</v>
      </c>
      <c r="I126" s="63">
        <v>2.972</v>
      </c>
      <c r="J126" s="38">
        <v>156</v>
      </c>
      <c r="K126" s="38" t="s">
        <v>80</v>
      </c>
      <c r="L126" s="39" t="s">
        <v>133</v>
      </c>
      <c r="M126" s="38">
        <v>45</v>
      </c>
      <c r="N126" s="44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77"/>
      <c r="P126" s="377"/>
      <c r="Q126" s="377"/>
      <c r="R126" s="378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3"/>
      <c r="N127" s="379" t="s">
        <v>43</v>
      </c>
      <c r="O127" s="380"/>
      <c r="P127" s="380"/>
      <c r="Q127" s="380"/>
      <c r="R127" s="380"/>
      <c r="S127" s="380"/>
      <c r="T127" s="381"/>
      <c r="U127" s="43" t="s">
        <v>42</v>
      </c>
      <c r="V127" s="44">
        <f>IFERROR(V124/H124,"0")+IFERROR(V125/H125,"0")+IFERROR(V126/H126,"0")</f>
        <v>0</v>
      </c>
      <c r="W127" s="44">
        <f>IFERROR(W124/H124,"0")+IFERROR(W125/H125,"0")+IFERROR(W126/H126,"0")</f>
        <v>0</v>
      </c>
      <c r="X127" s="44">
        <f>IFERROR(IF(X124="",0,X124),"0")+IFERROR(IF(X125="",0,X125),"0")+IFERROR(IF(X126="",0,X126),"0")</f>
        <v>0</v>
      </c>
      <c r="Y127" s="68"/>
      <c r="Z127" s="68"/>
    </row>
    <row r="128" spans="1:53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3"/>
      <c r="N128" s="379" t="s">
        <v>43</v>
      </c>
      <c r="O128" s="380"/>
      <c r="P128" s="380"/>
      <c r="Q128" s="380"/>
      <c r="R128" s="380"/>
      <c r="S128" s="380"/>
      <c r="T128" s="381"/>
      <c r="U128" s="43" t="s">
        <v>0</v>
      </c>
      <c r="V128" s="44">
        <f>IFERROR(SUM(V124:V126),"0")</f>
        <v>0</v>
      </c>
      <c r="W128" s="44">
        <f>IFERROR(SUM(W124:W126),"0")</f>
        <v>0</v>
      </c>
      <c r="X128" s="43"/>
      <c r="Y128" s="68"/>
      <c r="Z128" s="68"/>
    </row>
    <row r="129" spans="1:53" ht="27.75" customHeight="1" x14ac:dyDescent="0.2">
      <c r="A129" s="372" t="s">
        <v>245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372"/>
      <c r="Y129" s="55"/>
      <c r="Z129" s="55"/>
    </row>
    <row r="130" spans="1:53" ht="16.5" customHeight="1" x14ac:dyDescent="0.25">
      <c r="A130" s="373" t="s">
        <v>246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373"/>
      <c r="Y130" s="66"/>
      <c r="Z130" s="66"/>
    </row>
    <row r="131" spans="1:53" ht="14.25" customHeight="1" x14ac:dyDescent="0.25">
      <c r="A131" s="374" t="s">
        <v>116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67"/>
      <c r="Z131" s="67"/>
    </row>
    <row r="132" spans="1:53" ht="27" customHeight="1" x14ac:dyDescent="0.25">
      <c r="A132" s="64" t="s">
        <v>247</v>
      </c>
      <c r="B132" s="64" t="s">
        <v>248</v>
      </c>
      <c r="C132" s="37">
        <v>4301011223</v>
      </c>
      <c r="D132" s="375">
        <v>4607091383423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8" t="s">
        <v>112</v>
      </c>
      <c r="L132" s="39" t="s">
        <v>133</v>
      </c>
      <c r="M132" s="38">
        <v>35</v>
      </c>
      <c r="N132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77"/>
      <c r="P132" s="377"/>
      <c r="Q132" s="377"/>
      <c r="R132" s="37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ht="27" customHeight="1" x14ac:dyDescent="0.25">
      <c r="A133" s="64" t="s">
        <v>249</v>
      </c>
      <c r="B133" s="64" t="s">
        <v>250</v>
      </c>
      <c r="C133" s="37">
        <v>4301011338</v>
      </c>
      <c r="D133" s="375">
        <v>4607091381405</v>
      </c>
      <c r="E133" s="375"/>
      <c r="F133" s="63">
        <v>1.35</v>
      </c>
      <c r="G133" s="38">
        <v>8</v>
      </c>
      <c r="H133" s="63">
        <v>10.8</v>
      </c>
      <c r="I133" s="63">
        <v>11.375999999999999</v>
      </c>
      <c r="J133" s="38">
        <v>56</v>
      </c>
      <c r="K133" s="38" t="s">
        <v>112</v>
      </c>
      <c r="L133" s="39" t="s">
        <v>79</v>
      </c>
      <c r="M133" s="38">
        <v>35</v>
      </c>
      <c r="N133" s="4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77"/>
      <c r="P133" s="377"/>
      <c r="Q133" s="377"/>
      <c r="R133" s="37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38" t="s">
        <v>66</v>
      </c>
    </row>
    <row r="134" spans="1:53" ht="27" customHeight="1" x14ac:dyDescent="0.25">
      <c r="A134" s="64" t="s">
        <v>251</v>
      </c>
      <c r="B134" s="64" t="s">
        <v>252</v>
      </c>
      <c r="C134" s="37">
        <v>4301011333</v>
      </c>
      <c r="D134" s="375">
        <v>4607091386516</v>
      </c>
      <c r="E134" s="375"/>
      <c r="F134" s="63">
        <v>1.4</v>
      </c>
      <c r="G134" s="38">
        <v>8</v>
      </c>
      <c r="H134" s="63">
        <v>11.2</v>
      </c>
      <c r="I134" s="63">
        <v>11.776</v>
      </c>
      <c r="J134" s="38">
        <v>56</v>
      </c>
      <c r="K134" s="38" t="s">
        <v>112</v>
      </c>
      <c r="L134" s="39" t="s">
        <v>79</v>
      </c>
      <c r="M134" s="38">
        <v>30</v>
      </c>
      <c r="N134" s="4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77"/>
      <c r="P134" s="377"/>
      <c r="Q134" s="377"/>
      <c r="R134" s="37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3"/>
      <c r="N135" s="379" t="s">
        <v>43</v>
      </c>
      <c r="O135" s="380"/>
      <c r="P135" s="380"/>
      <c r="Q135" s="380"/>
      <c r="R135" s="380"/>
      <c r="S135" s="380"/>
      <c r="T135" s="381"/>
      <c r="U135" s="43" t="s">
        <v>42</v>
      </c>
      <c r="V135" s="44">
        <f>IFERROR(V132/H132,"0")+IFERROR(V133/H133,"0")+IFERROR(V134/H134,"0")</f>
        <v>0</v>
      </c>
      <c r="W135" s="44">
        <f>IFERROR(W132/H132,"0")+IFERROR(W133/H133,"0")+IFERROR(W134/H134,"0")</f>
        <v>0</v>
      </c>
      <c r="X135" s="44">
        <f>IFERROR(IF(X132="",0,X132),"0")+IFERROR(IF(X133="",0,X133),"0")+IFERROR(IF(X134="",0,X134),"0")</f>
        <v>0</v>
      </c>
      <c r="Y135" s="68"/>
      <c r="Z135" s="68"/>
    </row>
    <row r="136" spans="1:53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3"/>
      <c r="N136" s="379" t="s">
        <v>43</v>
      </c>
      <c r="O136" s="380"/>
      <c r="P136" s="380"/>
      <c r="Q136" s="380"/>
      <c r="R136" s="380"/>
      <c r="S136" s="380"/>
      <c r="T136" s="381"/>
      <c r="U136" s="43" t="s">
        <v>0</v>
      </c>
      <c r="V136" s="44">
        <f>IFERROR(SUM(V132:V134),"0")</f>
        <v>0</v>
      </c>
      <c r="W136" s="44">
        <f>IFERROR(SUM(W132:W134),"0")</f>
        <v>0</v>
      </c>
      <c r="X136" s="43"/>
      <c r="Y136" s="68"/>
      <c r="Z136" s="68"/>
    </row>
    <row r="137" spans="1:53" ht="16.5" customHeight="1" x14ac:dyDescent="0.25">
      <c r="A137" s="373" t="s">
        <v>253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373"/>
      <c r="Y137" s="66"/>
      <c r="Z137" s="66"/>
    </row>
    <row r="138" spans="1:53" ht="14.25" customHeight="1" x14ac:dyDescent="0.25">
      <c r="A138" s="374" t="s">
        <v>76</v>
      </c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  <c r="X138" s="374"/>
      <c r="Y138" s="67"/>
      <c r="Z138" s="67"/>
    </row>
    <row r="139" spans="1:53" ht="27" customHeight="1" x14ac:dyDescent="0.25">
      <c r="A139" s="64" t="s">
        <v>254</v>
      </c>
      <c r="B139" s="64" t="s">
        <v>255</v>
      </c>
      <c r="C139" s="37">
        <v>4301031191</v>
      </c>
      <c r="D139" s="375">
        <v>4680115880993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80</v>
      </c>
      <c r="L139" s="39" t="s">
        <v>79</v>
      </c>
      <c r="M139" s="38">
        <v>40</v>
      </c>
      <c r="N139" s="4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77"/>
      <c r="P139" s="377"/>
      <c r="Q139" s="377"/>
      <c r="R139" s="378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ref="W139:W146" si="7">IFERROR(IF(V139="",0,CEILING((V139/$H139),1)*$H139),"")</f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256</v>
      </c>
      <c r="B140" s="64" t="s">
        <v>257</v>
      </c>
      <c r="C140" s="37">
        <v>4301031204</v>
      </c>
      <c r="D140" s="375">
        <v>4680115881761</v>
      </c>
      <c r="E140" s="375"/>
      <c r="F140" s="63">
        <v>0.7</v>
      </c>
      <c r="G140" s="38">
        <v>6</v>
      </c>
      <c r="H140" s="63">
        <v>4.2</v>
      </c>
      <c r="I140" s="63">
        <v>4.46</v>
      </c>
      <c r="J140" s="38">
        <v>156</v>
      </c>
      <c r="K140" s="38" t="s">
        <v>80</v>
      </c>
      <c r="L140" s="39" t="s">
        <v>79</v>
      </c>
      <c r="M140" s="38">
        <v>40</v>
      </c>
      <c r="N140" s="4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77"/>
      <c r="P140" s="377"/>
      <c r="Q140" s="377"/>
      <c r="R140" s="378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258</v>
      </c>
      <c r="B141" s="64" t="s">
        <v>259</v>
      </c>
      <c r="C141" s="37">
        <v>4301031201</v>
      </c>
      <c r="D141" s="375">
        <v>4680115881563</v>
      </c>
      <c r="E141" s="375"/>
      <c r="F141" s="63">
        <v>0.7</v>
      </c>
      <c r="G141" s="38">
        <v>6</v>
      </c>
      <c r="H141" s="63">
        <v>4.2</v>
      </c>
      <c r="I141" s="63">
        <v>4.4000000000000004</v>
      </c>
      <c r="J141" s="38">
        <v>156</v>
      </c>
      <c r="K141" s="38" t="s">
        <v>80</v>
      </c>
      <c r="L141" s="39" t="s">
        <v>79</v>
      </c>
      <c r="M141" s="38">
        <v>40</v>
      </c>
      <c r="N141" s="4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77"/>
      <c r="P141" s="377"/>
      <c r="Q141" s="377"/>
      <c r="R141" s="378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260</v>
      </c>
      <c r="B142" s="64" t="s">
        <v>261</v>
      </c>
      <c r="C142" s="37">
        <v>4301031199</v>
      </c>
      <c r="D142" s="375">
        <v>4680115880986</v>
      </c>
      <c r="E142" s="375"/>
      <c r="F142" s="63">
        <v>0.35</v>
      </c>
      <c r="G142" s="38">
        <v>6</v>
      </c>
      <c r="H142" s="63">
        <v>2.1</v>
      </c>
      <c r="I142" s="63">
        <v>2.23</v>
      </c>
      <c r="J142" s="38">
        <v>234</v>
      </c>
      <c r="K142" s="38" t="s">
        <v>179</v>
      </c>
      <c r="L142" s="39" t="s">
        <v>79</v>
      </c>
      <c r="M142" s="38">
        <v>40</v>
      </c>
      <c r="N142" s="4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77"/>
      <c r="P142" s="377"/>
      <c r="Q142" s="377"/>
      <c r="R142" s="378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262</v>
      </c>
      <c r="B143" s="64" t="s">
        <v>263</v>
      </c>
      <c r="C143" s="37">
        <v>4301031190</v>
      </c>
      <c r="D143" s="375">
        <v>4680115880207</v>
      </c>
      <c r="E143" s="375"/>
      <c r="F143" s="63">
        <v>0.4</v>
      </c>
      <c r="G143" s="38">
        <v>6</v>
      </c>
      <c r="H143" s="63">
        <v>2.4</v>
      </c>
      <c r="I143" s="63">
        <v>2.63</v>
      </c>
      <c r="J143" s="38">
        <v>156</v>
      </c>
      <c r="K143" s="38" t="s">
        <v>80</v>
      </c>
      <c r="L143" s="39" t="s">
        <v>79</v>
      </c>
      <c r="M143" s="38">
        <v>40</v>
      </c>
      <c r="N143" s="45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77"/>
      <c r="P143" s="377"/>
      <c r="Q143" s="377"/>
      <c r="R143" s="37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264</v>
      </c>
      <c r="B144" s="64" t="s">
        <v>265</v>
      </c>
      <c r="C144" s="37">
        <v>4301031205</v>
      </c>
      <c r="D144" s="375">
        <v>4680115881785</v>
      </c>
      <c r="E144" s="375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179</v>
      </c>
      <c r="L144" s="39" t="s">
        <v>79</v>
      </c>
      <c r="M144" s="38">
        <v>40</v>
      </c>
      <c r="N144" s="4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77"/>
      <c r="P144" s="377"/>
      <c r="Q144" s="377"/>
      <c r="R144" s="37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266</v>
      </c>
      <c r="B145" s="64" t="s">
        <v>267</v>
      </c>
      <c r="C145" s="37">
        <v>4301031202</v>
      </c>
      <c r="D145" s="375">
        <v>4680115881679</v>
      </c>
      <c r="E145" s="375"/>
      <c r="F145" s="63">
        <v>0.35</v>
      </c>
      <c r="G145" s="38">
        <v>6</v>
      </c>
      <c r="H145" s="63">
        <v>2.1</v>
      </c>
      <c r="I145" s="63">
        <v>2.2000000000000002</v>
      </c>
      <c r="J145" s="38">
        <v>234</v>
      </c>
      <c r="K145" s="38" t="s">
        <v>179</v>
      </c>
      <c r="L145" s="39" t="s">
        <v>79</v>
      </c>
      <c r="M145" s="38">
        <v>40</v>
      </c>
      <c r="N145" s="4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77"/>
      <c r="P145" s="377"/>
      <c r="Q145" s="377"/>
      <c r="R145" s="37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268</v>
      </c>
      <c r="B146" s="64" t="s">
        <v>269</v>
      </c>
      <c r="C146" s="37">
        <v>4301031158</v>
      </c>
      <c r="D146" s="375">
        <v>4680115880191</v>
      </c>
      <c r="E146" s="375"/>
      <c r="F146" s="63">
        <v>0.4</v>
      </c>
      <c r="G146" s="38">
        <v>6</v>
      </c>
      <c r="H146" s="63">
        <v>2.4</v>
      </c>
      <c r="I146" s="63">
        <v>2.6</v>
      </c>
      <c r="J146" s="38">
        <v>156</v>
      </c>
      <c r="K146" s="38" t="s">
        <v>80</v>
      </c>
      <c r="L146" s="39" t="s">
        <v>79</v>
      </c>
      <c r="M146" s="38">
        <v>40</v>
      </c>
      <c r="N146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77"/>
      <c r="P146" s="377"/>
      <c r="Q146" s="377"/>
      <c r="R146" s="37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2"/>
      <c r="M147" s="383"/>
      <c r="N147" s="379" t="s">
        <v>43</v>
      </c>
      <c r="O147" s="380"/>
      <c r="P147" s="380"/>
      <c r="Q147" s="380"/>
      <c r="R147" s="380"/>
      <c r="S147" s="380"/>
      <c r="T147" s="381"/>
      <c r="U147" s="43" t="s">
        <v>42</v>
      </c>
      <c r="V147" s="44">
        <f>IFERROR(V139/H139,"0")+IFERROR(V140/H140,"0")+IFERROR(V141/H141,"0")+IFERROR(V142/H142,"0")+IFERROR(V143/H143,"0")+IFERROR(V144/H144,"0")+IFERROR(V145/H145,"0")+IFERROR(V146/H146,"0")</f>
        <v>0</v>
      </c>
      <c r="W147" s="44">
        <f>IFERROR(W139/H139,"0")+IFERROR(W140/H140,"0")+IFERROR(W141/H141,"0")+IFERROR(W142/H142,"0")+IFERROR(W143/H143,"0")+IFERROR(W144/H144,"0")+IFERROR(W145/H145,"0")+IFERROR(W146/H146,"0")</f>
        <v>0</v>
      </c>
      <c r="X147" s="44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382"/>
      <c r="B148" s="382"/>
      <c r="C148" s="382"/>
      <c r="D148" s="382"/>
      <c r="E148" s="382"/>
      <c r="F148" s="382"/>
      <c r="G148" s="382"/>
      <c r="H148" s="382"/>
      <c r="I148" s="382"/>
      <c r="J148" s="382"/>
      <c r="K148" s="382"/>
      <c r="L148" s="382"/>
      <c r="M148" s="383"/>
      <c r="N148" s="379" t="s">
        <v>43</v>
      </c>
      <c r="O148" s="380"/>
      <c r="P148" s="380"/>
      <c r="Q148" s="380"/>
      <c r="R148" s="380"/>
      <c r="S148" s="380"/>
      <c r="T148" s="381"/>
      <c r="U148" s="43" t="s">
        <v>0</v>
      </c>
      <c r="V148" s="44">
        <f>IFERROR(SUM(V139:V146),"0")</f>
        <v>0</v>
      </c>
      <c r="W148" s="44">
        <f>IFERROR(SUM(W139:W146),"0")</f>
        <v>0</v>
      </c>
      <c r="X148" s="43"/>
      <c r="Y148" s="68"/>
      <c r="Z148" s="68"/>
    </row>
    <row r="149" spans="1:53" ht="16.5" customHeight="1" x14ac:dyDescent="0.25">
      <c r="A149" s="373" t="s">
        <v>270</v>
      </c>
      <c r="B149" s="373"/>
      <c r="C149" s="373"/>
      <c r="D149" s="373"/>
      <c r="E149" s="373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  <c r="X149" s="373"/>
      <c r="Y149" s="66"/>
      <c r="Z149" s="66"/>
    </row>
    <row r="150" spans="1:53" ht="14.25" customHeight="1" x14ac:dyDescent="0.25">
      <c r="A150" s="374" t="s">
        <v>116</v>
      </c>
      <c r="B150" s="374"/>
      <c r="C150" s="374"/>
      <c r="D150" s="374"/>
      <c r="E150" s="374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  <c r="X150" s="374"/>
      <c r="Y150" s="67"/>
      <c r="Z150" s="67"/>
    </row>
    <row r="151" spans="1:53" ht="16.5" customHeight="1" x14ac:dyDescent="0.25">
      <c r="A151" s="64" t="s">
        <v>271</v>
      </c>
      <c r="B151" s="64" t="s">
        <v>272</v>
      </c>
      <c r="C151" s="37">
        <v>4301011450</v>
      </c>
      <c r="D151" s="375">
        <v>4680115881402</v>
      </c>
      <c r="E151" s="375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8" t="s">
        <v>112</v>
      </c>
      <c r="L151" s="39" t="s">
        <v>111</v>
      </c>
      <c r="M151" s="38">
        <v>55</v>
      </c>
      <c r="N151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1" s="377"/>
      <c r="P151" s="377"/>
      <c r="Q151" s="377"/>
      <c r="R151" s="378"/>
      <c r="S151" s="40" t="s">
        <v>48</v>
      </c>
      <c r="T151" s="40" t="s">
        <v>48</v>
      </c>
      <c r="U151" s="41" t="s">
        <v>0</v>
      </c>
      <c r="V151" s="59">
        <v>0</v>
      </c>
      <c r="W151" s="56">
        <f>IFERROR(IF(V151="",0,CEILING((V151/$H151),1)*$H151),"")</f>
        <v>0</v>
      </c>
      <c r="X151" s="42" t="str">
        <f>IFERROR(IF(W151=0,"",ROUNDUP(W151/H151,0)*0.02175),"")</f>
        <v/>
      </c>
      <c r="Y151" s="69" t="s">
        <v>48</v>
      </c>
      <c r="Z151" s="70" t="s">
        <v>48</v>
      </c>
      <c r="AD151" s="71"/>
      <c r="BA151" s="148" t="s">
        <v>66</v>
      </c>
    </row>
    <row r="152" spans="1:53" ht="27" customHeight="1" x14ac:dyDescent="0.25">
      <c r="A152" s="64" t="s">
        <v>273</v>
      </c>
      <c r="B152" s="64" t="s">
        <v>274</v>
      </c>
      <c r="C152" s="37">
        <v>4301011454</v>
      </c>
      <c r="D152" s="375">
        <v>4680115881396</v>
      </c>
      <c r="E152" s="375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8" t="s">
        <v>80</v>
      </c>
      <c r="L152" s="39" t="s">
        <v>79</v>
      </c>
      <c r="M152" s="38">
        <v>55</v>
      </c>
      <c r="N152" s="4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2" s="377"/>
      <c r="P152" s="377"/>
      <c r="Q152" s="377"/>
      <c r="R152" s="378"/>
      <c r="S152" s="40" t="s">
        <v>48</v>
      </c>
      <c r="T152" s="40" t="s">
        <v>48</v>
      </c>
      <c r="U152" s="41" t="s">
        <v>0</v>
      </c>
      <c r="V152" s="59">
        <v>0</v>
      </c>
      <c r="W152" s="56">
        <f>IFERROR(IF(V152="",0,CEILING((V152/$H152),1)*$H152),"")</f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49" t="s">
        <v>66</v>
      </c>
    </row>
    <row r="153" spans="1:53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2"/>
      <c r="M153" s="383"/>
      <c r="N153" s="379" t="s">
        <v>43</v>
      </c>
      <c r="O153" s="380"/>
      <c r="P153" s="380"/>
      <c r="Q153" s="380"/>
      <c r="R153" s="380"/>
      <c r="S153" s="380"/>
      <c r="T153" s="381"/>
      <c r="U153" s="43" t="s">
        <v>42</v>
      </c>
      <c r="V153" s="44">
        <f>IFERROR(V151/H151,"0")+IFERROR(V152/H152,"0")</f>
        <v>0</v>
      </c>
      <c r="W153" s="44">
        <f>IFERROR(W151/H151,"0")+IFERROR(W152/H152,"0")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382"/>
      <c r="B154" s="382"/>
      <c r="C154" s="382"/>
      <c r="D154" s="382"/>
      <c r="E154" s="382"/>
      <c r="F154" s="382"/>
      <c r="G154" s="382"/>
      <c r="H154" s="382"/>
      <c r="I154" s="382"/>
      <c r="J154" s="382"/>
      <c r="K154" s="382"/>
      <c r="L154" s="382"/>
      <c r="M154" s="383"/>
      <c r="N154" s="379" t="s">
        <v>43</v>
      </c>
      <c r="O154" s="380"/>
      <c r="P154" s="380"/>
      <c r="Q154" s="380"/>
      <c r="R154" s="380"/>
      <c r="S154" s="380"/>
      <c r="T154" s="381"/>
      <c r="U154" s="43" t="s">
        <v>0</v>
      </c>
      <c r="V154" s="44">
        <f>IFERROR(SUM(V151:V152),"0")</f>
        <v>0</v>
      </c>
      <c r="W154" s="44">
        <f>IFERROR(SUM(W151:W152),"0")</f>
        <v>0</v>
      </c>
      <c r="X154" s="43"/>
      <c r="Y154" s="68"/>
      <c r="Z154" s="68"/>
    </row>
    <row r="155" spans="1:53" ht="14.25" customHeight="1" x14ac:dyDescent="0.25">
      <c r="A155" s="374" t="s">
        <v>108</v>
      </c>
      <c r="B155" s="374"/>
      <c r="C155" s="374"/>
      <c r="D155" s="374"/>
      <c r="E155" s="374"/>
      <c r="F155" s="374"/>
      <c r="G155" s="374"/>
      <c r="H155" s="374"/>
      <c r="I155" s="374"/>
      <c r="J155" s="374"/>
      <c r="K155" s="374"/>
      <c r="L155" s="374"/>
      <c r="M155" s="374"/>
      <c r="N155" s="374"/>
      <c r="O155" s="374"/>
      <c r="P155" s="374"/>
      <c r="Q155" s="374"/>
      <c r="R155" s="374"/>
      <c r="S155" s="374"/>
      <c r="T155" s="374"/>
      <c r="U155" s="374"/>
      <c r="V155" s="374"/>
      <c r="W155" s="374"/>
      <c r="X155" s="374"/>
      <c r="Y155" s="67"/>
      <c r="Z155" s="67"/>
    </row>
    <row r="156" spans="1:53" ht="16.5" customHeight="1" x14ac:dyDescent="0.25">
      <c r="A156" s="64" t="s">
        <v>275</v>
      </c>
      <c r="B156" s="64" t="s">
        <v>276</v>
      </c>
      <c r="C156" s="37">
        <v>4301020262</v>
      </c>
      <c r="D156" s="375">
        <v>4680115882935</v>
      </c>
      <c r="E156" s="375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133</v>
      </c>
      <c r="M156" s="38">
        <v>50</v>
      </c>
      <c r="N156" s="460" t="s">
        <v>277</v>
      </c>
      <c r="O156" s="377"/>
      <c r="P156" s="377"/>
      <c r="Q156" s="377"/>
      <c r="R156" s="378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0" t="s">
        <v>66</v>
      </c>
    </row>
    <row r="157" spans="1:53" ht="16.5" customHeight="1" x14ac:dyDescent="0.25">
      <c r="A157" s="64" t="s">
        <v>278</v>
      </c>
      <c r="B157" s="64" t="s">
        <v>279</v>
      </c>
      <c r="C157" s="37">
        <v>4301020220</v>
      </c>
      <c r="D157" s="375">
        <v>4680115880764</v>
      </c>
      <c r="E157" s="375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8" t="s">
        <v>80</v>
      </c>
      <c r="L157" s="39" t="s">
        <v>111</v>
      </c>
      <c r="M157" s="38">
        <v>50</v>
      </c>
      <c r="N157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7" s="377"/>
      <c r="P157" s="377"/>
      <c r="Q157" s="377"/>
      <c r="R157" s="378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1" t="s">
        <v>66</v>
      </c>
    </row>
    <row r="158" spans="1:53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3"/>
      <c r="N158" s="379" t="s">
        <v>43</v>
      </c>
      <c r="O158" s="380"/>
      <c r="P158" s="380"/>
      <c r="Q158" s="380"/>
      <c r="R158" s="380"/>
      <c r="S158" s="380"/>
      <c r="T158" s="381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82"/>
      <c r="B159" s="382"/>
      <c r="C159" s="382"/>
      <c r="D159" s="382"/>
      <c r="E159" s="382"/>
      <c r="F159" s="382"/>
      <c r="G159" s="382"/>
      <c r="H159" s="382"/>
      <c r="I159" s="382"/>
      <c r="J159" s="382"/>
      <c r="K159" s="382"/>
      <c r="L159" s="382"/>
      <c r="M159" s="383"/>
      <c r="N159" s="379" t="s">
        <v>43</v>
      </c>
      <c r="O159" s="380"/>
      <c r="P159" s="380"/>
      <c r="Q159" s="380"/>
      <c r="R159" s="380"/>
      <c r="S159" s="380"/>
      <c r="T159" s="381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74" t="s">
        <v>76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67"/>
      <c r="Z160" s="67"/>
    </row>
    <row r="161" spans="1:53" ht="27" customHeight="1" x14ac:dyDescent="0.25">
      <c r="A161" s="64" t="s">
        <v>280</v>
      </c>
      <c r="B161" s="64" t="s">
        <v>281</v>
      </c>
      <c r="C161" s="37">
        <v>4301031224</v>
      </c>
      <c r="D161" s="375">
        <v>4680115882683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1" s="377"/>
      <c r="P161" s="377"/>
      <c r="Q161" s="377"/>
      <c r="R161" s="37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282</v>
      </c>
      <c r="B162" s="64" t="s">
        <v>283</v>
      </c>
      <c r="C162" s="37">
        <v>4301031230</v>
      </c>
      <c r="D162" s="375">
        <v>4680115882690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2" s="377"/>
      <c r="P162" s="377"/>
      <c r="Q162" s="377"/>
      <c r="R162" s="37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25">
      <c r="A163" s="64" t="s">
        <v>284</v>
      </c>
      <c r="B163" s="64" t="s">
        <v>285</v>
      </c>
      <c r="C163" s="37">
        <v>4301031220</v>
      </c>
      <c r="D163" s="375">
        <v>4680115882669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3" s="377"/>
      <c r="P163" s="377"/>
      <c r="Q163" s="377"/>
      <c r="R163" s="37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286</v>
      </c>
      <c r="B164" s="64" t="s">
        <v>287</v>
      </c>
      <c r="C164" s="37">
        <v>4301031221</v>
      </c>
      <c r="D164" s="375">
        <v>4680115882676</v>
      </c>
      <c r="E164" s="375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4" s="377"/>
      <c r="P164" s="377"/>
      <c r="Q164" s="377"/>
      <c r="R164" s="37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3"/>
      <c r="N165" s="379" t="s">
        <v>43</v>
      </c>
      <c r="O165" s="380"/>
      <c r="P165" s="380"/>
      <c r="Q165" s="380"/>
      <c r="R165" s="380"/>
      <c r="S165" s="380"/>
      <c r="T165" s="381"/>
      <c r="U165" s="43" t="s">
        <v>42</v>
      </c>
      <c r="V165" s="44">
        <f>IFERROR(V161/H161,"0")+IFERROR(V162/H162,"0")+IFERROR(V163/H163,"0")+IFERROR(V164/H164,"0")</f>
        <v>0</v>
      </c>
      <c r="W165" s="44">
        <f>IFERROR(W161/H161,"0")+IFERROR(W162/H162,"0")+IFERROR(W163/H163,"0")+IFERROR(W164/H164,"0")</f>
        <v>0</v>
      </c>
      <c r="X165" s="44">
        <f>IFERROR(IF(X161="",0,X161),"0")+IFERROR(IF(X162="",0,X162),"0")+IFERROR(IF(X163="",0,X163),"0")+IFERROR(IF(X164="",0,X164),"0")</f>
        <v>0</v>
      </c>
      <c r="Y165" s="68"/>
      <c r="Z165" s="68"/>
    </row>
    <row r="166" spans="1:53" x14ac:dyDescent="0.2">
      <c r="A166" s="382"/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3"/>
      <c r="N166" s="379" t="s">
        <v>43</v>
      </c>
      <c r="O166" s="380"/>
      <c r="P166" s="380"/>
      <c r="Q166" s="380"/>
      <c r="R166" s="380"/>
      <c r="S166" s="380"/>
      <c r="T166" s="381"/>
      <c r="U166" s="43" t="s">
        <v>0</v>
      </c>
      <c r="V166" s="44">
        <f>IFERROR(SUM(V161:V164),"0")</f>
        <v>0</v>
      </c>
      <c r="W166" s="44">
        <f>IFERROR(SUM(W161:W164),"0")</f>
        <v>0</v>
      </c>
      <c r="X166" s="43"/>
      <c r="Y166" s="68"/>
      <c r="Z166" s="68"/>
    </row>
    <row r="167" spans="1:53" ht="14.25" customHeight="1" x14ac:dyDescent="0.25">
      <c r="A167" s="374" t="s">
        <v>81</v>
      </c>
      <c r="B167" s="374"/>
      <c r="C167" s="374"/>
      <c r="D167" s="374"/>
      <c r="E167" s="374"/>
      <c r="F167" s="374"/>
      <c r="G167" s="374"/>
      <c r="H167" s="374"/>
      <c r="I167" s="374"/>
      <c r="J167" s="374"/>
      <c r="K167" s="374"/>
      <c r="L167" s="374"/>
      <c r="M167" s="374"/>
      <c r="N167" s="374"/>
      <c r="O167" s="374"/>
      <c r="P167" s="374"/>
      <c r="Q167" s="374"/>
      <c r="R167" s="374"/>
      <c r="S167" s="374"/>
      <c r="T167" s="374"/>
      <c r="U167" s="374"/>
      <c r="V167" s="374"/>
      <c r="W167" s="374"/>
      <c r="X167" s="374"/>
      <c r="Y167" s="67"/>
      <c r="Z167" s="67"/>
    </row>
    <row r="168" spans="1:53" ht="27" customHeight="1" x14ac:dyDescent="0.25">
      <c r="A168" s="64" t="s">
        <v>288</v>
      </c>
      <c r="B168" s="64" t="s">
        <v>289</v>
      </c>
      <c r="C168" s="37">
        <v>4301051409</v>
      </c>
      <c r="D168" s="375">
        <v>4680115881556</v>
      </c>
      <c r="E168" s="375"/>
      <c r="F168" s="63">
        <v>1</v>
      </c>
      <c r="G168" s="38">
        <v>4</v>
      </c>
      <c r="H168" s="63">
        <v>4</v>
      </c>
      <c r="I168" s="63">
        <v>4.4080000000000004</v>
      </c>
      <c r="J168" s="38">
        <v>104</v>
      </c>
      <c r="K168" s="38" t="s">
        <v>112</v>
      </c>
      <c r="L168" s="39" t="s">
        <v>133</v>
      </c>
      <c r="M168" s="38">
        <v>45</v>
      </c>
      <c r="N168" s="4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8" s="377"/>
      <c r="P168" s="377"/>
      <c r="Q168" s="377"/>
      <c r="R168" s="378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ref="W168:W184" si="8">IFERROR(IF(V168="",0,CEILING((V168/$H168),1)*$H168),"")</f>
        <v>0</v>
      </c>
      <c r="X168" s="42" t="str">
        <f>IFERROR(IF(W168=0,"",ROUNDUP(W168/H168,0)*0.01196),"")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16.5" customHeight="1" x14ac:dyDescent="0.25">
      <c r="A169" s="64" t="s">
        <v>290</v>
      </c>
      <c r="B169" s="64" t="s">
        <v>291</v>
      </c>
      <c r="C169" s="37">
        <v>4301051538</v>
      </c>
      <c r="D169" s="375">
        <v>4680115880573</v>
      </c>
      <c r="E169" s="375"/>
      <c r="F169" s="63">
        <v>1.45</v>
      </c>
      <c r="G169" s="38">
        <v>6</v>
      </c>
      <c r="H169" s="63">
        <v>8.6999999999999993</v>
      </c>
      <c r="I169" s="63">
        <v>9.2639999999999993</v>
      </c>
      <c r="J169" s="38">
        <v>56</v>
      </c>
      <c r="K169" s="38" t="s">
        <v>112</v>
      </c>
      <c r="L169" s="39" t="s">
        <v>79</v>
      </c>
      <c r="M169" s="38">
        <v>45</v>
      </c>
      <c r="N169" s="467" t="s">
        <v>292</v>
      </c>
      <c r="O169" s="377"/>
      <c r="P169" s="377"/>
      <c r="Q169" s="377"/>
      <c r="R169" s="378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IFERROR(IF(W169=0,"",ROUNDUP(W169/H169,0)*0.02175),"")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27" customHeight="1" x14ac:dyDescent="0.25">
      <c r="A170" s="64" t="s">
        <v>293</v>
      </c>
      <c r="B170" s="64" t="s">
        <v>294</v>
      </c>
      <c r="C170" s="37">
        <v>4301051408</v>
      </c>
      <c r="D170" s="375">
        <v>4680115881594</v>
      </c>
      <c r="E170" s="375"/>
      <c r="F170" s="63">
        <v>1.35</v>
      </c>
      <c r="G170" s="38">
        <v>6</v>
      </c>
      <c r="H170" s="63">
        <v>8.1</v>
      </c>
      <c r="I170" s="63">
        <v>8.6639999999999997</v>
      </c>
      <c r="J170" s="38">
        <v>56</v>
      </c>
      <c r="K170" s="38" t="s">
        <v>112</v>
      </c>
      <c r="L170" s="39" t="s">
        <v>133</v>
      </c>
      <c r="M170" s="38">
        <v>40</v>
      </c>
      <c r="N170" s="4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0" s="377"/>
      <c r="P170" s="377"/>
      <c r="Q170" s="377"/>
      <c r="R170" s="378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25">
      <c r="A171" s="64" t="s">
        <v>295</v>
      </c>
      <c r="B171" s="64" t="s">
        <v>296</v>
      </c>
      <c r="C171" s="37">
        <v>4301051505</v>
      </c>
      <c r="D171" s="375">
        <v>4680115881587</v>
      </c>
      <c r="E171" s="375"/>
      <c r="F171" s="63">
        <v>1</v>
      </c>
      <c r="G171" s="38">
        <v>4</v>
      </c>
      <c r="H171" s="63">
        <v>4</v>
      </c>
      <c r="I171" s="63">
        <v>4.4080000000000004</v>
      </c>
      <c r="J171" s="38">
        <v>104</v>
      </c>
      <c r="K171" s="38" t="s">
        <v>112</v>
      </c>
      <c r="L171" s="39" t="s">
        <v>79</v>
      </c>
      <c r="M171" s="38">
        <v>40</v>
      </c>
      <c r="N171" s="469" t="s">
        <v>297</v>
      </c>
      <c r="O171" s="377"/>
      <c r="P171" s="377"/>
      <c r="Q171" s="377"/>
      <c r="R171" s="378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IFERROR(IF(W171=0,"",ROUNDUP(W171/H171,0)*0.01196),"")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16.5" customHeight="1" x14ac:dyDescent="0.25">
      <c r="A172" s="64" t="s">
        <v>298</v>
      </c>
      <c r="B172" s="64" t="s">
        <v>299</v>
      </c>
      <c r="C172" s="37">
        <v>4301051380</v>
      </c>
      <c r="D172" s="375">
        <v>4680115880962</v>
      </c>
      <c r="E172" s="375"/>
      <c r="F172" s="63">
        <v>1.3</v>
      </c>
      <c r="G172" s="38">
        <v>6</v>
      </c>
      <c r="H172" s="63">
        <v>7.8</v>
      </c>
      <c r="I172" s="63">
        <v>8.3640000000000008</v>
      </c>
      <c r="J172" s="38">
        <v>56</v>
      </c>
      <c r="K172" s="38" t="s">
        <v>112</v>
      </c>
      <c r="L172" s="39" t="s">
        <v>79</v>
      </c>
      <c r="M172" s="38">
        <v>40</v>
      </c>
      <c r="N172" s="4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2" s="377"/>
      <c r="P172" s="377"/>
      <c r="Q172" s="377"/>
      <c r="R172" s="37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300</v>
      </c>
      <c r="B173" s="64" t="s">
        <v>301</v>
      </c>
      <c r="C173" s="37">
        <v>4301051411</v>
      </c>
      <c r="D173" s="375">
        <v>4680115881617</v>
      </c>
      <c r="E173" s="375"/>
      <c r="F173" s="63">
        <v>1.35</v>
      </c>
      <c r="G173" s="38">
        <v>6</v>
      </c>
      <c r="H173" s="63">
        <v>8.1</v>
      </c>
      <c r="I173" s="63">
        <v>8.6460000000000008</v>
      </c>
      <c r="J173" s="38">
        <v>56</v>
      </c>
      <c r="K173" s="38" t="s">
        <v>112</v>
      </c>
      <c r="L173" s="39" t="s">
        <v>133</v>
      </c>
      <c r="M173" s="38">
        <v>40</v>
      </c>
      <c r="N173" s="4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3" s="377"/>
      <c r="P173" s="377"/>
      <c r="Q173" s="377"/>
      <c r="R173" s="37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302</v>
      </c>
      <c r="B174" s="64" t="s">
        <v>303</v>
      </c>
      <c r="C174" s="37">
        <v>4301051487</v>
      </c>
      <c r="D174" s="375">
        <v>4680115881228</v>
      </c>
      <c r="E174" s="375"/>
      <c r="F174" s="63">
        <v>0.4</v>
      </c>
      <c r="G174" s="38">
        <v>6</v>
      </c>
      <c r="H174" s="63">
        <v>2.4</v>
      </c>
      <c r="I174" s="63">
        <v>2.6720000000000002</v>
      </c>
      <c r="J174" s="38">
        <v>156</v>
      </c>
      <c r="K174" s="38" t="s">
        <v>80</v>
      </c>
      <c r="L174" s="39" t="s">
        <v>79</v>
      </c>
      <c r="M174" s="38">
        <v>40</v>
      </c>
      <c r="N174" s="472" t="s">
        <v>304</v>
      </c>
      <c r="O174" s="377"/>
      <c r="P174" s="377"/>
      <c r="Q174" s="377"/>
      <c r="R174" s="37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IFERROR(IF(W174=0,"",ROUNDUP(W174/H174,0)*0.00753),"")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305</v>
      </c>
      <c r="B175" s="64" t="s">
        <v>306</v>
      </c>
      <c r="C175" s="37">
        <v>4301051506</v>
      </c>
      <c r="D175" s="375">
        <v>4680115881037</v>
      </c>
      <c r="E175" s="375"/>
      <c r="F175" s="63">
        <v>0.84</v>
      </c>
      <c r="G175" s="38">
        <v>4</v>
      </c>
      <c r="H175" s="63">
        <v>3.36</v>
      </c>
      <c r="I175" s="63">
        <v>3.6179999999999999</v>
      </c>
      <c r="J175" s="38">
        <v>120</v>
      </c>
      <c r="K175" s="38" t="s">
        <v>80</v>
      </c>
      <c r="L175" s="39" t="s">
        <v>79</v>
      </c>
      <c r="M175" s="38">
        <v>40</v>
      </c>
      <c r="N175" s="473" t="s">
        <v>307</v>
      </c>
      <c r="O175" s="377"/>
      <c r="P175" s="377"/>
      <c r="Q175" s="377"/>
      <c r="R175" s="37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308</v>
      </c>
      <c r="B176" s="64" t="s">
        <v>309</v>
      </c>
      <c r="C176" s="37">
        <v>4301051384</v>
      </c>
      <c r="D176" s="375">
        <v>4680115881211</v>
      </c>
      <c r="E176" s="375"/>
      <c r="F176" s="63">
        <v>0.4</v>
      </c>
      <c r="G176" s="38">
        <v>6</v>
      </c>
      <c r="H176" s="63">
        <v>2.4</v>
      </c>
      <c r="I176" s="63">
        <v>2.6</v>
      </c>
      <c r="J176" s="38">
        <v>156</v>
      </c>
      <c r="K176" s="38" t="s">
        <v>80</v>
      </c>
      <c r="L176" s="39" t="s">
        <v>79</v>
      </c>
      <c r="M176" s="38">
        <v>45</v>
      </c>
      <c r="N176" s="4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6" s="377"/>
      <c r="P176" s="377"/>
      <c r="Q176" s="377"/>
      <c r="R176" s="37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4301051378</v>
      </c>
      <c r="D177" s="375">
        <v>4680115881020</v>
      </c>
      <c r="E177" s="375"/>
      <c r="F177" s="63">
        <v>0.84</v>
      </c>
      <c r="G177" s="38">
        <v>4</v>
      </c>
      <c r="H177" s="63">
        <v>3.36</v>
      </c>
      <c r="I177" s="63">
        <v>3.57</v>
      </c>
      <c r="J177" s="38">
        <v>120</v>
      </c>
      <c r="K177" s="38" t="s">
        <v>80</v>
      </c>
      <c r="L177" s="39" t="s">
        <v>79</v>
      </c>
      <c r="M177" s="38">
        <v>45</v>
      </c>
      <c r="N177" s="4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7" s="377"/>
      <c r="P177" s="377"/>
      <c r="Q177" s="377"/>
      <c r="R177" s="37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4301051407</v>
      </c>
      <c r="D178" s="375">
        <v>4680115882195</v>
      </c>
      <c r="E178" s="375"/>
      <c r="F178" s="63">
        <v>0.4</v>
      </c>
      <c r="G178" s="38">
        <v>6</v>
      </c>
      <c r="H178" s="63">
        <v>2.4</v>
      </c>
      <c r="I178" s="63">
        <v>2.69</v>
      </c>
      <c r="J178" s="38">
        <v>156</v>
      </c>
      <c r="K178" s="38" t="s">
        <v>80</v>
      </c>
      <c r="L178" s="39" t="s">
        <v>133</v>
      </c>
      <c r="M178" s="38">
        <v>40</v>
      </c>
      <c r="N178" s="4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8" s="377"/>
      <c r="P178" s="377"/>
      <c r="Q178" s="377"/>
      <c r="R178" s="37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ref="X178:X184" si="9"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4301051479</v>
      </c>
      <c r="D179" s="375">
        <v>4680115882607</v>
      </c>
      <c r="E179" s="375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8" t="s">
        <v>80</v>
      </c>
      <c r="L179" s="39" t="s">
        <v>133</v>
      </c>
      <c r="M179" s="38">
        <v>45</v>
      </c>
      <c r="N179" s="47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9" s="377"/>
      <c r="P179" s="377"/>
      <c r="Q179" s="377"/>
      <c r="R179" s="37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si="9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316</v>
      </c>
      <c r="B180" s="64" t="s">
        <v>317</v>
      </c>
      <c r="C180" s="37">
        <v>4301051468</v>
      </c>
      <c r="D180" s="375">
        <v>4680115880092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133</v>
      </c>
      <c r="M180" s="38">
        <v>45</v>
      </c>
      <c r="N180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0" s="377"/>
      <c r="P180" s="377"/>
      <c r="Q180" s="377"/>
      <c r="R180" s="37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318</v>
      </c>
      <c r="B181" s="64" t="s">
        <v>319</v>
      </c>
      <c r="C181" s="37">
        <v>4301051469</v>
      </c>
      <c r="D181" s="375">
        <v>4680115880221</v>
      </c>
      <c r="E181" s="375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133</v>
      </c>
      <c r="M181" s="38">
        <v>45</v>
      </c>
      <c r="N181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1" s="377"/>
      <c r="P181" s="377"/>
      <c r="Q181" s="377"/>
      <c r="R181" s="37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320</v>
      </c>
      <c r="B182" s="64" t="s">
        <v>321</v>
      </c>
      <c r="C182" s="37">
        <v>4301051523</v>
      </c>
      <c r="D182" s="375">
        <v>4680115882942</v>
      </c>
      <c r="E182" s="375"/>
      <c r="F182" s="63">
        <v>0.3</v>
      </c>
      <c r="G182" s="38">
        <v>6</v>
      </c>
      <c r="H182" s="63">
        <v>1.8</v>
      </c>
      <c r="I182" s="63">
        <v>2.0720000000000001</v>
      </c>
      <c r="J182" s="38">
        <v>156</v>
      </c>
      <c r="K182" s="38" t="s">
        <v>80</v>
      </c>
      <c r="L182" s="39" t="s">
        <v>79</v>
      </c>
      <c r="M182" s="38">
        <v>40</v>
      </c>
      <c r="N182" s="4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2" s="377"/>
      <c r="P182" s="377"/>
      <c r="Q182" s="377"/>
      <c r="R182" s="37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322</v>
      </c>
      <c r="B183" s="64" t="s">
        <v>323</v>
      </c>
      <c r="C183" s="37">
        <v>4301051326</v>
      </c>
      <c r="D183" s="375">
        <v>4680115880504</v>
      </c>
      <c r="E183" s="375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79</v>
      </c>
      <c r="M183" s="38">
        <v>40</v>
      </c>
      <c r="N183" s="48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3" s="377"/>
      <c r="P183" s="377"/>
      <c r="Q183" s="377"/>
      <c r="R183" s="37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324</v>
      </c>
      <c r="B184" s="64" t="s">
        <v>325</v>
      </c>
      <c r="C184" s="37">
        <v>4301051410</v>
      </c>
      <c r="D184" s="375">
        <v>4680115882164</v>
      </c>
      <c r="E184" s="375"/>
      <c r="F184" s="63">
        <v>0.4</v>
      </c>
      <c r="G184" s="38">
        <v>6</v>
      </c>
      <c r="H184" s="63">
        <v>2.4</v>
      </c>
      <c r="I184" s="63">
        <v>2.6779999999999999</v>
      </c>
      <c r="J184" s="38">
        <v>156</v>
      </c>
      <c r="K184" s="38" t="s">
        <v>80</v>
      </c>
      <c r="L184" s="39" t="s">
        <v>133</v>
      </c>
      <c r="M184" s="38">
        <v>40</v>
      </c>
      <c r="N184" s="4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4" s="377"/>
      <c r="P184" s="377"/>
      <c r="Q184" s="377"/>
      <c r="R184" s="37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3"/>
      <c r="N185" s="379" t="s">
        <v>43</v>
      </c>
      <c r="O185" s="380"/>
      <c r="P185" s="380"/>
      <c r="Q185" s="380"/>
      <c r="R185" s="380"/>
      <c r="S185" s="380"/>
      <c r="T185" s="381"/>
      <c r="U185" s="43" t="s">
        <v>42</v>
      </c>
      <c r="V185" s="44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>0</v>
      </c>
      <c r="W185" s="44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>0</v>
      </c>
      <c r="X185" s="44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>0</v>
      </c>
      <c r="Y185" s="68"/>
      <c r="Z185" s="68"/>
    </row>
    <row r="186" spans="1:53" x14ac:dyDescent="0.2">
      <c r="A186" s="382"/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3"/>
      <c r="N186" s="379" t="s">
        <v>43</v>
      </c>
      <c r="O186" s="380"/>
      <c r="P186" s="380"/>
      <c r="Q186" s="380"/>
      <c r="R186" s="380"/>
      <c r="S186" s="380"/>
      <c r="T186" s="381"/>
      <c r="U186" s="43" t="s">
        <v>0</v>
      </c>
      <c r="V186" s="44">
        <f>IFERROR(SUM(V168:V184),"0")</f>
        <v>0</v>
      </c>
      <c r="W186" s="44">
        <f>IFERROR(SUM(W168:W184),"0")</f>
        <v>0</v>
      </c>
      <c r="X186" s="43"/>
      <c r="Y186" s="68"/>
      <c r="Z186" s="68"/>
    </row>
    <row r="187" spans="1:53" ht="14.25" customHeight="1" x14ac:dyDescent="0.25">
      <c r="A187" s="374" t="s">
        <v>224</v>
      </c>
      <c r="B187" s="374"/>
      <c r="C187" s="374"/>
      <c r="D187" s="374"/>
      <c r="E187" s="374"/>
      <c r="F187" s="374"/>
      <c r="G187" s="374"/>
      <c r="H187" s="374"/>
      <c r="I187" s="374"/>
      <c r="J187" s="374"/>
      <c r="K187" s="374"/>
      <c r="L187" s="374"/>
      <c r="M187" s="374"/>
      <c r="N187" s="374"/>
      <c r="O187" s="374"/>
      <c r="P187" s="374"/>
      <c r="Q187" s="374"/>
      <c r="R187" s="374"/>
      <c r="S187" s="374"/>
      <c r="T187" s="374"/>
      <c r="U187" s="374"/>
      <c r="V187" s="374"/>
      <c r="W187" s="374"/>
      <c r="X187" s="374"/>
      <c r="Y187" s="67"/>
      <c r="Z187" s="67"/>
    </row>
    <row r="188" spans="1:53" ht="16.5" customHeight="1" x14ac:dyDescent="0.25">
      <c r="A188" s="64" t="s">
        <v>326</v>
      </c>
      <c r="B188" s="64" t="s">
        <v>327</v>
      </c>
      <c r="C188" s="37">
        <v>4301060338</v>
      </c>
      <c r="D188" s="375">
        <v>4680115880801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77"/>
      <c r="P188" s="377"/>
      <c r="Q188" s="377"/>
      <c r="R188" s="378"/>
      <c r="S188" s="40" t="s">
        <v>48</v>
      </c>
      <c r="T188" s="40" t="s">
        <v>48</v>
      </c>
      <c r="U188" s="41" t="s">
        <v>0</v>
      </c>
      <c r="V188" s="59">
        <v>0</v>
      </c>
      <c r="W188" s="56">
        <f>IFERROR(IF(V188="",0,CEILING((V188/$H188),1)*$H188),"")</f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3" t="s">
        <v>66</v>
      </c>
    </row>
    <row r="189" spans="1:53" ht="27" customHeight="1" x14ac:dyDescent="0.25">
      <c r="A189" s="64" t="s">
        <v>328</v>
      </c>
      <c r="B189" s="64" t="s">
        <v>329</v>
      </c>
      <c r="C189" s="37">
        <v>4301060339</v>
      </c>
      <c r="D189" s="375">
        <v>4680115880818</v>
      </c>
      <c r="E189" s="37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77"/>
      <c r="P189" s="377"/>
      <c r="Q189" s="377"/>
      <c r="R189" s="378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3"/>
      <c r="N190" s="379" t="s">
        <v>43</v>
      </c>
      <c r="O190" s="380"/>
      <c r="P190" s="380"/>
      <c r="Q190" s="380"/>
      <c r="R190" s="380"/>
      <c r="S190" s="380"/>
      <c r="T190" s="381"/>
      <c r="U190" s="43" t="s">
        <v>42</v>
      </c>
      <c r="V190" s="44">
        <f>IFERROR(V188/H188,"0")+IFERROR(V189/H189,"0")</f>
        <v>0</v>
      </c>
      <c r="W190" s="44">
        <f>IFERROR(W188/H188,"0")+IFERROR(W189/H189,"0")</f>
        <v>0</v>
      </c>
      <c r="X190" s="44">
        <f>IFERROR(IF(X188="",0,X188),"0")+IFERROR(IF(X189="",0,X189),"0")</f>
        <v>0</v>
      </c>
      <c r="Y190" s="68"/>
      <c r="Z190" s="68"/>
    </row>
    <row r="191" spans="1:53" x14ac:dyDescent="0.2">
      <c r="A191" s="382"/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3"/>
      <c r="N191" s="379" t="s">
        <v>43</v>
      </c>
      <c r="O191" s="380"/>
      <c r="P191" s="380"/>
      <c r="Q191" s="380"/>
      <c r="R191" s="380"/>
      <c r="S191" s="380"/>
      <c r="T191" s="381"/>
      <c r="U191" s="43" t="s">
        <v>0</v>
      </c>
      <c r="V191" s="44">
        <f>IFERROR(SUM(V188:V189),"0")</f>
        <v>0</v>
      </c>
      <c r="W191" s="44">
        <f>IFERROR(SUM(W188:W189),"0")</f>
        <v>0</v>
      </c>
      <c r="X191" s="43"/>
      <c r="Y191" s="68"/>
      <c r="Z191" s="68"/>
    </row>
    <row r="192" spans="1:53" ht="16.5" customHeight="1" x14ac:dyDescent="0.25">
      <c r="A192" s="373" t="s">
        <v>330</v>
      </c>
      <c r="B192" s="373"/>
      <c r="C192" s="373"/>
      <c r="D192" s="373"/>
      <c r="E192" s="373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  <c r="X192" s="373"/>
      <c r="Y192" s="66"/>
      <c r="Z192" s="66"/>
    </row>
    <row r="193" spans="1:53" ht="14.25" customHeight="1" x14ac:dyDescent="0.25">
      <c r="A193" s="374" t="s">
        <v>116</v>
      </c>
      <c r="B193" s="374"/>
      <c r="C193" s="374"/>
      <c r="D193" s="374"/>
      <c r="E193" s="374"/>
      <c r="F193" s="374"/>
      <c r="G193" s="374"/>
      <c r="H193" s="374"/>
      <c r="I193" s="374"/>
      <c r="J193" s="374"/>
      <c r="K193" s="374"/>
      <c r="L193" s="374"/>
      <c r="M193" s="374"/>
      <c r="N193" s="374"/>
      <c r="O193" s="374"/>
      <c r="P193" s="374"/>
      <c r="Q193" s="374"/>
      <c r="R193" s="374"/>
      <c r="S193" s="374"/>
      <c r="T193" s="374"/>
      <c r="U193" s="374"/>
      <c r="V193" s="374"/>
      <c r="W193" s="374"/>
      <c r="X193" s="374"/>
      <c r="Y193" s="67"/>
      <c r="Z193" s="67"/>
    </row>
    <row r="194" spans="1:53" ht="27" customHeight="1" x14ac:dyDescent="0.25">
      <c r="A194" s="64" t="s">
        <v>331</v>
      </c>
      <c r="B194" s="64" t="s">
        <v>332</v>
      </c>
      <c r="C194" s="37">
        <v>4301011346</v>
      </c>
      <c r="D194" s="375">
        <v>4607091387445</v>
      </c>
      <c r="E194" s="375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8" t="s">
        <v>112</v>
      </c>
      <c r="L194" s="39" t="s">
        <v>111</v>
      </c>
      <c r="M194" s="38">
        <v>31</v>
      </c>
      <c r="N194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4" s="377"/>
      <c r="P194" s="377"/>
      <c r="Q194" s="377"/>
      <c r="R194" s="37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ref="W194:W207" si="10">IFERROR(IF(V194="",0,CEILING((V194/$H194),1)*$H194),"")</f>
        <v>0</v>
      </c>
      <c r="X194" s="42" t="str">
        <f>IFERROR(IF(W194=0,"",ROUNDUP(W194/H194,0)*0.02175),"")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25">
      <c r="A195" s="64" t="s">
        <v>333</v>
      </c>
      <c r="B195" s="64" t="s">
        <v>334</v>
      </c>
      <c r="C195" s="37">
        <v>4301011362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48</v>
      </c>
      <c r="K195" s="38" t="s">
        <v>112</v>
      </c>
      <c r="L195" s="39" t="s">
        <v>120</v>
      </c>
      <c r="M195" s="38">
        <v>55</v>
      </c>
      <c r="N195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77"/>
      <c r="P195" s="377"/>
      <c r="Q195" s="377"/>
      <c r="R195" s="378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IFERROR(IF(W195=0,"",ROUNDUP(W195/H195,0)*0.02039),"")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333</v>
      </c>
      <c r="B196" s="64" t="s">
        <v>335</v>
      </c>
      <c r="C196" s="37">
        <v>4301011308</v>
      </c>
      <c r="D196" s="375">
        <v>4607091386004</v>
      </c>
      <c r="E196" s="37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8" t="s">
        <v>112</v>
      </c>
      <c r="L196" s="39" t="s">
        <v>111</v>
      </c>
      <c r="M196" s="38">
        <v>55</v>
      </c>
      <c r="N196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77"/>
      <c r="P196" s="377"/>
      <c r="Q196" s="377"/>
      <c r="R196" s="378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336</v>
      </c>
      <c r="B197" s="64" t="s">
        <v>337</v>
      </c>
      <c r="C197" s="37">
        <v>4301011347</v>
      </c>
      <c r="D197" s="375">
        <v>4607091386073</v>
      </c>
      <c r="E197" s="375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7" s="377"/>
      <c r="P197" s="377"/>
      <c r="Q197" s="377"/>
      <c r="R197" s="378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339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120</v>
      </c>
      <c r="M198" s="38">
        <v>55</v>
      </c>
      <c r="N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77"/>
      <c r="P198" s="377"/>
      <c r="Q198" s="377"/>
      <c r="R198" s="378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338</v>
      </c>
      <c r="B199" s="64" t="s">
        <v>340</v>
      </c>
      <c r="C199" s="37">
        <v>4301010928</v>
      </c>
      <c r="D199" s="375">
        <v>4607091387322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77"/>
      <c r="P199" s="377"/>
      <c r="Q199" s="377"/>
      <c r="R199" s="378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4301011311</v>
      </c>
      <c r="D200" s="375">
        <v>4607091387377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0" s="377"/>
      <c r="P200" s="377"/>
      <c r="Q200" s="377"/>
      <c r="R200" s="378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4301010945</v>
      </c>
      <c r="D201" s="375">
        <v>4607091387353</v>
      </c>
      <c r="E201" s="375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1" s="377"/>
      <c r="P201" s="377"/>
      <c r="Q201" s="377"/>
      <c r="R201" s="378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345</v>
      </c>
      <c r="B202" s="64" t="s">
        <v>346</v>
      </c>
      <c r="C202" s="37">
        <v>4301011328</v>
      </c>
      <c r="D202" s="375">
        <v>4607091386011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8" t="s">
        <v>80</v>
      </c>
      <c r="L202" s="39" t="s">
        <v>79</v>
      </c>
      <c r="M202" s="38">
        <v>55</v>
      </c>
      <c r="N202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2" s="377"/>
      <c r="P202" s="377"/>
      <c r="Q202" s="377"/>
      <c r="R202" s="37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ref="X202:X207" si="11">IFERROR(IF(W202=0,"",ROUNDUP(W202/H202,0)*0.00937),"")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347</v>
      </c>
      <c r="B203" s="64" t="s">
        <v>348</v>
      </c>
      <c r="C203" s="37">
        <v>4301011329</v>
      </c>
      <c r="D203" s="375">
        <v>4607091387308</v>
      </c>
      <c r="E203" s="375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8" t="s">
        <v>80</v>
      </c>
      <c r="L203" s="39" t="s">
        <v>79</v>
      </c>
      <c r="M203" s="38">
        <v>55</v>
      </c>
      <c r="N203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3" s="377"/>
      <c r="P203" s="377"/>
      <c r="Q203" s="377"/>
      <c r="R203" s="37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349</v>
      </c>
      <c r="B204" s="64" t="s">
        <v>350</v>
      </c>
      <c r="C204" s="37">
        <v>4301011049</v>
      </c>
      <c r="D204" s="375">
        <v>4607091387339</v>
      </c>
      <c r="E204" s="375"/>
      <c r="F204" s="63">
        <v>0.5</v>
      </c>
      <c r="G204" s="38">
        <v>10</v>
      </c>
      <c r="H204" s="63">
        <v>5</v>
      </c>
      <c r="I204" s="63">
        <v>5.24</v>
      </c>
      <c r="J204" s="38">
        <v>120</v>
      </c>
      <c r="K204" s="38" t="s">
        <v>80</v>
      </c>
      <c r="L204" s="39" t="s">
        <v>111</v>
      </c>
      <c r="M204" s="38">
        <v>55</v>
      </c>
      <c r="N204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4" s="377"/>
      <c r="P204" s="377"/>
      <c r="Q204" s="377"/>
      <c r="R204" s="37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351</v>
      </c>
      <c r="B205" s="64" t="s">
        <v>352</v>
      </c>
      <c r="C205" s="37">
        <v>4301011433</v>
      </c>
      <c r="D205" s="375">
        <v>4680115882638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80</v>
      </c>
      <c r="L205" s="39" t="s">
        <v>111</v>
      </c>
      <c r="M205" s="38">
        <v>90</v>
      </c>
      <c r="N205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5" s="377"/>
      <c r="P205" s="377"/>
      <c r="Q205" s="377"/>
      <c r="R205" s="37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353</v>
      </c>
      <c r="B206" s="64" t="s">
        <v>354</v>
      </c>
      <c r="C206" s="37">
        <v>4301011573</v>
      </c>
      <c r="D206" s="375">
        <v>4680115881938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90</v>
      </c>
      <c r="N206" s="4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6" s="377"/>
      <c r="P206" s="377"/>
      <c r="Q206" s="377"/>
      <c r="R206" s="37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355</v>
      </c>
      <c r="B207" s="64" t="s">
        <v>356</v>
      </c>
      <c r="C207" s="37">
        <v>4301010944</v>
      </c>
      <c r="D207" s="375">
        <v>4607091387346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55</v>
      </c>
      <c r="N207" s="4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7" s="377"/>
      <c r="P207" s="377"/>
      <c r="Q207" s="377"/>
      <c r="R207" s="37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2"/>
      <c r="M208" s="383"/>
      <c r="N208" s="379" t="s">
        <v>43</v>
      </c>
      <c r="O208" s="380"/>
      <c r="P208" s="380"/>
      <c r="Q208" s="380"/>
      <c r="R208" s="380"/>
      <c r="S208" s="380"/>
      <c r="T208" s="381"/>
      <c r="U208" s="43" t="s">
        <v>42</v>
      </c>
      <c r="V208" s="44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>0</v>
      </c>
      <c r="X208" s="44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>0</v>
      </c>
      <c r="Y208" s="68"/>
      <c r="Z208" s="68"/>
    </row>
    <row r="209" spans="1:53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2"/>
      <c r="M209" s="383"/>
      <c r="N209" s="379" t="s">
        <v>43</v>
      </c>
      <c r="O209" s="380"/>
      <c r="P209" s="380"/>
      <c r="Q209" s="380"/>
      <c r="R209" s="380"/>
      <c r="S209" s="380"/>
      <c r="T209" s="381"/>
      <c r="U209" s="43" t="s">
        <v>0</v>
      </c>
      <c r="V209" s="44">
        <f>IFERROR(SUM(V194:V207),"0")</f>
        <v>0</v>
      </c>
      <c r="W209" s="44">
        <f>IFERROR(SUM(W194:W207),"0")</f>
        <v>0</v>
      </c>
      <c r="X209" s="43"/>
      <c r="Y209" s="68"/>
      <c r="Z209" s="68"/>
    </row>
    <row r="210" spans="1:53" ht="14.25" customHeight="1" x14ac:dyDescent="0.25">
      <c r="A210" s="374" t="s">
        <v>108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374"/>
      <c r="Y210" s="67"/>
      <c r="Z210" s="67"/>
    </row>
    <row r="211" spans="1:53" ht="27" customHeight="1" x14ac:dyDescent="0.25">
      <c r="A211" s="64" t="s">
        <v>357</v>
      </c>
      <c r="B211" s="64" t="s">
        <v>358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1" s="377"/>
      <c r="P211" s="377"/>
      <c r="Q211" s="377"/>
      <c r="R211" s="378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89" t="s">
        <v>66</v>
      </c>
    </row>
    <row r="212" spans="1:53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2"/>
      <c r="M212" s="383"/>
      <c r="N212" s="379" t="s">
        <v>43</v>
      </c>
      <c r="O212" s="380"/>
      <c r="P212" s="380"/>
      <c r="Q212" s="380"/>
      <c r="R212" s="380"/>
      <c r="S212" s="380"/>
      <c r="T212" s="381"/>
      <c r="U212" s="43" t="s">
        <v>42</v>
      </c>
      <c r="V212" s="44">
        <f>IFERROR(V211/H211,"0")</f>
        <v>0</v>
      </c>
      <c r="W212" s="44">
        <f>IFERROR(W211/H211,"0")</f>
        <v>0</v>
      </c>
      <c r="X212" s="44">
        <f>IFERROR(IF(X211="",0,X211),"0")</f>
        <v>0</v>
      </c>
      <c r="Y212" s="68"/>
      <c r="Z212" s="68"/>
    </row>
    <row r="213" spans="1:53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2"/>
      <c r="M213" s="383"/>
      <c r="N213" s="379" t="s">
        <v>43</v>
      </c>
      <c r="O213" s="380"/>
      <c r="P213" s="380"/>
      <c r="Q213" s="380"/>
      <c r="R213" s="380"/>
      <c r="S213" s="380"/>
      <c r="T213" s="381"/>
      <c r="U213" s="43" t="s">
        <v>0</v>
      </c>
      <c r="V213" s="44">
        <f>IFERROR(SUM(V211:V211),"0")</f>
        <v>0</v>
      </c>
      <c r="W213" s="44">
        <f>IFERROR(SUM(W211:W211),"0")</f>
        <v>0</v>
      </c>
      <c r="X213" s="43"/>
      <c r="Y213" s="68"/>
      <c r="Z213" s="68"/>
    </row>
    <row r="214" spans="1:53" ht="14.25" customHeight="1" x14ac:dyDescent="0.25">
      <c r="A214" s="374" t="s">
        <v>76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67"/>
      <c r="Z214" s="67"/>
    </row>
    <row r="215" spans="1:53" ht="27" customHeight="1" x14ac:dyDescent="0.25">
      <c r="A215" s="64" t="s">
        <v>359</v>
      </c>
      <c r="B215" s="64" t="s">
        <v>360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8" t="s">
        <v>80</v>
      </c>
      <c r="L215" s="39" t="s">
        <v>79</v>
      </c>
      <c r="M215" s="38">
        <v>35</v>
      </c>
      <c r="N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5" s="377"/>
      <c r="P215" s="377"/>
      <c r="Q215" s="377"/>
      <c r="R215" s="37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IFERROR(IF(W215=0,"",ROUNDUP(W215/H215,0)*0.00753),"")</f>
        <v/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25">
      <c r="A216" s="64" t="s">
        <v>361</v>
      </c>
      <c r="B216" s="64" t="s">
        <v>362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8" t="s">
        <v>80</v>
      </c>
      <c r="L216" s="39" t="s">
        <v>79</v>
      </c>
      <c r="M216" s="38">
        <v>40</v>
      </c>
      <c r="N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6" s="377"/>
      <c r="P216" s="377"/>
      <c r="Q216" s="377"/>
      <c r="R216" s="378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IFERROR(IF(W216=0,"",ROUNDUP(W216/H216,0)*0.00753),"")</f>
        <v/>
      </c>
      <c r="Y216" s="69" t="s">
        <v>48</v>
      </c>
      <c r="Z216" s="70" t="s">
        <v>48</v>
      </c>
      <c r="AD216" s="71"/>
      <c r="BA216" s="191" t="s">
        <v>66</v>
      </c>
    </row>
    <row r="217" spans="1:53" ht="27" customHeight="1" x14ac:dyDescent="0.25">
      <c r="A217" s="64" t="s">
        <v>363</v>
      </c>
      <c r="B217" s="64" t="s">
        <v>364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8" t="s">
        <v>179</v>
      </c>
      <c r="L217" s="39" t="s">
        <v>79</v>
      </c>
      <c r="M217" s="38">
        <v>40</v>
      </c>
      <c r="N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7" s="377"/>
      <c r="P217" s="377"/>
      <c r="Q217" s="377"/>
      <c r="R217" s="378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IFERROR(IF(W217=0,"",ROUNDUP(W217/H217,0)*0.00502),"")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ht="27" customHeight="1" x14ac:dyDescent="0.25">
      <c r="A218" s="64" t="s">
        <v>365</v>
      </c>
      <c r="B218" s="64" t="s">
        <v>366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179</v>
      </c>
      <c r="L218" s="39" t="s">
        <v>79</v>
      </c>
      <c r="M218" s="38">
        <v>40</v>
      </c>
      <c r="N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8" s="377"/>
      <c r="P218" s="377"/>
      <c r="Q218" s="377"/>
      <c r="R218" s="378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IFERROR(IF(W218=0,"",ROUNDUP(W218/H218,0)*0.00502),"")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3"/>
      <c r="N219" s="379" t="s">
        <v>43</v>
      </c>
      <c r="O219" s="380"/>
      <c r="P219" s="380"/>
      <c r="Q219" s="380"/>
      <c r="R219" s="380"/>
      <c r="S219" s="380"/>
      <c r="T219" s="381"/>
      <c r="U219" s="43" t="s">
        <v>42</v>
      </c>
      <c r="V219" s="44">
        <f>IFERROR(V215/H215,"0")+IFERROR(V216/H216,"0")+IFERROR(V217/H217,"0")+IFERROR(V218/H218,"0")</f>
        <v>0</v>
      </c>
      <c r="W219" s="44">
        <f>IFERROR(W215/H215,"0")+IFERROR(W216/H216,"0")+IFERROR(W217/H217,"0")+IFERROR(W218/H218,"0")</f>
        <v>0</v>
      </c>
      <c r="X219" s="44">
        <f>IFERROR(IF(X215="",0,X215),"0")+IFERROR(IF(X216="",0,X216),"0")+IFERROR(IF(X217="",0,X217),"0")+IFERROR(IF(X218="",0,X218),"0")</f>
        <v>0</v>
      </c>
      <c r="Y219" s="68"/>
      <c r="Z219" s="68"/>
    </row>
    <row r="220" spans="1:53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3"/>
      <c r="N220" s="379" t="s">
        <v>43</v>
      </c>
      <c r="O220" s="380"/>
      <c r="P220" s="380"/>
      <c r="Q220" s="380"/>
      <c r="R220" s="380"/>
      <c r="S220" s="380"/>
      <c r="T220" s="381"/>
      <c r="U220" s="43" t="s">
        <v>0</v>
      </c>
      <c r="V220" s="44">
        <f>IFERROR(SUM(V215:V218),"0")</f>
        <v>0</v>
      </c>
      <c r="W220" s="44">
        <f>IFERROR(SUM(W215:W218),"0")</f>
        <v>0</v>
      </c>
      <c r="X220" s="43"/>
      <c r="Y220" s="68"/>
      <c r="Z220" s="68"/>
    </row>
    <row r="221" spans="1:53" ht="14.25" customHeight="1" x14ac:dyDescent="0.25">
      <c r="A221" s="374" t="s">
        <v>81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67"/>
      <c r="Z221" s="67"/>
    </row>
    <row r="222" spans="1:53" ht="16.5" customHeight="1" x14ac:dyDescent="0.25">
      <c r="A222" s="64" t="s">
        <v>367</v>
      </c>
      <c r="B222" s="64" t="s">
        <v>368</v>
      </c>
      <c r="C222" s="37">
        <v>4301051100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8" t="s">
        <v>112</v>
      </c>
      <c r="L222" s="39" t="s">
        <v>133</v>
      </c>
      <c r="M222" s="38">
        <v>40</v>
      </c>
      <c r="N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2" s="377"/>
      <c r="P222" s="377"/>
      <c r="Q222" s="377"/>
      <c r="R222" s="37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ref="W222:W230" si="12">IFERROR(IF(V222="",0,CEILING((V222/$H222),1)*$H222),"")</f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25">
      <c r="A223" s="64" t="s">
        <v>369</v>
      </c>
      <c r="B223" s="64" t="s">
        <v>370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8" t="s">
        <v>112</v>
      </c>
      <c r="L223" s="39" t="s">
        <v>79</v>
      </c>
      <c r="M223" s="38">
        <v>40</v>
      </c>
      <c r="N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3" s="377"/>
      <c r="P223" s="377"/>
      <c r="Q223" s="377"/>
      <c r="R223" s="37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25">
      <c r="A224" s="64" t="s">
        <v>371</v>
      </c>
      <c r="B224" s="64" t="s">
        <v>372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8" t="s">
        <v>112</v>
      </c>
      <c r="L224" s="39" t="s">
        <v>79</v>
      </c>
      <c r="M224" s="38">
        <v>40</v>
      </c>
      <c r="N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4" s="377"/>
      <c r="P224" s="377"/>
      <c r="Q224" s="377"/>
      <c r="R224" s="37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373</v>
      </c>
      <c r="B225" s="64" t="s">
        <v>374</v>
      </c>
      <c r="C225" s="37">
        <v>4301051461</v>
      </c>
      <c r="D225" s="375">
        <v>4680115883604</v>
      </c>
      <c r="E225" s="375"/>
      <c r="F225" s="63">
        <v>0.35</v>
      </c>
      <c r="G225" s="38">
        <v>6</v>
      </c>
      <c r="H225" s="63">
        <v>2.1</v>
      </c>
      <c r="I225" s="63">
        <v>2.3719999999999999</v>
      </c>
      <c r="J225" s="38">
        <v>156</v>
      </c>
      <c r="K225" s="38" t="s">
        <v>80</v>
      </c>
      <c r="L225" s="39" t="s">
        <v>133</v>
      </c>
      <c r="M225" s="38">
        <v>45</v>
      </c>
      <c r="N225" s="507" t="s">
        <v>375</v>
      </c>
      <c r="O225" s="377"/>
      <c r="P225" s="377"/>
      <c r="Q225" s="377"/>
      <c r="R225" s="37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IFERROR(IF(W225=0,"",ROUNDUP(W225/H225,0)*0.00753),"")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376</v>
      </c>
      <c r="B226" s="64" t="s">
        <v>377</v>
      </c>
      <c r="C226" s="37">
        <v>4301051485</v>
      </c>
      <c r="D226" s="375">
        <v>4680115883567</v>
      </c>
      <c r="E226" s="375"/>
      <c r="F226" s="63">
        <v>0.35</v>
      </c>
      <c r="G226" s="38">
        <v>6</v>
      </c>
      <c r="H226" s="63">
        <v>2.1</v>
      </c>
      <c r="I226" s="63">
        <v>2.36</v>
      </c>
      <c r="J226" s="38">
        <v>156</v>
      </c>
      <c r="K226" s="38" t="s">
        <v>80</v>
      </c>
      <c r="L226" s="39" t="s">
        <v>79</v>
      </c>
      <c r="M226" s="38">
        <v>40</v>
      </c>
      <c r="N226" s="508" t="s">
        <v>378</v>
      </c>
      <c r="O226" s="377"/>
      <c r="P226" s="377"/>
      <c r="Q226" s="377"/>
      <c r="R226" s="378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IFERROR(IF(W226=0,"",ROUNDUP(W226/H226,0)*0.00753),"")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16.5" customHeight="1" x14ac:dyDescent="0.25">
      <c r="A227" s="64" t="s">
        <v>379</v>
      </c>
      <c r="B227" s="64" t="s">
        <v>380</v>
      </c>
      <c r="C227" s="37">
        <v>4301051134</v>
      </c>
      <c r="D227" s="375">
        <v>4607091381672</v>
      </c>
      <c r="E227" s="375"/>
      <c r="F227" s="63">
        <v>0.6</v>
      </c>
      <c r="G227" s="38">
        <v>6</v>
      </c>
      <c r="H227" s="63">
        <v>3.6</v>
      </c>
      <c r="I227" s="63">
        <v>3.8759999999999999</v>
      </c>
      <c r="J227" s="38">
        <v>120</v>
      </c>
      <c r="K227" s="38" t="s">
        <v>80</v>
      </c>
      <c r="L227" s="39" t="s">
        <v>79</v>
      </c>
      <c r="M227" s="38">
        <v>40</v>
      </c>
      <c r="N227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77"/>
      <c r="P227" s="377"/>
      <c r="Q227" s="377"/>
      <c r="R227" s="37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IFERROR(IF(W227=0,"",ROUNDUP(W227/H227,0)*0.00937),"")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381</v>
      </c>
      <c r="B228" s="64" t="s">
        <v>382</v>
      </c>
      <c r="C228" s="37">
        <v>4301051130</v>
      </c>
      <c r="D228" s="375">
        <v>4607091387537</v>
      </c>
      <c r="E228" s="375"/>
      <c r="F228" s="63">
        <v>0.45</v>
      </c>
      <c r="G228" s="38">
        <v>6</v>
      </c>
      <c r="H228" s="63">
        <v>2.7</v>
      </c>
      <c r="I228" s="63">
        <v>2.99</v>
      </c>
      <c r="J228" s="38">
        <v>156</v>
      </c>
      <c r="K228" s="38" t="s">
        <v>80</v>
      </c>
      <c r="L228" s="39" t="s">
        <v>79</v>
      </c>
      <c r="M228" s="38">
        <v>40</v>
      </c>
      <c r="N228" s="5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77"/>
      <c r="P228" s="377"/>
      <c r="Q228" s="377"/>
      <c r="R228" s="37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383</v>
      </c>
      <c r="B229" s="64" t="s">
        <v>384</v>
      </c>
      <c r="C229" s="37">
        <v>4301051132</v>
      </c>
      <c r="D229" s="375">
        <v>4607091387513</v>
      </c>
      <c r="E229" s="375"/>
      <c r="F229" s="63">
        <v>0.45</v>
      </c>
      <c r="G229" s="38">
        <v>6</v>
      </c>
      <c r="H229" s="63">
        <v>2.7</v>
      </c>
      <c r="I229" s="63">
        <v>2.9780000000000002</v>
      </c>
      <c r="J229" s="38">
        <v>156</v>
      </c>
      <c r="K229" s="38" t="s">
        <v>80</v>
      </c>
      <c r="L229" s="39" t="s">
        <v>79</v>
      </c>
      <c r="M229" s="38">
        <v>40</v>
      </c>
      <c r="N229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77"/>
      <c r="P229" s="377"/>
      <c r="Q229" s="377"/>
      <c r="R229" s="37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385</v>
      </c>
      <c r="B230" s="64" t="s">
        <v>386</v>
      </c>
      <c r="C230" s="37">
        <v>4301051277</v>
      </c>
      <c r="D230" s="375">
        <v>4680115880511</v>
      </c>
      <c r="E230" s="375"/>
      <c r="F230" s="63">
        <v>0.33</v>
      </c>
      <c r="G230" s="38">
        <v>6</v>
      </c>
      <c r="H230" s="63">
        <v>1.98</v>
      </c>
      <c r="I230" s="63">
        <v>2.1800000000000002</v>
      </c>
      <c r="J230" s="38">
        <v>156</v>
      </c>
      <c r="K230" s="38" t="s">
        <v>80</v>
      </c>
      <c r="L230" s="39" t="s">
        <v>133</v>
      </c>
      <c r="M230" s="38">
        <v>40</v>
      </c>
      <c r="N230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77"/>
      <c r="P230" s="377"/>
      <c r="Q230" s="377"/>
      <c r="R230" s="37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x14ac:dyDescent="0.2">
      <c r="A231" s="382"/>
      <c r="B231" s="382"/>
      <c r="C231" s="382"/>
      <c r="D231" s="382"/>
      <c r="E231" s="382"/>
      <c r="F231" s="382"/>
      <c r="G231" s="382"/>
      <c r="H231" s="382"/>
      <c r="I231" s="382"/>
      <c r="J231" s="382"/>
      <c r="K231" s="382"/>
      <c r="L231" s="382"/>
      <c r="M231" s="383"/>
      <c r="N231" s="379" t="s">
        <v>43</v>
      </c>
      <c r="O231" s="380"/>
      <c r="P231" s="380"/>
      <c r="Q231" s="380"/>
      <c r="R231" s="380"/>
      <c r="S231" s="380"/>
      <c r="T231" s="381"/>
      <c r="U231" s="43" t="s">
        <v>42</v>
      </c>
      <c r="V231" s="44">
        <f>IFERROR(V222/H222,"0")+IFERROR(V223/H223,"0")+IFERROR(V224/H224,"0")+IFERROR(V225/H225,"0")+IFERROR(V226/H226,"0")+IFERROR(V227/H227,"0")+IFERROR(V228/H228,"0")+IFERROR(V229/H229,"0")+IFERROR(V230/H230,"0")</f>
        <v>0</v>
      </c>
      <c r="W231" s="44">
        <f>IFERROR(W222/H222,"0")+IFERROR(W223/H223,"0")+IFERROR(W224/H224,"0")+IFERROR(W225/H225,"0")+IFERROR(W226/H226,"0")+IFERROR(W227/H227,"0")+IFERROR(W228/H228,"0")+IFERROR(W229/H229,"0")+IFERROR(W230/H230,"0")</f>
        <v>0</v>
      </c>
      <c r="X231" s="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68"/>
      <c r="Z231" s="68"/>
    </row>
    <row r="232" spans="1:53" x14ac:dyDescent="0.2">
      <c r="A232" s="382"/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3"/>
      <c r="N232" s="379" t="s">
        <v>43</v>
      </c>
      <c r="O232" s="380"/>
      <c r="P232" s="380"/>
      <c r="Q232" s="380"/>
      <c r="R232" s="380"/>
      <c r="S232" s="380"/>
      <c r="T232" s="381"/>
      <c r="U232" s="43" t="s">
        <v>0</v>
      </c>
      <c r="V232" s="44">
        <f>IFERROR(SUM(V222:V230),"0")</f>
        <v>0</v>
      </c>
      <c r="W232" s="44">
        <f>IFERROR(SUM(W222:W230),"0")</f>
        <v>0</v>
      </c>
      <c r="X232" s="43"/>
      <c r="Y232" s="68"/>
      <c r="Z232" s="68"/>
    </row>
    <row r="233" spans="1:53" ht="14.25" customHeight="1" x14ac:dyDescent="0.25">
      <c r="A233" s="374" t="s">
        <v>224</v>
      </c>
      <c r="B233" s="374"/>
      <c r="C233" s="374"/>
      <c r="D233" s="374"/>
      <c r="E233" s="374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  <c r="R233" s="374"/>
      <c r="S233" s="374"/>
      <c r="T233" s="374"/>
      <c r="U233" s="374"/>
      <c r="V233" s="374"/>
      <c r="W233" s="374"/>
      <c r="X233" s="374"/>
      <c r="Y233" s="67"/>
      <c r="Z233" s="67"/>
    </row>
    <row r="234" spans="1:53" ht="16.5" customHeight="1" x14ac:dyDescent="0.25">
      <c r="A234" s="64" t="s">
        <v>387</v>
      </c>
      <c r="B234" s="64" t="s">
        <v>388</v>
      </c>
      <c r="C234" s="37">
        <v>4301060326</v>
      </c>
      <c r="D234" s="375">
        <v>4607091380880</v>
      </c>
      <c r="E234" s="375"/>
      <c r="F234" s="63">
        <v>1.4</v>
      </c>
      <c r="G234" s="38">
        <v>6</v>
      </c>
      <c r="H234" s="63">
        <v>8.4</v>
      </c>
      <c r="I234" s="63">
        <v>8.9640000000000004</v>
      </c>
      <c r="J234" s="38">
        <v>56</v>
      </c>
      <c r="K234" s="38" t="s">
        <v>112</v>
      </c>
      <c r="L234" s="39" t="s">
        <v>79</v>
      </c>
      <c r="M234" s="38">
        <v>30</v>
      </c>
      <c r="N234" s="5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77"/>
      <c r="P234" s="377"/>
      <c r="Q234" s="377"/>
      <c r="R234" s="378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27" customHeight="1" x14ac:dyDescent="0.25">
      <c r="A235" s="64" t="s">
        <v>389</v>
      </c>
      <c r="B235" s="64" t="s">
        <v>390</v>
      </c>
      <c r="C235" s="37">
        <v>4301060308</v>
      </c>
      <c r="D235" s="375">
        <v>4607091384482</v>
      </c>
      <c r="E235" s="375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30</v>
      </c>
      <c r="N235" s="5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77"/>
      <c r="P235" s="377"/>
      <c r="Q235" s="377"/>
      <c r="R235" s="378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16.5" customHeight="1" x14ac:dyDescent="0.25">
      <c r="A236" s="64" t="s">
        <v>391</v>
      </c>
      <c r="B236" s="64" t="s">
        <v>392</v>
      </c>
      <c r="C236" s="37">
        <v>4301060325</v>
      </c>
      <c r="D236" s="375">
        <v>4607091380897</v>
      </c>
      <c r="E236" s="375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51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77"/>
      <c r="P236" s="377"/>
      <c r="Q236" s="377"/>
      <c r="R236" s="378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x14ac:dyDescent="0.2">
      <c r="A237" s="382"/>
      <c r="B237" s="382"/>
      <c r="C237" s="382"/>
      <c r="D237" s="382"/>
      <c r="E237" s="382"/>
      <c r="F237" s="382"/>
      <c r="G237" s="382"/>
      <c r="H237" s="382"/>
      <c r="I237" s="382"/>
      <c r="J237" s="382"/>
      <c r="K237" s="382"/>
      <c r="L237" s="382"/>
      <c r="M237" s="383"/>
      <c r="N237" s="379" t="s">
        <v>43</v>
      </c>
      <c r="O237" s="380"/>
      <c r="P237" s="380"/>
      <c r="Q237" s="380"/>
      <c r="R237" s="380"/>
      <c r="S237" s="380"/>
      <c r="T237" s="381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382"/>
      <c r="B238" s="382"/>
      <c r="C238" s="382"/>
      <c r="D238" s="382"/>
      <c r="E238" s="382"/>
      <c r="F238" s="382"/>
      <c r="G238" s="382"/>
      <c r="H238" s="382"/>
      <c r="I238" s="382"/>
      <c r="J238" s="382"/>
      <c r="K238" s="382"/>
      <c r="L238" s="382"/>
      <c r="M238" s="383"/>
      <c r="N238" s="379" t="s">
        <v>43</v>
      </c>
      <c r="O238" s="380"/>
      <c r="P238" s="380"/>
      <c r="Q238" s="380"/>
      <c r="R238" s="380"/>
      <c r="S238" s="380"/>
      <c r="T238" s="381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74" t="s">
        <v>94</v>
      </c>
      <c r="B239" s="374"/>
      <c r="C239" s="374"/>
      <c r="D239" s="374"/>
      <c r="E239" s="374"/>
      <c r="F239" s="374"/>
      <c r="G239" s="374"/>
      <c r="H239" s="374"/>
      <c r="I239" s="374"/>
      <c r="J239" s="374"/>
      <c r="K239" s="374"/>
      <c r="L239" s="374"/>
      <c r="M239" s="374"/>
      <c r="N239" s="374"/>
      <c r="O239" s="374"/>
      <c r="P239" s="374"/>
      <c r="Q239" s="374"/>
      <c r="R239" s="374"/>
      <c r="S239" s="374"/>
      <c r="T239" s="374"/>
      <c r="U239" s="374"/>
      <c r="V239" s="374"/>
      <c r="W239" s="374"/>
      <c r="X239" s="374"/>
      <c r="Y239" s="67"/>
      <c r="Z239" s="67"/>
    </row>
    <row r="240" spans="1:53" ht="16.5" customHeight="1" x14ac:dyDescent="0.25">
      <c r="A240" s="64" t="s">
        <v>393</v>
      </c>
      <c r="B240" s="64" t="s">
        <v>394</v>
      </c>
      <c r="C240" s="37">
        <v>4301030232</v>
      </c>
      <c r="D240" s="375">
        <v>4607091388374</v>
      </c>
      <c r="E240" s="375"/>
      <c r="F240" s="63">
        <v>0.38</v>
      </c>
      <c r="G240" s="38">
        <v>8</v>
      </c>
      <c r="H240" s="63">
        <v>3.04</v>
      </c>
      <c r="I240" s="63">
        <v>3.28</v>
      </c>
      <c r="J240" s="38">
        <v>156</v>
      </c>
      <c r="K240" s="38" t="s">
        <v>80</v>
      </c>
      <c r="L240" s="39" t="s">
        <v>98</v>
      </c>
      <c r="M240" s="38">
        <v>180</v>
      </c>
      <c r="N240" s="516" t="s">
        <v>395</v>
      </c>
      <c r="O240" s="377"/>
      <c r="P240" s="377"/>
      <c r="Q240" s="377"/>
      <c r="R240" s="378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25">
      <c r="A241" s="64" t="s">
        <v>396</v>
      </c>
      <c r="B241" s="64" t="s">
        <v>397</v>
      </c>
      <c r="C241" s="37">
        <v>4301030235</v>
      </c>
      <c r="D241" s="375">
        <v>4607091388381</v>
      </c>
      <c r="E241" s="375"/>
      <c r="F241" s="63">
        <v>0.38</v>
      </c>
      <c r="G241" s="38">
        <v>8</v>
      </c>
      <c r="H241" s="63">
        <v>3.04</v>
      </c>
      <c r="I241" s="63">
        <v>3.32</v>
      </c>
      <c r="J241" s="38">
        <v>156</v>
      </c>
      <c r="K241" s="38" t="s">
        <v>80</v>
      </c>
      <c r="L241" s="39" t="s">
        <v>98</v>
      </c>
      <c r="M241" s="38">
        <v>180</v>
      </c>
      <c r="N241" s="517" t="s">
        <v>398</v>
      </c>
      <c r="O241" s="377"/>
      <c r="P241" s="377"/>
      <c r="Q241" s="377"/>
      <c r="R241" s="378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399</v>
      </c>
      <c r="B242" s="64" t="s">
        <v>400</v>
      </c>
      <c r="C242" s="37">
        <v>4301030233</v>
      </c>
      <c r="D242" s="375">
        <v>4607091388404</v>
      </c>
      <c r="E242" s="375"/>
      <c r="F242" s="63">
        <v>0.17</v>
      </c>
      <c r="G242" s="38">
        <v>15</v>
      </c>
      <c r="H242" s="63">
        <v>2.5499999999999998</v>
      </c>
      <c r="I242" s="63">
        <v>2.9</v>
      </c>
      <c r="J242" s="38">
        <v>156</v>
      </c>
      <c r="K242" s="38" t="s">
        <v>80</v>
      </c>
      <c r="L242" s="39" t="s">
        <v>98</v>
      </c>
      <c r="M242" s="38">
        <v>180</v>
      </c>
      <c r="N242" s="5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77"/>
      <c r="P242" s="377"/>
      <c r="Q242" s="377"/>
      <c r="R242" s="378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x14ac:dyDescent="0.2">
      <c r="A243" s="382"/>
      <c r="B243" s="382"/>
      <c r="C243" s="382"/>
      <c r="D243" s="382"/>
      <c r="E243" s="382"/>
      <c r="F243" s="382"/>
      <c r="G243" s="382"/>
      <c r="H243" s="382"/>
      <c r="I243" s="382"/>
      <c r="J243" s="382"/>
      <c r="K243" s="382"/>
      <c r="L243" s="382"/>
      <c r="M243" s="383"/>
      <c r="N243" s="379" t="s">
        <v>43</v>
      </c>
      <c r="O243" s="380"/>
      <c r="P243" s="380"/>
      <c r="Q243" s="380"/>
      <c r="R243" s="380"/>
      <c r="S243" s="380"/>
      <c r="T243" s="381"/>
      <c r="U243" s="43" t="s">
        <v>42</v>
      </c>
      <c r="V243" s="44">
        <f>IFERROR(V240/H240,"0")+IFERROR(V241/H241,"0")+IFERROR(V242/H242,"0")</f>
        <v>0</v>
      </c>
      <c r="W243" s="44">
        <f>IFERROR(W240/H240,"0")+IFERROR(W241/H241,"0")+IFERROR(W242/H242,"0")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382"/>
      <c r="B244" s="382"/>
      <c r="C244" s="382"/>
      <c r="D244" s="382"/>
      <c r="E244" s="382"/>
      <c r="F244" s="382"/>
      <c r="G244" s="382"/>
      <c r="H244" s="382"/>
      <c r="I244" s="382"/>
      <c r="J244" s="382"/>
      <c r="K244" s="382"/>
      <c r="L244" s="382"/>
      <c r="M244" s="383"/>
      <c r="N244" s="379" t="s">
        <v>43</v>
      </c>
      <c r="O244" s="380"/>
      <c r="P244" s="380"/>
      <c r="Q244" s="380"/>
      <c r="R244" s="380"/>
      <c r="S244" s="380"/>
      <c r="T244" s="381"/>
      <c r="U244" s="43" t="s">
        <v>0</v>
      </c>
      <c r="V244" s="44">
        <f>IFERROR(SUM(V240:V242),"0")</f>
        <v>0</v>
      </c>
      <c r="W244" s="44">
        <f>IFERROR(SUM(W240:W242),"0")</f>
        <v>0</v>
      </c>
      <c r="X244" s="43"/>
      <c r="Y244" s="68"/>
      <c r="Z244" s="68"/>
    </row>
    <row r="245" spans="1:53" ht="14.25" customHeight="1" x14ac:dyDescent="0.25">
      <c r="A245" s="374" t="s">
        <v>401</v>
      </c>
      <c r="B245" s="374"/>
      <c r="C245" s="374"/>
      <c r="D245" s="374"/>
      <c r="E245" s="374"/>
      <c r="F245" s="374"/>
      <c r="G245" s="374"/>
      <c r="H245" s="374"/>
      <c r="I245" s="374"/>
      <c r="J245" s="374"/>
      <c r="K245" s="374"/>
      <c r="L245" s="374"/>
      <c r="M245" s="374"/>
      <c r="N245" s="374"/>
      <c r="O245" s="374"/>
      <c r="P245" s="374"/>
      <c r="Q245" s="374"/>
      <c r="R245" s="374"/>
      <c r="S245" s="374"/>
      <c r="T245" s="374"/>
      <c r="U245" s="374"/>
      <c r="V245" s="374"/>
      <c r="W245" s="374"/>
      <c r="X245" s="374"/>
      <c r="Y245" s="67"/>
      <c r="Z245" s="67"/>
    </row>
    <row r="246" spans="1:53" ht="16.5" customHeight="1" x14ac:dyDescent="0.25">
      <c r="A246" s="64" t="s">
        <v>402</v>
      </c>
      <c r="B246" s="64" t="s">
        <v>403</v>
      </c>
      <c r="C246" s="37">
        <v>4301180007</v>
      </c>
      <c r="D246" s="375">
        <v>4680115881808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405</v>
      </c>
      <c r="L246" s="39" t="s">
        <v>404</v>
      </c>
      <c r="M246" s="38">
        <v>730</v>
      </c>
      <c r="N246" s="5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77"/>
      <c r="P246" s="377"/>
      <c r="Q246" s="377"/>
      <c r="R246" s="378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25">
      <c r="A247" s="64" t="s">
        <v>406</v>
      </c>
      <c r="B247" s="64" t="s">
        <v>407</v>
      </c>
      <c r="C247" s="37">
        <v>4301180006</v>
      </c>
      <c r="D247" s="375">
        <v>4680115881822</v>
      </c>
      <c r="E247" s="375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405</v>
      </c>
      <c r="L247" s="39" t="s">
        <v>404</v>
      </c>
      <c r="M247" s="38">
        <v>730</v>
      </c>
      <c r="N247" s="5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77"/>
      <c r="P247" s="377"/>
      <c r="Q247" s="377"/>
      <c r="R247" s="378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408</v>
      </c>
      <c r="B248" s="64" t="s">
        <v>409</v>
      </c>
      <c r="C248" s="37">
        <v>4301180001</v>
      </c>
      <c r="D248" s="375">
        <v>4680115880016</v>
      </c>
      <c r="E248" s="375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405</v>
      </c>
      <c r="L248" s="39" t="s">
        <v>404</v>
      </c>
      <c r="M248" s="38">
        <v>730</v>
      </c>
      <c r="N248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77"/>
      <c r="P248" s="377"/>
      <c r="Q248" s="377"/>
      <c r="R248" s="37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x14ac:dyDescent="0.2">
      <c r="A249" s="382"/>
      <c r="B249" s="382"/>
      <c r="C249" s="382"/>
      <c r="D249" s="382"/>
      <c r="E249" s="382"/>
      <c r="F249" s="382"/>
      <c r="G249" s="382"/>
      <c r="H249" s="382"/>
      <c r="I249" s="382"/>
      <c r="J249" s="382"/>
      <c r="K249" s="382"/>
      <c r="L249" s="382"/>
      <c r="M249" s="383"/>
      <c r="N249" s="379" t="s">
        <v>43</v>
      </c>
      <c r="O249" s="380"/>
      <c r="P249" s="380"/>
      <c r="Q249" s="380"/>
      <c r="R249" s="380"/>
      <c r="S249" s="380"/>
      <c r="T249" s="381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82"/>
      <c r="B250" s="382"/>
      <c r="C250" s="382"/>
      <c r="D250" s="382"/>
      <c r="E250" s="382"/>
      <c r="F250" s="382"/>
      <c r="G250" s="382"/>
      <c r="H250" s="382"/>
      <c r="I250" s="382"/>
      <c r="J250" s="382"/>
      <c r="K250" s="382"/>
      <c r="L250" s="382"/>
      <c r="M250" s="383"/>
      <c r="N250" s="379" t="s">
        <v>43</v>
      </c>
      <c r="O250" s="380"/>
      <c r="P250" s="380"/>
      <c r="Q250" s="380"/>
      <c r="R250" s="380"/>
      <c r="S250" s="380"/>
      <c r="T250" s="381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6.5" customHeight="1" x14ac:dyDescent="0.25">
      <c r="A251" s="373" t="s">
        <v>410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373"/>
      <c r="Y251" s="66"/>
      <c r="Z251" s="66"/>
    </row>
    <row r="252" spans="1:53" ht="14.25" customHeight="1" x14ac:dyDescent="0.25">
      <c r="A252" s="374" t="s">
        <v>116</v>
      </c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4"/>
      <c r="O252" s="374"/>
      <c r="P252" s="374"/>
      <c r="Q252" s="374"/>
      <c r="R252" s="374"/>
      <c r="S252" s="374"/>
      <c r="T252" s="374"/>
      <c r="U252" s="374"/>
      <c r="V252" s="374"/>
      <c r="W252" s="374"/>
      <c r="X252" s="374"/>
      <c r="Y252" s="67"/>
      <c r="Z252" s="67"/>
    </row>
    <row r="253" spans="1:53" ht="27" customHeight="1" x14ac:dyDescent="0.25">
      <c r="A253" s="64" t="s">
        <v>411</v>
      </c>
      <c r="B253" s="64" t="s">
        <v>412</v>
      </c>
      <c r="C253" s="37">
        <v>4301011315</v>
      </c>
      <c r="D253" s="375">
        <v>4607091387421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8" t="s">
        <v>112</v>
      </c>
      <c r="L253" s="39" t="s">
        <v>111</v>
      </c>
      <c r="M253" s="38">
        <v>55</v>
      </c>
      <c r="N253" s="52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77"/>
      <c r="P253" s="377"/>
      <c r="Q253" s="377"/>
      <c r="R253" s="378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ref="W253:W259" si="13"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411</v>
      </c>
      <c r="B254" s="64" t="s">
        <v>413</v>
      </c>
      <c r="C254" s="37">
        <v>4301011121</v>
      </c>
      <c r="D254" s="375">
        <v>4607091387421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120</v>
      </c>
      <c r="M254" s="38">
        <v>55</v>
      </c>
      <c r="N254" s="5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77"/>
      <c r="P254" s="377"/>
      <c r="Q254" s="377"/>
      <c r="R254" s="378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414</v>
      </c>
      <c r="B255" s="64" t="s">
        <v>415</v>
      </c>
      <c r="C255" s="37">
        <v>4301011619</v>
      </c>
      <c r="D255" s="375">
        <v>4607091387452</v>
      </c>
      <c r="E255" s="375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524" t="s">
        <v>416</v>
      </c>
      <c r="O255" s="377"/>
      <c r="P255" s="377"/>
      <c r="Q255" s="377"/>
      <c r="R255" s="378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414</v>
      </c>
      <c r="B256" s="64" t="s">
        <v>417</v>
      </c>
      <c r="C256" s="37">
        <v>4301011396</v>
      </c>
      <c r="D256" s="375">
        <v>4607091387452</v>
      </c>
      <c r="E256" s="375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5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77"/>
      <c r="P256" s="377"/>
      <c r="Q256" s="377"/>
      <c r="R256" s="37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418</v>
      </c>
      <c r="B257" s="64" t="s">
        <v>419</v>
      </c>
      <c r="C257" s="37">
        <v>4301011313</v>
      </c>
      <c r="D257" s="375">
        <v>4607091385984</v>
      </c>
      <c r="E257" s="375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5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77"/>
      <c r="P257" s="377"/>
      <c r="Q257" s="377"/>
      <c r="R257" s="37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420</v>
      </c>
      <c r="B258" s="64" t="s">
        <v>421</v>
      </c>
      <c r="C258" s="37">
        <v>4301011316</v>
      </c>
      <c r="D258" s="375">
        <v>4607091387438</v>
      </c>
      <c r="E258" s="375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8" t="s">
        <v>80</v>
      </c>
      <c r="L258" s="39" t="s">
        <v>111</v>
      </c>
      <c r="M258" s="38">
        <v>55</v>
      </c>
      <c r="N258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77"/>
      <c r="P258" s="377"/>
      <c r="Q258" s="377"/>
      <c r="R258" s="378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422</v>
      </c>
      <c r="B259" s="64" t="s">
        <v>423</v>
      </c>
      <c r="C259" s="37">
        <v>4301011318</v>
      </c>
      <c r="D259" s="375">
        <v>4607091387469</v>
      </c>
      <c r="E259" s="375"/>
      <c r="F259" s="63">
        <v>0.5</v>
      </c>
      <c r="G259" s="38">
        <v>10</v>
      </c>
      <c r="H259" s="63">
        <v>5</v>
      </c>
      <c r="I259" s="63">
        <v>5.21</v>
      </c>
      <c r="J259" s="38">
        <v>120</v>
      </c>
      <c r="K259" s="38" t="s">
        <v>80</v>
      </c>
      <c r="L259" s="39" t="s">
        <v>79</v>
      </c>
      <c r="M259" s="38">
        <v>55</v>
      </c>
      <c r="N259" s="5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77"/>
      <c r="P259" s="377"/>
      <c r="Q259" s="377"/>
      <c r="R259" s="37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x14ac:dyDescent="0.2">
      <c r="A260" s="382"/>
      <c r="B260" s="382"/>
      <c r="C260" s="382"/>
      <c r="D260" s="382"/>
      <c r="E260" s="382"/>
      <c r="F260" s="382"/>
      <c r="G260" s="382"/>
      <c r="H260" s="382"/>
      <c r="I260" s="382"/>
      <c r="J260" s="382"/>
      <c r="K260" s="382"/>
      <c r="L260" s="382"/>
      <c r="M260" s="383"/>
      <c r="N260" s="379" t="s">
        <v>43</v>
      </c>
      <c r="O260" s="380"/>
      <c r="P260" s="380"/>
      <c r="Q260" s="380"/>
      <c r="R260" s="380"/>
      <c r="S260" s="380"/>
      <c r="T260" s="381"/>
      <c r="U260" s="43" t="s">
        <v>42</v>
      </c>
      <c r="V260" s="44">
        <f>IFERROR(V253/H253,"0")+IFERROR(V254/H254,"0")+IFERROR(V255/H255,"0")+IFERROR(V256/H256,"0")+IFERROR(V257/H257,"0")+IFERROR(V258/H258,"0")+IFERROR(V259/H259,"0")</f>
        <v>0</v>
      </c>
      <c r="W260" s="44">
        <f>IFERROR(W253/H253,"0")+IFERROR(W254/H254,"0")+IFERROR(W255/H255,"0")+IFERROR(W256/H256,"0")+IFERROR(W257/H257,"0")+IFERROR(W258/H258,"0")+IFERROR(W259/H259,"0")</f>
        <v>0</v>
      </c>
      <c r="X260" s="4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382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3"/>
      <c r="N261" s="379" t="s">
        <v>43</v>
      </c>
      <c r="O261" s="380"/>
      <c r="P261" s="380"/>
      <c r="Q261" s="380"/>
      <c r="R261" s="380"/>
      <c r="S261" s="380"/>
      <c r="T261" s="381"/>
      <c r="U261" s="43" t="s">
        <v>0</v>
      </c>
      <c r="V261" s="44">
        <f>IFERROR(SUM(V253:V259),"0")</f>
        <v>0</v>
      </c>
      <c r="W261" s="44">
        <f>IFERROR(SUM(W253:W259),"0")</f>
        <v>0</v>
      </c>
      <c r="X261" s="43"/>
      <c r="Y261" s="68"/>
      <c r="Z261" s="68"/>
    </row>
    <row r="262" spans="1:53" ht="14.25" customHeight="1" x14ac:dyDescent="0.25">
      <c r="A262" s="374" t="s">
        <v>76</v>
      </c>
      <c r="B262" s="374"/>
      <c r="C262" s="374"/>
      <c r="D262" s="374"/>
      <c r="E262" s="374"/>
      <c r="F262" s="374"/>
      <c r="G262" s="374"/>
      <c r="H262" s="374"/>
      <c r="I262" s="374"/>
      <c r="J262" s="374"/>
      <c r="K262" s="374"/>
      <c r="L262" s="374"/>
      <c r="M262" s="374"/>
      <c r="N262" s="374"/>
      <c r="O262" s="374"/>
      <c r="P262" s="374"/>
      <c r="Q262" s="374"/>
      <c r="R262" s="374"/>
      <c r="S262" s="374"/>
      <c r="T262" s="374"/>
      <c r="U262" s="374"/>
      <c r="V262" s="374"/>
      <c r="W262" s="374"/>
      <c r="X262" s="374"/>
      <c r="Y262" s="67"/>
      <c r="Z262" s="67"/>
    </row>
    <row r="263" spans="1:53" ht="27" customHeight="1" x14ac:dyDescent="0.25">
      <c r="A263" s="64" t="s">
        <v>424</v>
      </c>
      <c r="B263" s="64" t="s">
        <v>425</v>
      </c>
      <c r="C263" s="37">
        <v>4301031154</v>
      </c>
      <c r="D263" s="375">
        <v>4607091387292</v>
      </c>
      <c r="E263" s="375"/>
      <c r="F263" s="63">
        <v>0.73</v>
      </c>
      <c r="G263" s="38">
        <v>6</v>
      </c>
      <c r="H263" s="63">
        <v>4.38</v>
      </c>
      <c r="I263" s="63">
        <v>4.6399999999999997</v>
      </c>
      <c r="J263" s="38">
        <v>156</v>
      </c>
      <c r="K263" s="38" t="s">
        <v>80</v>
      </c>
      <c r="L263" s="39" t="s">
        <v>79</v>
      </c>
      <c r="M263" s="38">
        <v>45</v>
      </c>
      <c r="N263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77"/>
      <c r="P263" s="377"/>
      <c r="Q263" s="377"/>
      <c r="R263" s="37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ht="27" customHeight="1" x14ac:dyDescent="0.25">
      <c r="A264" s="64" t="s">
        <v>426</v>
      </c>
      <c r="B264" s="64" t="s">
        <v>427</v>
      </c>
      <c r="C264" s="37">
        <v>4301031155</v>
      </c>
      <c r="D264" s="375">
        <v>4607091387315</v>
      </c>
      <c r="E264" s="375"/>
      <c r="F264" s="63">
        <v>0.7</v>
      </c>
      <c r="G264" s="38">
        <v>4</v>
      </c>
      <c r="H264" s="63">
        <v>2.8</v>
      </c>
      <c r="I264" s="63">
        <v>3.048</v>
      </c>
      <c r="J264" s="38">
        <v>156</v>
      </c>
      <c r="K264" s="38" t="s">
        <v>80</v>
      </c>
      <c r="L264" s="39" t="s">
        <v>79</v>
      </c>
      <c r="M264" s="38">
        <v>45</v>
      </c>
      <c r="N264" s="5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77"/>
      <c r="P264" s="377"/>
      <c r="Q264" s="377"/>
      <c r="R264" s="378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x14ac:dyDescent="0.2">
      <c r="A265" s="382"/>
      <c r="B265" s="382"/>
      <c r="C265" s="382"/>
      <c r="D265" s="382"/>
      <c r="E265" s="382"/>
      <c r="F265" s="382"/>
      <c r="G265" s="382"/>
      <c r="H265" s="382"/>
      <c r="I265" s="382"/>
      <c r="J265" s="382"/>
      <c r="K265" s="382"/>
      <c r="L265" s="382"/>
      <c r="M265" s="383"/>
      <c r="N265" s="379" t="s">
        <v>43</v>
      </c>
      <c r="O265" s="380"/>
      <c r="P265" s="380"/>
      <c r="Q265" s="380"/>
      <c r="R265" s="380"/>
      <c r="S265" s="380"/>
      <c r="T265" s="381"/>
      <c r="U265" s="43" t="s">
        <v>42</v>
      </c>
      <c r="V265" s="44">
        <f>IFERROR(V263/H263,"0")+IFERROR(V264/H264,"0")</f>
        <v>0</v>
      </c>
      <c r="W265" s="44">
        <f>IFERROR(W263/H263,"0")+IFERROR(W264/H264,"0")</f>
        <v>0</v>
      </c>
      <c r="X265" s="44">
        <f>IFERROR(IF(X263="",0,X263),"0")+IFERROR(IF(X264="",0,X264),"0")</f>
        <v>0</v>
      </c>
      <c r="Y265" s="68"/>
      <c r="Z265" s="68"/>
    </row>
    <row r="266" spans="1:53" x14ac:dyDescent="0.2">
      <c r="A266" s="382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3"/>
      <c r="N266" s="379" t="s">
        <v>43</v>
      </c>
      <c r="O266" s="380"/>
      <c r="P266" s="380"/>
      <c r="Q266" s="380"/>
      <c r="R266" s="380"/>
      <c r="S266" s="380"/>
      <c r="T266" s="381"/>
      <c r="U266" s="43" t="s">
        <v>0</v>
      </c>
      <c r="V266" s="44">
        <f>IFERROR(SUM(V263:V264),"0")</f>
        <v>0</v>
      </c>
      <c r="W266" s="44">
        <f>IFERROR(SUM(W263:W264),"0")</f>
        <v>0</v>
      </c>
      <c r="X266" s="43"/>
      <c r="Y266" s="68"/>
      <c r="Z266" s="68"/>
    </row>
    <row r="267" spans="1:53" ht="16.5" customHeight="1" x14ac:dyDescent="0.25">
      <c r="A267" s="373" t="s">
        <v>428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373"/>
      <c r="Y267" s="66"/>
      <c r="Z267" s="66"/>
    </row>
    <row r="268" spans="1:53" ht="14.25" customHeight="1" x14ac:dyDescent="0.25">
      <c r="A268" s="374" t="s">
        <v>76</v>
      </c>
      <c r="B268" s="374"/>
      <c r="C268" s="374"/>
      <c r="D268" s="374"/>
      <c r="E268" s="374"/>
      <c r="F268" s="374"/>
      <c r="G268" s="374"/>
      <c r="H268" s="374"/>
      <c r="I268" s="374"/>
      <c r="J268" s="374"/>
      <c r="K268" s="374"/>
      <c r="L268" s="374"/>
      <c r="M268" s="374"/>
      <c r="N268" s="374"/>
      <c r="O268" s="374"/>
      <c r="P268" s="374"/>
      <c r="Q268" s="374"/>
      <c r="R268" s="374"/>
      <c r="S268" s="374"/>
      <c r="T268" s="374"/>
      <c r="U268" s="374"/>
      <c r="V268" s="374"/>
      <c r="W268" s="374"/>
      <c r="X268" s="374"/>
      <c r="Y268" s="67"/>
      <c r="Z268" s="67"/>
    </row>
    <row r="269" spans="1:53" ht="27" customHeight="1" x14ac:dyDescent="0.25">
      <c r="A269" s="64" t="s">
        <v>429</v>
      </c>
      <c r="B269" s="64" t="s">
        <v>430</v>
      </c>
      <c r="C269" s="37">
        <v>4301031066</v>
      </c>
      <c r="D269" s="375">
        <v>4607091383836</v>
      </c>
      <c r="E269" s="375"/>
      <c r="F269" s="63">
        <v>0.3</v>
      </c>
      <c r="G269" s="38">
        <v>6</v>
      </c>
      <c r="H269" s="63">
        <v>1.8</v>
      </c>
      <c r="I269" s="63">
        <v>2.048</v>
      </c>
      <c r="J269" s="38">
        <v>156</v>
      </c>
      <c r="K269" s="38" t="s">
        <v>80</v>
      </c>
      <c r="L269" s="39" t="s">
        <v>79</v>
      </c>
      <c r="M269" s="38">
        <v>40</v>
      </c>
      <c r="N269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77"/>
      <c r="P269" s="377"/>
      <c r="Q269" s="377"/>
      <c r="R269" s="378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2"/>
      <c r="M270" s="383"/>
      <c r="N270" s="379" t="s">
        <v>43</v>
      </c>
      <c r="O270" s="380"/>
      <c r="P270" s="380"/>
      <c r="Q270" s="380"/>
      <c r="R270" s="380"/>
      <c r="S270" s="380"/>
      <c r="T270" s="381"/>
      <c r="U270" s="43" t="s">
        <v>42</v>
      </c>
      <c r="V270" s="44">
        <f>IFERROR(V269/H269,"0")</f>
        <v>0</v>
      </c>
      <c r="W270" s="44">
        <f>IFERROR(W269/H269,"0")</f>
        <v>0</v>
      </c>
      <c r="X270" s="44">
        <f>IFERROR(IF(X269="",0,X269),"0")</f>
        <v>0</v>
      </c>
      <c r="Y270" s="68"/>
      <c r="Z270" s="68"/>
    </row>
    <row r="271" spans="1:53" x14ac:dyDescent="0.2">
      <c r="A271" s="382"/>
      <c r="B271" s="382"/>
      <c r="C271" s="382"/>
      <c r="D271" s="382"/>
      <c r="E271" s="382"/>
      <c r="F271" s="382"/>
      <c r="G271" s="382"/>
      <c r="H271" s="382"/>
      <c r="I271" s="382"/>
      <c r="J271" s="382"/>
      <c r="K271" s="382"/>
      <c r="L271" s="382"/>
      <c r="M271" s="383"/>
      <c r="N271" s="379" t="s">
        <v>43</v>
      </c>
      <c r="O271" s="380"/>
      <c r="P271" s="380"/>
      <c r="Q271" s="380"/>
      <c r="R271" s="380"/>
      <c r="S271" s="380"/>
      <c r="T271" s="381"/>
      <c r="U271" s="43" t="s">
        <v>0</v>
      </c>
      <c r="V271" s="44">
        <f>IFERROR(SUM(V269:V269),"0")</f>
        <v>0</v>
      </c>
      <c r="W271" s="44">
        <f>IFERROR(SUM(W269:W269),"0")</f>
        <v>0</v>
      </c>
      <c r="X271" s="43"/>
      <c r="Y271" s="68"/>
      <c r="Z271" s="68"/>
    </row>
    <row r="272" spans="1:53" ht="14.25" customHeight="1" x14ac:dyDescent="0.25">
      <c r="A272" s="374" t="s">
        <v>81</v>
      </c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4"/>
      <c r="O272" s="374"/>
      <c r="P272" s="374"/>
      <c r="Q272" s="374"/>
      <c r="R272" s="374"/>
      <c r="S272" s="374"/>
      <c r="T272" s="374"/>
      <c r="U272" s="374"/>
      <c r="V272" s="374"/>
      <c r="W272" s="374"/>
      <c r="X272" s="374"/>
      <c r="Y272" s="67"/>
      <c r="Z272" s="67"/>
    </row>
    <row r="273" spans="1:53" ht="27" customHeight="1" x14ac:dyDescent="0.25">
      <c r="A273" s="64" t="s">
        <v>431</v>
      </c>
      <c r="B273" s="64" t="s">
        <v>432</v>
      </c>
      <c r="C273" s="37">
        <v>4301051142</v>
      </c>
      <c r="D273" s="375">
        <v>4607091387919</v>
      </c>
      <c r="E273" s="375"/>
      <c r="F273" s="63">
        <v>1.35</v>
      </c>
      <c r="G273" s="38">
        <v>6</v>
      </c>
      <c r="H273" s="63">
        <v>8.1</v>
      </c>
      <c r="I273" s="63">
        <v>8.6639999999999997</v>
      </c>
      <c r="J273" s="38">
        <v>56</v>
      </c>
      <c r="K273" s="38" t="s">
        <v>112</v>
      </c>
      <c r="L273" s="39" t="s">
        <v>79</v>
      </c>
      <c r="M273" s="38">
        <v>45</v>
      </c>
      <c r="N273" s="5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77"/>
      <c r="P273" s="377"/>
      <c r="Q273" s="377"/>
      <c r="R273" s="37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2" t="s">
        <v>66</v>
      </c>
    </row>
    <row r="274" spans="1:53" ht="27" customHeight="1" x14ac:dyDescent="0.25">
      <c r="A274" s="64" t="s">
        <v>433</v>
      </c>
      <c r="B274" s="64" t="s">
        <v>434</v>
      </c>
      <c r="C274" s="37">
        <v>4301051109</v>
      </c>
      <c r="D274" s="375">
        <v>4607091383942</v>
      </c>
      <c r="E274" s="375"/>
      <c r="F274" s="63">
        <v>0.42</v>
      </c>
      <c r="G274" s="38">
        <v>6</v>
      </c>
      <c r="H274" s="63">
        <v>2.52</v>
      </c>
      <c r="I274" s="63">
        <v>2.7919999999999998</v>
      </c>
      <c r="J274" s="38">
        <v>156</v>
      </c>
      <c r="K274" s="38" t="s">
        <v>80</v>
      </c>
      <c r="L274" s="39" t="s">
        <v>133</v>
      </c>
      <c r="M274" s="38">
        <v>45</v>
      </c>
      <c r="N274" s="53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77"/>
      <c r="P274" s="377"/>
      <c r="Q274" s="377"/>
      <c r="R274" s="378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3"/>
      <c r="N275" s="379" t="s">
        <v>43</v>
      </c>
      <c r="O275" s="380"/>
      <c r="P275" s="380"/>
      <c r="Q275" s="380"/>
      <c r="R275" s="380"/>
      <c r="S275" s="380"/>
      <c r="T275" s="381"/>
      <c r="U275" s="43" t="s">
        <v>42</v>
      </c>
      <c r="V275" s="44">
        <f>IFERROR(V273/H273,"0")+IFERROR(V274/H274,"0")</f>
        <v>0</v>
      </c>
      <c r="W275" s="44">
        <f>IFERROR(W273/H273,"0")+IFERROR(W274/H274,"0")</f>
        <v>0</v>
      </c>
      <c r="X275" s="44">
        <f>IFERROR(IF(X273="",0,X273),"0")+IFERROR(IF(X274="",0,X274),"0")</f>
        <v>0</v>
      </c>
      <c r="Y275" s="68"/>
      <c r="Z275" s="68"/>
    </row>
    <row r="276" spans="1:53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3"/>
      <c r="N276" s="379" t="s">
        <v>43</v>
      </c>
      <c r="O276" s="380"/>
      <c r="P276" s="380"/>
      <c r="Q276" s="380"/>
      <c r="R276" s="380"/>
      <c r="S276" s="380"/>
      <c r="T276" s="381"/>
      <c r="U276" s="43" t="s">
        <v>0</v>
      </c>
      <c r="V276" s="44">
        <f>IFERROR(SUM(V273:V274),"0")</f>
        <v>0</v>
      </c>
      <c r="W276" s="44">
        <f>IFERROR(SUM(W273:W274),"0")</f>
        <v>0</v>
      </c>
      <c r="X276" s="43"/>
      <c r="Y276" s="68"/>
      <c r="Z276" s="68"/>
    </row>
    <row r="277" spans="1:53" ht="14.25" customHeight="1" x14ac:dyDescent="0.25">
      <c r="A277" s="374" t="s">
        <v>224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374"/>
      <c r="Y277" s="67"/>
      <c r="Z277" s="67"/>
    </row>
    <row r="278" spans="1:53" ht="27" customHeight="1" x14ac:dyDescent="0.25">
      <c r="A278" s="64" t="s">
        <v>435</v>
      </c>
      <c r="B278" s="64" t="s">
        <v>436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8" t="s">
        <v>80</v>
      </c>
      <c r="L278" s="39" t="s">
        <v>79</v>
      </c>
      <c r="M278" s="38">
        <v>40</v>
      </c>
      <c r="N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77"/>
      <c r="P278" s="377"/>
      <c r="Q278" s="377"/>
      <c r="R278" s="37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4" t="s">
        <v>66</v>
      </c>
    </row>
    <row r="279" spans="1:53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2"/>
      <c r="M279" s="383"/>
      <c r="N279" s="379" t="s">
        <v>43</v>
      </c>
      <c r="O279" s="380"/>
      <c r="P279" s="380"/>
      <c r="Q279" s="380"/>
      <c r="R279" s="380"/>
      <c r="S279" s="380"/>
      <c r="T279" s="381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2"/>
      <c r="M280" s="383"/>
      <c r="N280" s="379" t="s">
        <v>43</v>
      </c>
      <c r="O280" s="380"/>
      <c r="P280" s="380"/>
      <c r="Q280" s="380"/>
      <c r="R280" s="380"/>
      <c r="S280" s="380"/>
      <c r="T280" s="381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customHeight="1" x14ac:dyDescent="0.25">
      <c r="A281" s="374" t="s">
        <v>94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374"/>
      <c r="Y281" s="67"/>
      <c r="Z281" s="67"/>
    </row>
    <row r="282" spans="1:53" ht="27" customHeight="1" x14ac:dyDescent="0.25">
      <c r="A282" s="64" t="s">
        <v>437</v>
      </c>
      <c r="B282" s="64" t="s">
        <v>438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8" t="s">
        <v>80</v>
      </c>
      <c r="L282" s="39" t="s">
        <v>98</v>
      </c>
      <c r="M282" s="38">
        <v>180</v>
      </c>
      <c r="N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77"/>
      <c r="P282" s="377"/>
      <c r="Q282" s="377"/>
      <c r="R282" s="37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5" t="s">
        <v>66</v>
      </c>
    </row>
    <row r="283" spans="1:53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3"/>
      <c r="N283" s="379" t="s">
        <v>43</v>
      </c>
      <c r="O283" s="380"/>
      <c r="P283" s="380"/>
      <c r="Q283" s="380"/>
      <c r="R283" s="380"/>
      <c r="S283" s="380"/>
      <c r="T283" s="381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3"/>
      <c r="N284" s="379" t="s">
        <v>43</v>
      </c>
      <c r="O284" s="380"/>
      <c r="P284" s="380"/>
      <c r="Q284" s="380"/>
      <c r="R284" s="380"/>
      <c r="S284" s="380"/>
      <c r="T284" s="381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27.75" customHeight="1" x14ac:dyDescent="0.2">
      <c r="A285" s="372" t="s">
        <v>439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55"/>
      <c r="Z285" s="55"/>
    </row>
    <row r="286" spans="1:53" ht="16.5" customHeight="1" x14ac:dyDescent="0.25">
      <c r="A286" s="373" t="s">
        <v>440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373"/>
      <c r="Y286" s="66"/>
      <c r="Z286" s="66"/>
    </row>
    <row r="287" spans="1:53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374"/>
      <c r="Y287" s="67"/>
      <c r="Z287" s="67"/>
    </row>
    <row r="288" spans="1:53" ht="27" customHeight="1" x14ac:dyDescent="0.25">
      <c r="A288" s="64" t="s">
        <v>441</v>
      </c>
      <c r="B288" s="64" t="s">
        <v>442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112</v>
      </c>
      <c r="L288" s="39" t="s">
        <v>79</v>
      </c>
      <c r="M288" s="38">
        <v>60</v>
      </c>
      <c r="N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77"/>
      <c r="P288" s="377"/>
      <c r="Q288" s="377"/>
      <c r="R288" s="378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ref="W288:W295" si="14">IFERROR(IF(V288="",0,CEILING((V288/$H288),1)*$H288),"")</f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25">
      <c r="A289" s="64" t="s">
        <v>441</v>
      </c>
      <c r="B289" s="64" t="s">
        <v>443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120</v>
      </c>
      <c r="M289" s="38">
        <v>60</v>
      </c>
      <c r="N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77"/>
      <c r="P289" s="377"/>
      <c r="Q289" s="377"/>
      <c r="R289" s="37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27" customHeight="1" x14ac:dyDescent="0.25">
      <c r="A290" s="64" t="s">
        <v>444</v>
      </c>
      <c r="B290" s="64" t="s">
        <v>445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77"/>
      <c r="P290" s="377"/>
      <c r="Q290" s="377"/>
      <c r="R290" s="37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444</v>
      </c>
      <c r="B291" s="64" t="s">
        <v>446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120</v>
      </c>
      <c r="M291" s="38">
        <v>60</v>
      </c>
      <c r="N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77"/>
      <c r="P291" s="377"/>
      <c r="Q291" s="377"/>
      <c r="R291" s="37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16.5" customHeight="1" x14ac:dyDescent="0.25">
      <c r="A292" s="64" t="s">
        <v>447</v>
      </c>
      <c r="B292" s="64" t="s">
        <v>448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77"/>
      <c r="P292" s="377"/>
      <c r="Q292" s="377"/>
      <c r="R292" s="37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16.5" customHeight="1" x14ac:dyDescent="0.25">
      <c r="A293" s="64" t="s">
        <v>447</v>
      </c>
      <c r="B293" s="64" t="s">
        <v>449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541" t="s">
        <v>450</v>
      </c>
      <c r="O293" s="377"/>
      <c r="P293" s="377"/>
      <c r="Q293" s="377"/>
      <c r="R293" s="37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451</v>
      </c>
      <c r="B294" s="64" t="s">
        <v>452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8" t="s">
        <v>80</v>
      </c>
      <c r="L294" s="39" t="s">
        <v>79</v>
      </c>
      <c r="M294" s="38">
        <v>60</v>
      </c>
      <c r="N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77"/>
      <c r="P294" s="377"/>
      <c r="Q294" s="377"/>
      <c r="R294" s="37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IFERROR(IF(W294=0,"",ROUNDUP(W294/H294,0)*0.00937),"")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453</v>
      </c>
      <c r="B295" s="64" t="s">
        <v>454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80</v>
      </c>
      <c r="L295" s="39" t="s">
        <v>79</v>
      </c>
      <c r="M295" s="38">
        <v>60</v>
      </c>
      <c r="N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77"/>
      <c r="P295" s="377"/>
      <c r="Q295" s="377"/>
      <c r="R295" s="37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2"/>
      <c r="M296" s="383"/>
      <c r="N296" s="379" t="s">
        <v>43</v>
      </c>
      <c r="O296" s="380"/>
      <c r="P296" s="380"/>
      <c r="Q296" s="380"/>
      <c r="R296" s="380"/>
      <c r="S296" s="380"/>
      <c r="T296" s="381"/>
      <c r="U296" s="43" t="s">
        <v>42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IFERROR(W288/H288,"0")+IFERROR(W289/H289,"0")+IFERROR(W290/H290,"0")+IFERROR(W291/H291,"0")+IFERROR(W292/H292,"0")+IFERROR(W293/H293,"0")+IFERROR(W294/H294,"0")+IFERROR(W295/H295,"0")</f>
        <v>0</v>
      </c>
      <c r="X296" s="44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68"/>
      <c r="Z296" s="68"/>
    </row>
    <row r="297" spans="1:53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3"/>
      <c r="N297" s="379" t="s">
        <v>43</v>
      </c>
      <c r="O297" s="380"/>
      <c r="P297" s="380"/>
      <c r="Q297" s="380"/>
      <c r="R297" s="380"/>
      <c r="S297" s="380"/>
      <c r="T297" s="381"/>
      <c r="U297" s="43" t="s">
        <v>0</v>
      </c>
      <c r="V297" s="44">
        <f>IFERROR(SUM(V288:V295),"0")</f>
        <v>0</v>
      </c>
      <c r="W297" s="44">
        <f>IFERROR(SUM(W288:W295),"0")</f>
        <v>0</v>
      </c>
      <c r="X297" s="43"/>
      <c r="Y297" s="68"/>
      <c r="Z297" s="68"/>
    </row>
    <row r="298" spans="1:53" ht="14.25" customHeight="1" x14ac:dyDescent="0.25">
      <c r="A298" s="374" t="s">
        <v>108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374"/>
      <c r="Y298" s="67"/>
      <c r="Z298" s="67"/>
    </row>
    <row r="299" spans="1:53" ht="27" customHeight="1" x14ac:dyDescent="0.25">
      <c r="A299" s="64" t="s">
        <v>455</v>
      </c>
      <c r="B299" s="64" t="s">
        <v>456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111</v>
      </c>
      <c r="M299" s="38">
        <v>50</v>
      </c>
      <c r="N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77"/>
      <c r="P299" s="377"/>
      <c r="Q299" s="377"/>
      <c r="R299" s="378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4" t="s">
        <v>66</v>
      </c>
    </row>
    <row r="300" spans="1:53" ht="16.5" customHeight="1" x14ac:dyDescent="0.25">
      <c r="A300" s="64" t="s">
        <v>457</v>
      </c>
      <c r="B300" s="64" t="s">
        <v>458</v>
      </c>
      <c r="C300" s="37">
        <v>4301020270</v>
      </c>
      <c r="D300" s="375">
        <v>4680115883314</v>
      </c>
      <c r="E300" s="375"/>
      <c r="F300" s="63">
        <v>1.35</v>
      </c>
      <c r="G300" s="38">
        <v>8</v>
      </c>
      <c r="H300" s="63">
        <v>10.8</v>
      </c>
      <c r="I300" s="63">
        <v>11.28</v>
      </c>
      <c r="J300" s="38">
        <v>56</v>
      </c>
      <c r="K300" s="38" t="s">
        <v>112</v>
      </c>
      <c r="L300" s="39" t="s">
        <v>133</v>
      </c>
      <c r="M300" s="38">
        <v>50</v>
      </c>
      <c r="N300" s="545" t="s">
        <v>459</v>
      </c>
      <c r="O300" s="377"/>
      <c r="P300" s="377"/>
      <c r="Q300" s="377"/>
      <c r="R300" s="378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5" t="s">
        <v>66</v>
      </c>
    </row>
    <row r="301" spans="1:53" ht="27" customHeight="1" x14ac:dyDescent="0.25">
      <c r="A301" s="64" t="s">
        <v>460</v>
      </c>
      <c r="B301" s="64" t="s">
        <v>461</v>
      </c>
      <c r="C301" s="37">
        <v>4301020179</v>
      </c>
      <c r="D301" s="375">
        <v>4607091384178</v>
      </c>
      <c r="E301" s="375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8" t="s">
        <v>80</v>
      </c>
      <c r="L301" s="39" t="s">
        <v>111</v>
      </c>
      <c r="M301" s="38">
        <v>50</v>
      </c>
      <c r="N301" s="5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77"/>
      <c r="P301" s="377"/>
      <c r="Q301" s="377"/>
      <c r="R301" s="37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2"/>
      <c r="M302" s="383"/>
      <c r="N302" s="379" t="s">
        <v>43</v>
      </c>
      <c r="O302" s="380"/>
      <c r="P302" s="380"/>
      <c r="Q302" s="380"/>
      <c r="R302" s="380"/>
      <c r="S302" s="380"/>
      <c r="T302" s="381"/>
      <c r="U302" s="43" t="s">
        <v>42</v>
      </c>
      <c r="V302" s="44">
        <f>IFERROR(V299/H299,"0")+IFERROR(V300/H300,"0")+IFERROR(V301/H301,"0")</f>
        <v>0</v>
      </c>
      <c r="W302" s="44">
        <f>IFERROR(W299/H299,"0")+IFERROR(W300/H300,"0")+IFERROR(W301/H301,"0")</f>
        <v>0</v>
      </c>
      <c r="X302" s="44">
        <f>IFERROR(IF(X299="",0,X299),"0")+IFERROR(IF(X300="",0,X300),"0")+IFERROR(IF(X301="",0,X301),"0")</f>
        <v>0</v>
      </c>
      <c r="Y302" s="68"/>
      <c r="Z302" s="68"/>
    </row>
    <row r="303" spans="1:53" x14ac:dyDescent="0.2">
      <c r="A303" s="382"/>
      <c r="B303" s="382"/>
      <c r="C303" s="382"/>
      <c r="D303" s="382"/>
      <c r="E303" s="382"/>
      <c r="F303" s="382"/>
      <c r="G303" s="382"/>
      <c r="H303" s="382"/>
      <c r="I303" s="382"/>
      <c r="J303" s="382"/>
      <c r="K303" s="382"/>
      <c r="L303" s="382"/>
      <c r="M303" s="383"/>
      <c r="N303" s="379" t="s">
        <v>43</v>
      </c>
      <c r="O303" s="380"/>
      <c r="P303" s="380"/>
      <c r="Q303" s="380"/>
      <c r="R303" s="380"/>
      <c r="S303" s="380"/>
      <c r="T303" s="381"/>
      <c r="U303" s="43" t="s">
        <v>0</v>
      </c>
      <c r="V303" s="44">
        <f>IFERROR(SUM(V299:V301),"0")</f>
        <v>0</v>
      </c>
      <c r="W303" s="44">
        <f>IFERROR(SUM(W299:W301),"0")</f>
        <v>0</v>
      </c>
      <c r="X303" s="43"/>
      <c r="Y303" s="68"/>
      <c r="Z303" s="68"/>
    </row>
    <row r="304" spans="1:53" ht="14.25" customHeight="1" x14ac:dyDescent="0.25">
      <c r="A304" s="374" t="s">
        <v>81</v>
      </c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374"/>
      <c r="N304" s="374"/>
      <c r="O304" s="374"/>
      <c r="P304" s="374"/>
      <c r="Q304" s="374"/>
      <c r="R304" s="374"/>
      <c r="S304" s="374"/>
      <c r="T304" s="374"/>
      <c r="U304" s="374"/>
      <c r="V304" s="374"/>
      <c r="W304" s="374"/>
      <c r="X304" s="374"/>
      <c r="Y304" s="67"/>
      <c r="Z304" s="67"/>
    </row>
    <row r="305" spans="1:53" ht="27" customHeight="1" x14ac:dyDescent="0.25">
      <c r="A305" s="64" t="s">
        <v>462</v>
      </c>
      <c r="B305" s="64" t="s">
        <v>463</v>
      </c>
      <c r="C305" s="37">
        <v>4301051298</v>
      </c>
      <c r="D305" s="375">
        <v>4607091384260</v>
      </c>
      <c r="E305" s="375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8" t="s">
        <v>112</v>
      </c>
      <c r="L305" s="39" t="s">
        <v>79</v>
      </c>
      <c r="M305" s="38">
        <v>35</v>
      </c>
      <c r="N305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77"/>
      <c r="P305" s="377"/>
      <c r="Q305" s="377"/>
      <c r="R305" s="378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7" t="s">
        <v>66</v>
      </c>
    </row>
    <row r="306" spans="1:53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2"/>
      <c r="M306" s="383"/>
      <c r="N306" s="379" t="s">
        <v>43</v>
      </c>
      <c r="O306" s="380"/>
      <c r="P306" s="380"/>
      <c r="Q306" s="380"/>
      <c r="R306" s="380"/>
      <c r="S306" s="380"/>
      <c r="T306" s="381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82"/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3"/>
      <c r="N307" s="379" t="s">
        <v>43</v>
      </c>
      <c r="O307" s="380"/>
      <c r="P307" s="380"/>
      <c r="Q307" s="380"/>
      <c r="R307" s="380"/>
      <c r="S307" s="380"/>
      <c r="T307" s="381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74" t="s">
        <v>224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67"/>
      <c r="Z308" s="67"/>
    </row>
    <row r="309" spans="1:53" ht="16.5" customHeight="1" x14ac:dyDescent="0.25">
      <c r="A309" s="64" t="s">
        <v>464</v>
      </c>
      <c r="B309" s="64" t="s">
        <v>465</v>
      </c>
      <c r="C309" s="37">
        <v>4301060314</v>
      </c>
      <c r="D309" s="375">
        <v>4607091384673</v>
      </c>
      <c r="E309" s="375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30</v>
      </c>
      <c r="N309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77"/>
      <c r="P309" s="377"/>
      <c r="Q309" s="377"/>
      <c r="R309" s="378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8" t="s">
        <v>66</v>
      </c>
    </row>
    <row r="310" spans="1:53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3"/>
      <c r="N310" s="379" t="s">
        <v>43</v>
      </c>
      <c r="O310" s="380"/>
      <c r="P310" s="380"/>
      <c r="Q310" s="380"/>
      <c r="R310" s="380"/>
      <c r="S310" s="380"/>
      <c r="T310" s="381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82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3"/>
      <c r="N311" s="379" t="s">
        <v>43</v>
      </c>
      <c r="O311" s="380"/>
      <c r="P311" s="380"/>
      <c r="Q311" s="380"/>
      <c r="R311" s="380"/>
      <c r="S311" s="380"/>
      <c r="T311" s="381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6.5" customHeight="1" x14ac:dyDescent="0.25">
      <c r="A312" s="373" t="s">
        <v>466</v>
      </c>
      <c r="B312" s="373"/>
      <c r="C312" s="373"/>
      <c r="D312" s="373"/>
      <c r="E312" s="373"/>
      <c r="F312" s="373"/>
      <c r="G312" s="373"/>
      <c r="H312" s="373"/>
      <c r="I312" s="373"/>
      <c r="J312" s="373"/>
      <c r="K312" s="373"/>
      <c r="L312" s="373"/>
      <c r="M312" s="373"/>
      <c r="N312" s="373"/>
      <c r="O312" s="373"/>
      <c r="P312" s="373"/>
      <c r="Q312" s="373"/>
      <c r="R312" s="373"/>
      <c r="S312" s="373"/>
      <c r="T312" s="373"/>
      <c r="U312" s="373"/>
      <c r="V312" s="373"/>
      <c r="W312" s="373"/>
      <c r="X312" s="373"/>
      <c r="Y312" s="66"/>
      <c r="Z312" s="66"/>
    </row>
    <row r="313" spans="1:53" ht="14.25" customHeight="1" x14ac:dyDescent="0.25">
      <c r="A313" s="374" t="s">
        <v>116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67"/>
      <c r="Z313" s="67"/>
    </row>
    <row r="314" spans="1:53" ht="27" customHeight="1" x14ac:dyDescent="0.25">
      <c r="A314" s="64" t="s">
        <v>467</v>
      </c>
      <c r="B314" s="64" t="s">
        <v>468</v>
      </c>
      <c r="C314" s="37">
        <v>4301011324</v>
      </c>
      <c r="D314" s="375">
        <v>4607091384185</v>
      </c>
      <c r="E314" s="375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8" t="s">
        <v>112</v>
      </c>
      <c r="L314" s="39" t="s">
        <v>79</v>
      </c>
      <c r="M314" s="38">
        <v>60</v>
      </c>
      <c r="N314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77"/>
      <c r="P314" s="377"/>
      <c r="Q314" s="377"/>
      <c r="R314" s="37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469</v>
      </c>
      <c r="B315" s="64" t="s">
        <v>470</v>
      </c>
      <c r="C315" s="37">
        <v>4301011312</v>
      </c>
      <c r="D315" s="375">
        <v>4607091384192</v>
      </c>
      <c r="E315" s="375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8" t="s">
        <v>112</v>
      </c>
      <c r="L315" s="39" t="s">
        <v>111</v>
      </c>
      <c r="M315" s="38">
        <v>60</v>
      </c>
      <c r="N315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77"/>
      <c r="P315" s="377"/>
      <c r="Q315" s="377"/>
      <c r="R315" s="378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471</v>
      </c>
      <c r="B316" s="64" t="s">
        <v>472</v>
      </c>
      <c r="C316" s="37">
        <v>4301011483</v>
      </c>
      <c r="D316" s="375">
        <v>4680115881907</v>
      </c>
      <c r="E316" s="375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79</v>
      </c>
      <c r="M316" s="38">
        <v>60</v>
      </c>
      <c r="N316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77"/>
      <c r="P316" s="377"/>
      <c r="Q316" s="377"/>
      <c r="R316" s="37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473</v>
      </c>
      <c r="B317" s="64" t="s">
        <v>474</v>
      </c>
      <c r="C317" s="37">
        <v>4301011303</v>
      </c>
      <c r="D317" s="375">
        <v>4607091384680</v>
      </c>
      <c r="E317" s="375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8" t="s">
        <v>80</v>
      </c>
      <c r="L317" s="39" t="s">
        <v>79</v>
      </c>
      <c r="M317" s="38">
        <v>60</v>
      </c>
      <c r="N317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77"/>
      <c r="P317" s="377"/>
      <c r="Q317" s="377"/>
      <c r="R317" s="378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IFERROR(IF(W317=0,"",ROUNDUP(W317/H317,0)*0.00937),"")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x14ac:dyDescent="0.2">
      <c r="A318" s="382"/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3"/>
      <c r="N318" s="379" t="s">
        <v>43</v>
      </c>
      <c r="O318" s="380"/>
      <c r="P318" s="380"/>
      <c r="Q318" s="380"/>
      <c r="R318" s="380"/>
      <c r="S318" s="380"/>
      <c r="T318" s="381"/>
      <c r="U318" s="43" t="s">
        <v>42</v>
      </c>
      <c r="V318" s="44">
        <f>IFERROR(V314/H314,"0")+IFERROR(V315/H315,"0")+IFERROR(V316/H316,"0")+IFERROR(V317/H317,"0")</f>
        <v>0</v>
      </c>
      <c r="W318" s="44">
        <f>IFERROR(W314/H314,"0")+IFERROR(W315/H315,"0")+IFERROR(W316/H316,"0")+IFERROR(W317/H317,"0")</f>
        <v>0</v>
      </c>
      <c r="X318" s="44">
        <f>IFERROR(IF(X314="",0,X314),"0")+IFERROR(IF(X315="",0,X315),"0")+IFERROR(IF(X316="",0,X316),"0")+IFERROR(IF(X317="",0,X317),"0")</f>
        <v>0</v>
      </c>
      <c r="Y318" s="68"/>
      <c r="Z318" s="68"/>
    </row>
    <row r="319" spans="1:53" x14ac:dyDescent="0.2">
      <c r="A319" s="382"/>
      <c r="B319" s="382"/>
      <c r="C319" s="382"/>
      <c r="D319" s="382"/>
      <c r="E319" s="382"/>
      <c r="F319" s="382"/>
      <c r="G319" s="382"/>
      <c r="H319" s="382"/>
      <c r="I319" s="382"/>
      <c r="J319" s="382"/>
      <c r="K319" s="382"/>
      <c r="L319" s="382"/>
      <c r="M319" s="383"/>
      <c r="N319" s="379" t="s">
        <v>43</v>
      </c>
      <c r="O319" s="380"/>
      <c r="P319" s="380"/>
      <c r="Q319" s="380"/>
      <c r="R319" s="380"/>
      <c r="S319" s="380"/>
      <c r="T319" s="381"/>
      <c r="U319" s="43" t="s">
        <v>0</v>
      </c>
      <c r="V319" s="44">
        <f>IFERROR(SUM(V314:V317),"0")</f>
        <v>0</v>
      </c>
      <c r="W319" s="44">
        <f>IFERROR(SUM(W314:W317),"0")</f>
        <v>0</v>
      </c>
      <c r="X319" s="43"/>
      <c r="Y319" s="68"/>
      <c r="Z319" s="68"/>
    </row>
    <row r="320" spans="1:53" ht="14.25" customHeight="1" x14ac:dyDescent="0.25">
      <c r="A320" s="374" t="s">
        <v>76</v>
      </c>
      <c r="B320" s="374"/>
      <c r="C320" s="374"/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4"/>
      <c r="O320" s="374"/>
      <c r="P320" s="374"/>
      <c r="Q320" s="374"/>
      <c r="R320" s="374"/>
      <c r="S320" s="374"/>
      <c r="T320" s="374"/>
      <c r="U320" s="374"/>
      <c r="V320" s="374"/>
      <c r="W320" s="374"/>
      <c r="X320" s="374"/>
      <c r="Y320" s="67"/>
      <c r="Z320" s="67"/>
    </row>
    <row r="321" spans="1:53" ht="27" customHeight="1" x14ac:dyDescent="0.25">
      <c r="A321" s="64" t="s">
        <v>475</v>
      </c>
      <c r="B321" s="64" t="s">
        <v>476</v>
      </c>
      <c r="C321" s="37">
        <v>4301031139</v>
      </c>
      <c r="D321" s="375">
        <v>4607091384802</v>
      </c>
      <c r="E321" s="375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8" t="s">
        <v>80</v>
      </c>
      <c r="L321" s="39" t="s">
        <v>79</v>
      </c>
      <c r="M321" s="38">
        <v>35</v>
      </c>
      <c r="N321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77"/>
      <c r="P321" s="377"/>
      <c r="Q321" s="377"/>
      <c r="R321" s="378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43" t="s">
        <v>66</v>
      </c>
    </row>
    <row r="322" spans="1:53" ht="27" customHeight="1" x14ac:dyDescent="0.25">
      <c r="A322" s="64" t="s">
        <v>477</v>
      </c>
      <c r="B322" s="64" t="s">
        <v>478</v>
      </c>
      <c r="C322" s="37">
        <v>4301031140</v>
      </c>
      <c r="D322" s="375">
        <v>4607091384826</v>
      </c>
      <c r="E322" s="375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8" t="s">
        <v>179</v>
      </c>
      <c r="L322" s="39" t="s">
        <v>79</v>
      </c>
      <c r="M322" s="38">
        <v>35</v>
      </c>
      <c r="N322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77"/>
      <c r="P322" s="377"/>
      <c r="Q322" s="377"/>
      <c r="R322" s="378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IFERROR(IF(W322=0,"",ROUNDUP(W322/H322,0)*0.00502),"")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x14ac:dyDescent="0.2">
      <c r="A323" s="382"/>
      <c r="B323" s="382"/>
      <c r="C323" s="382"/>
      <c r="D323" s="382"/>
      <c r="E323" s="382"/>
      <c r="F323" s="382"/>
      <c r="G323" s="382"/>
      <c r="H323" s="382"/>
      <c r="I323" s="382"/>
      <c r="J323" s="382"/>
      <c r="K323" s="382"/>
      <c r="L323" s="382"/>
      <c r="M323" s="383"/>
      <c r="N323" s="379" t="s">
        <v>43</v>
      </c>
      <c r="O323" s="380"/>
      <c r="P323" s="380"/>
      <c r="Q323" s="380"/>
      <c r="R323" s="380"/>
      <c r="S323" s="380"/>
      <c r="T323" s="381"/>
      <c r="U323" s="43" t="s">
        <v>42</v>
      </c>
      <c r="V323" s="44">
        <f>IFERROR(V321/H321,"0")+IFERROR(V322/H322,"0")</f>
        <v>0</v>
      </c>
      <c r="W323" s="44">
        <f>IFERROR(W321/H321,"0")+IFERROR(W322/H322,"0")</f>
        <v>0</v>
      </c>
      <c r="X323" s="44">
        <f>IFERROR(IF(X321="",0,X321),"0")+IFERROR(IF(X322="",0,X322),"0")</f>
        <v>0</v>
      </c>
      <c r="Y323" s="68"/>
      <c r="Z323" s="68"/>
    </row>
    <row r="324" spans="1:53" x14ac:dyDescent="0.2">
      <c r="A324" s="382"/>
      <c r="B324" s="382"/>
      <c r="C324" s="382"/>
      <c r="D324" s="382"/>
      <c r="E324" s="382"/>
      <c r="F324" s="382"/>
      <c r="G324" s="382"/>
      <c r="H324" s="382"/>
      <c r="I324" s="382"/>
      <c r="J324" s="382"/>
      <c r="K324" s="382"/>
      <c r="L324" s="382"/>
      <c r="M324" s="383"/>
      <c r="N324" s="379" t="s">
        <v>43</v>
      </c>
      <c r="O324" s="380"/>
      <c r="P324" s="380"/>
      <c r="Q324" s="380"/>
      <c r="R324" s="380"/>
      <c r="S324" s="380"/>
      <c r="T324" s="381"/>
      <c r="U324" s="43" t="s">
        <v>0</v>
      </c>
      <c r="V324" s="44">
        <f>IFERROR(SUM(V321:V322),"0")</f>
        <v>0</v>
      </c>
      <c r="W324" s="44">
        <f>IFERROR(SUM(W321:W322),"0")</f>
        <v>0</v>
      </c>
      <c r="X324" s="43"/>
      <c r="Y324" s="68"/>
      <c r="Z324" s="68"/>
    </row>
    <row r="325" spans="1:53" ht="14.25" customHeight="1" x14ac:dyDescent="0.25">
      <c r="A325" s="374" t="s">
        <v>81</v>
      </c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374"/>
      <c r="W325" s="374"/>
      <c r="X325" s="374"/>
      <c r="Y325" s="67"/>
      <c r="Z325" s="67"/>
    </row>
    <row r="326" spans="1:53" ht="27" customHeight="1" x14ac:dyDescent="0.25">
      <c r="A326" s="64" t="s">
        <v>479</v>
      </c>
      <c r="B326" s="64" t="s">
        <v>480</v>
      </c>
      <c r="C326" s="37">
        <v>4301051303</v>
      </c>
      <c r="D326" s="375">
        <v>4607091384246</v>
      </c>
      <c r="E326" s="375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112</v>
      </c>
      <c r="L326" s="39" t="s">
        <v>79</v>
      </c>
      <c r="M326" s="38">
        <v>40</v>
      </c>
      <c r="N326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77"/>
      <c r="P326" s="377"/>
      <c r="Q326" s="377"/>
      <c r="R326" s="37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481</v>
      </c>
      <c r="B327" s="64" t="s">
        <v>482</v>
      </c>
      <c r="C327" s="37">
        <v>4301051445</v>
      </c>
      <c r="D327" s="375">
        <v>4680115881976</v>
      </c>
      <c r="E327" s="375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8" t="s">
        <v>112</v>
      </c>
      <c r="L327" s="39" t="s">
        <v>79</v>
      </c>
      <c r="M327" s="38">
        <v>40</v>
      </c>
      <c r="N327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77"/>
      <c r="P327" s="377"/>
      <c r="Q327" s="377"/>
      <c r="R327" s="37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483</v>
      </c>
      <c r="B328" s="64" t="s">
        <v>484</v>
      </c>
      <c r="C328" s="37">
        <v>4301051297</v>
      </c>
      <c r="D328" s="375">
        <v>4607091384253</v>
      </c>
      <c r="E328" s="375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8" t="s">
        <v>80</v>
      </c>
      <c r="L328" s="39" t="s">
        <v>79</v>
      </c>
      <c r="M328" s="38">
        <v>40</v>
      </c>
      <c r="N328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77"/>
      <c r="P328" s="377"/>
      <c r="Q328" s="377"/>
      <c r="R328" s="378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485</v>
      </c>
      <c r="B329" s="64" t="s">
        <v>486</v>
      </c>
      <c r="C329" s="37">
        <v>4301051444</v>
      </c>
      <c r="D329" s="375">
        <v>4680115881969</v>
      </c>
      <c r="E329" s="375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8" t="s">
        <v>80</v>
      </c>
      <c r="L329" s="39" t="s">
        <v>79</v>
      </c>
      <c r="M329" s="38">
        <v>40</v>
      </c>
      <c r="N329" s="5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77"/>
      <c r="P329" s="377"/>
      <c r="Q329" s="377"/>
      <c r="R329" s="37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x14ac:dyDescent="0.2">
      <c r="A330" s="382"/>
      <c r="B330" s="382"/>
      <c r="C330" s="382"/>
      <c r="D330" s="382"/>
      <c r="E330" s="382"/>
      <c r="F330" s="382"/>
      <c r="G330" s="382"/>
      <c r="H330" s="382"/>
      <c r="I330" s="382"/>
      <c r="J330" s="382"/>
      <c r="K330" s="382"/>
      <c r="L330" s="382"/>
      <c r="M330" s="383"/>
      <c r="N330" s="379" t="s">
        <v>43</v>
      </c>
      <c r="O330" s="380"/>
      <c r="P330" s="380"/>
      <c r="Q330" s="380"/>
      <c r="R330" s="380"/>
      <c r="S330" s="380"/>
      <c r="T330" s="381"/>
      <c r="U330" s="43" t="s">
        <v>42</v>
      </c>
      <c r="V330" s="44">
        <f>IFERROR(V326/H326,"0")+IFERROR(V327/H327,"0")+IFERROR(V328/H328,"0")+IFERROR(V329/H329,"0")</f>
        <v>0</v>
      </c>
      <c r="W330" s="44">
        <f>IFERROR(W326/H326,"0")+IFERROR(W327/H327,"0")+IFERROR(W328/H328,"0")+IFERROR(W329/H329,"0")</f>
        <v>0</v>
      </c>
      <c r="X330" s="44">
        <f>IFERROR(IF(X326="",0,X326),"0")+IFERROR(IF(X327="",0,X327),"0")+IFERROR(IF(X328="",0,X328),"0")+IFERROR(IF(X329="",0,X329),"0")</f>
        <v>0</v>
      </c>
      <c r="Y330" s="68"/>
      <c r="Z330" s="68"/>
    </row>
    <row r="331" spans="1:53" x14ac:dyDescent="0.2">
      <c r="A331" s="382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3"/>
      <c r="N331" s="379" t="s">
        <v>43</v>
      </c>
      <c r="O331" s="380"/>
      <c r="P331" s="380"/>
      <c r="Q331" s="380"/>
      <c r="R331" s="380"/>
      <c r="S331" s="380"/>
      <c r="T331" s="381"/>
      <c r="U331" s="43" t="s">
        <v>0</v>
      </c>
      <c r="V331" s="44">
        <f>IFERROR(SUM(V326:V329),"0")</f>
        <v>0</v>
      </c>
      <c r="W331" s="44">
        <f>IFERROR(SUM(W326:W329),"0")</f>
        <v>0</v>
      </c>
      <c r="X331" s="43"/>
      <c r="Y331" s="68"/>
      <c r="Z331" s="68"/>
    </row>
    <row r="332" spans="1:53" ht="14.25" customHeight="1" x14ac:dyDescent="0.25">
      <c r="A332" s="374" t="s">
        <v>224</v>
      </c>
      <c r="B332" s="374"/>
      <c r="C332" s="374"/>
      <c r="D332" s="374"/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  <c r="R332" s="374"/>
      <c r="S332" s="374"/>
      <c r="T332" s="374"/>
      <c r="U332" s="374"/>
      <c r="V332" s="374"/>
      <c r="W332" s="374"/>
      <c r="X332" s="374"/>
      <c r="Y332" s="67"/>
      <c r="Z332" s="67"/>
    </row>
    <row r="333" spans="1:53" ht="27" customHeight="1" x14ac:dyDescent="0.25">
      <c r="A333" s="64" t="s">
        <v>487</v>
      </c>
      <c r="B333" s="64" t="s">
        <v>488</v>
      </c>
      <c r="C333" s="37">
        <v>4301060322</v>
      </c>
      <c r="D333" s="375">
        <v>4607091389357</v>
      </c>
      <c r="E333" s="375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5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77"/>
      <c r="P333" s="377"/>
      <c r="Q333" s="377"/>
      <c r="R333" s="378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9" t="s">
        <v>66</v>
      </c>
    </row>
    <row r="334" spans="1:53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2"/>
      <c r="M334" s="383"/>
      <c r="N334" s="379" t="s">
        <v>43</v>
      </c>
      <c r="O334" s="380"/>
      <c r="P334" s="380"/>
      <c r="Q334" s="380"/>
      <c r="R334" s="380"/>
      <c r="S334" s="380"/>
      <c r="T334" s="381"/>
      <c r="U334" s="43" t="s">
        <v>42</v>
      </c>
      <c r="V334" s="44">
        <f>IFERROR(V333/H333,"0")</f>
        <v>0</v>
      </c>
      <c r="W334" s="44">
        <f>IFERROR(W333/H333,"0")</f>
        <v>0</v>
      </c>
      <c r="X334" s="44">
        <f>IFERROR(IF(X333="",0,X333),"0")</f>
        <v>0</v>
      </c>
      <c r="Y334" s="68"/>
      <c r="Z334" s="68"/>
    </row>
    <row r="335" spans="1:53" x14ac:dyDescent="0.2">
      <c r="A335" s="382"/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3"/>
      <c r="N335" s="379" t="s">
        <v>43</v>
      </c>
      <c r="O335" s="380"/>
      <c r="P335" s="380"/>
      <c r="Q335" s="380"/>
      <c r="R335" s="380"/>
      <c r="S335" s="380"/>
      <c r="T335" s="381"/>
      <c r="U335" s="43" t="s">
        <v>0</v>
      </c>
      <c r="V335" s="44">
        <f>IFERROR(SUM(V333:V333),"0")</f>
        <v>0</v>
      </c>
      <c r="W335" s="44">
        <f>IFERROR(SUM(W333:W333),"0")</f>
        <v>0</v>
      </c>
      <c r="X335" s="43"/>
      <c r="Y335" s="68"/>
      <c r="Z335" s="68"/>
    </row>
    <row r="336" spans="1:53" ht="27.75" customHeight="1" x14ac:dyDescent="0.2">
      <c r="A336" s="372" t="s">
        <v>489</v>
      </c>
      <c r="B336" s="372"/>
      <c r="C336" s="372"/>
      <c r="D336" s="372"/>
      <c r="E336" s="372"/>
      <c r="F336" s="372"/>
      <c r="G336" s="372"/>
      <c r="H336" s="372"/>
      <c r="I336" s="372"/>
      <c r="J336" s="372"/>
      <c r="K336" s="372"/>
      <c r="L336" s="372"/>
      <c r="M336" s="372"/>
      <c r="N336" s="372"/>
      <c r="O336" s="372"/>
      <c r="P336" s="372"/>
      <c r="Q336" s="372"/>
      <c r="R336" s="372"/>
      <c r="S336" s="372"/>
      <c r="T336" s="372"/>
      <c r="U336" s="372"/>
      <c r="V336" s="372"/>
      <c r="W336" s="372"/>
      <c r="X336" s="372"/>
      <c r="Y336" s="55"/>
      <c r="Z336" s="55"/>
    </row>
    <row r="337" spans="1:53" ht="16.5" customHeight="1" x14ac:dyDescent="0.25">
      <c r="A337" s="373" t="s">
        <v>490</v>
      </c>
      <c r="B337" s="373"/>
      <c r="C337" s="373"/>
      <c r="D337" s="373"/>
      <c r="E337" s="373"/>
      <c r="F337" s="373"/>
      <c r="G337" s="373"/>
      <c r="H337" s="373"/>
      <c r="I337" s="373"/>
      <c r="J337" s="373"/>
      <c r="K337" s="373"/>
      <c r="L337" s="373"/>
      <c r="M337" s="373"/>
      <c r="N337" s="373"/>
      <c r="O337" s="373"/>
      <c r="P337" s="373"/>
      <c r="Q337" s="373"/>
      <c r="R337" s="373"/>
      <c r="S337" s="373"/>
      <c r="T337" s="373"/>
      <c r="U337" s="373"/>
      <c r="V337" s="373"/>
      <c r="W337" s="373"/>
      <c r="X337" s="373"/>
      <c r="Y337" s="66"/>
      <c r="Z337" s="66"/>
    </row>
    <row r="338" spans="1:53" ht="14.25" customHeight="1" x14ac:dyDescent="0.25">
      <c r="A338" s="374" t="s">
        <v>116</v>
      </c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4"/>
      <c r="O338" s="374"/>
      <c r="P338" s="374"/>
      <c r="Q338" s="374"/>
      <c r="R338" s="374"/>
      <c r="S338" s="374"/>
      <c r="T338" s="374"/>
      <c r="U338" s="374"/>
      <c r="V338" s="374"/>
      <c r="W338" s="374"/>
      <c r="X338" s="374"/>
      <c r="Y338" s="67"/>
      <c r="Z338" s="67"/>
    </row>
    <row r="339" spans="1:53" ht="27" customHeight="1" x14ac:dyDescent="0.25">
      <c r="A339" s="64" t="s">
        <v>491</v>
      </c>
      <c r="B339" s="64" t="s">
        <v>492</v>
      </c>
      <c r="C339" s="37">
        <v>4301011428</v>
      </c>
      <c r="D339" s="375">
        <v>4607091389708</v>
      </c>
      <c r="E339" s="375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8" t="s">
        <v>80</v>
      </c>
      <c r="L339" s="39" t="s">
        <v>111</v>
      </c>
      <c r="M339" s="38">
        <v>50</v>
      </c>
      <c r="N339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77"/>
      <c r="P339" s="377"/>
      <c r="Q339" s="377"/>
      <c r="R339" s="378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0" t="s">
        <v>66</v>
      </c>
    </row>
    <row r="340" spans="1:53" ht="27" customHeight="1" x14ac:dyDescent="0.25">
      <c r="A340" s="64" t="s">
        <v>493</v>
      </c>
      <c r="B340" s="64" t="s">
        <v>494</v>
      </c>
      <c r="C340" s="37">
        <v>4301011427</v>
      </c>
      <c r="D340" s="375">
        <v>4607091389692</v>
      </c>
      <c r="E340" s="375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56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77"/>
      <c r="P340" s="377"/>
      <c r="Q340" s="377"/>
      <c r="R340" s="378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x14ac:dyDescent="0.2">
      <c r="A341" s="382"/>
      <c r="B341" s="382"/>
      <c r="C341" s="382"/>
      <c r="D341" s="382"/>
      <c r="E341" s="382"/>
      <c r="F341" s="382"/>
      <c r="G341" s="382"/>
      <c r="H341" s="382"/>
      <c r="I341" s="382"/>
      <c r="J341" s="382"/>
      <c r="K341" s="382"/>
      <c r="L341" s="382"/>
      <c r="M341" s="383"/>
      <c r="N341" s="379" t="s">
        <v>43</v>
      </c>
      <c r="O341" s="380"/>
      <c r="P341" s="380"/>
      <c r="Q341" s="380"/>
      <c r="R341" s="380"/>
      <c r="S341" s="380"/>
      <c r="T341" s="381"/>
      <c r="U341" s="43" t="s">
        <v>42</v>
      </c>
      <c r="V341" s="44">
        <f>IFERROR(V339/H339,"0")+IFERROR(V340/H340,"0")</f>
        <v>0</v>
      </c>
      <c r="W341" s="44">
        <f>IFERROR(W339/H339,"0")+IFERROR(W340/H340,"0")</f>
        <v>0</v>
      </c>
      <c r="X341" s="44">
        <f>IFERROR(IF(X339="",0,X339),"0")+IFERROR(IF(X340="",0,X340),"0")</f>
        <v>0</v>
      </c>
      <c r="Y341" s="68"/>
      <c r="Z341" s="68"/>
    </row>
    <row r="342" spans="1:53" x14ac:dyDescent="0.2">
      <c r="A342" s="382"/>
      <c r="B342" s="382"/>
      <c r="C342" s="382"/>
      <c r="D342" s="382"/>
      <c r="E342" s="382"/>
      <c r="F342" s="382"/>
      <c r="G342" s="382"/>
      <c r="H342" s="382"/>
      <c r="I342" s="382"/>
      <c r="J342" s="382"/>
      <c r="K342" s="382"/>
      <c r="L342" s="382"/>
      <c r="M342" s="383"/>
      <c r="N342" s="379" t="s">
        <v>43</v>
      </c>
      <c r="O342" s="380"/>
      <c r="P342" s="380"/>
      <c r="Q342" s="380"/>
      <c r="R342" s="380"/>
      <c r="S342" s="380"/>
      <c r="T342" s="381"/>
      <c r="U342" s="43" t="s">
        <v>0</v>
      </c>
      <c r="V342" s="44">
        <f>IFERROR(SUM(V339:V340),"0")</f>
        <v>0</v>
      </c>
      <c r="W342" s="44">
        <f>IFERROR(SUM(W339:W340),"0")</f>
        <v>0</v>
      </c>
      <c r="X342" s="43"/>
      <c r="Y342" s="68"/>
      <c r="Z342" s="68"/>
    </row>
    <row r="343" spans="1:53" ht="14.25" customHeight="1" x14ac:dyDescent="0.25">
      <c r="A343" s="374" t="s">
        <v>76</v>
      </c>
      <c r="B343" s="374"/>
      <c r="C343" s="374"/>
      <c r="D343" s="374"/>
      <c r="E343" s="374"/>
      <c r="F343" s="374"/>
      <c r="G343" s="374"/>
      <c r="H343" s="374"/>
      <c r="I343" s="374"/>
      <c r="J343" s="374"/>
      <c r="K343" s="374"/>
      <c r="L343" s="374"/>
      <c r="M343" s="374"/>
      <c r="N343" s="374"/>
      <c r="O343" s="374"/>
      <c r="P343" s="374"/>
      <c r="Q343" s="374"/>
      <c r="R343" s="374"/>
      <c r="S343" s="374"/>
      <c r="T343" s="374"/>
      <c r="U343" s="374"/>
      <c r="V343" s="374"/>
      <c r="W343" s="374"/>
      <c r="X343" s="374"/>
      <c r="Y343" s="67"/>
      <c r="Z343" s="67"/>
    </row>
    <row r="344" spans="1:53" ht="27" customHeight="1" x14ac:dyDescent="0.25">
      <c r="A344" s="64" t="s">
        <v>495</v>
      </c>
      <c r="B344" s="64" t="s">
        <v>496</v>
      </c>
      <c r="C344" s="37">
        <v>4301031177</v>
      </c>
      <c r="D344" s="375">
        <v>4607091389753</v>
      </c>
      <c r="E344" s="37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56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77"/>
      <c r="P344" s="377"/>
      <c r="Q344" s="377"/>
      <c r="R344" s="378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ref="W344:W356" si="15"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4301031174</v>
      </c>
      <c r="D345" s="375">
        <v>4607091389760</v>
      </c>
      <c r="E345" s="375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77"/>
      <c r="P345" s="377"/>
      <c r="Q345" s="377"/>
      <c r="R345" s="378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499</v>
      </c>
      <c r="B346" s="64" t="s">
        <v>500</v>
      </c>
      <c r="C346" s="37">
        <v>4301031175</v>
      </c>
      <c r="D346" s="375">
        <v>4607091389746</v>
      </c>
      <c r="E346" s="375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77"/>
      <c r="P346" s="377"/>
      <c r="Q346" s="377"/>
      <c r="R346" s="378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37.5" customHeight="1" x14ac:dyDescent="0.25">
      <c r="A347" s="64" t="s">
        <v>501</v>
      </c>
      <c r="B347" s="64" t="s">
        <v>502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8" t="s">
        <v>80</v>
      </c>
      <c r="L347" s="39" t="s">
        <v>79</v>
      </c>
      <c r="M347" s="38">
        <v>35</v>
      </c>
      <c r="N347" s="5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77"/>
      <c r="P347" s="377"/>
      <c r="Q347" s="377"/>
      <c r="R347" s="378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503</v>
      </c>
      <c r="B348" s="64" t="s">
        <v>504</v>
      </c>
      <c r="C348" s="37">
        <v>4301031257</v>
      </c>
      <c r="D348" s="375">
        <v>4680115883147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179</v>
      </c>
      <c r="L348" s="39" t="s">
        <v>79</v>
      </c>
      <c r="M348" s="38">
        <v>45</v>
      </c>
      <c r="N348" s="5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77"/>
      <c r="P348" s="377"/>
      <c r="Q348" s="377"/>
      <c r="R348" s="378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ref="X348:X356" si="16">IFERROR(IF(W348=0,"",ROUNDUP(W348/H348,0)*0.00502),"")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505</v>
      </c>
      <c r="B349" s="64" t="s">
        <v>506</v>
      </c>
      <c r="C349" s="37">
        <v>4301031178</v>
      </c>
      <c r="D349" s="375">
        <v>4607091384338</v>
      </c>
      <c r="E349" s="37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179</v>
      </c>
      <c r="L349" s="39" t="s">
        <v>79</v>
      </c>
      <c r="M349" s="38">
        <v>45</v>
      </c>
      <c r="N349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77"/>
      <c r="P349" s="377"/>
      <c r="Q349" s="377"/>
      <c r="R349" s="378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507</v>
      </c>
      <c r="B350" s="64" t="s">
        <v>508</v>
      </c>
      <c r="C350" s="37">
        <v>4301031254</v>
      </c>
      <c r="D350" s="375">
        <v>4680115883154</v>
      </c>
      <c r="E350" s="37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179</v>
      </c>
      <c r="L350" s="39" t="s">
        <v>79</v>
      </c>
      <c r="M350" s="38">
        <v>45</v>
      </c>
      <c r="N350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77"/>
      <c r="P350" s="377"/>
      <c r="Q350" s="377"/>
      <c r="R350" s="378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509</v>
      </c>
      <c r="B351" s="64" t="s">
        <v>510</v>
      </c>
      <c r="C351" s="37">
        <v>4301031171</v>
      </c>
      <c r="D351" s="375">
        <v>4607091389524</v>
      </c>
      <c r="E351" s="37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179</v>
      </c>
      <c r="L351" s="39" t="s">
        <v>79</v>
      </c>
      <c r="M351" s="38">
        <v>45</v>
      </c>
      <c r="N351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77"/>
      <c r="P351" s="377"/>
      <c r="Q351" s="377"/>
      <c r="R351" s="378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4301031258</v>
      </c>
      <c r="D352" s="375">
        <v>4680115883161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179</v>
      </c>
      <c r="L352" s="39" t="s">
        <v>79</v>
      </c>
      <c r="M352" s="38">
        <v>45</v>
      </c>
      <c r="N352" s="5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77"/>
      <c r="P352" s="377"/>
      <c r="Q352" s="377"/>
      <c r="R352" s="378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513</v>
      </c>
      <c r="B353" s="64" t="s">
        <v>514</v>
      </c>
      <c r="C353" s="37">
        <v>4301031170</v>
      </c>
      <c r="D353" s="375">
        <v>4607091384345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179</v>
      </c>
      <c r="L353" s="39" t="s">
        <v>79</v>
      </c>
      <c r="M353" s="38">
        <v>45</v>
      </c>
      <c r="N353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77"/>
      <c r="P353" s="377"/>
      <c r="Q353" s="377"/>
      <c r="R353" s="378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515</v>
      </c>
      <c r="B354" s="64" t="s">
        <v>516</v>
      </c>
      <c r="C354" s="37">
        <v>4301031256</v>
      </c>
      <c r="D354" s="375">
        <v>4680115883178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179</v>
      </c>
      <c r="L354" s="39" t="s">
        <v>79</v>
      </c>
      <c r="M354" s="38">
        <v>45</v>
      </c>
      <c r="N354" s="5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77"/>
      <c r="P354" s="377"/>
      <c r="Q354" s="377"/>
      <c r="R354" s="37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517</v>
      </c>
      <c r="B355" s="64" t="s">
        <v>518</v>
      </c>
      <c r="C355" s="37">
        <v>4301031172</v>
      </c>
      <c r="D355" s="375">
        <v>4607091389531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179</v>
      </c>
      <c r="L355" s="39" t="s">
        <v>79</v>
      </c>
      <c r="M355" s="38">
        <v>45</v>
      </c>
      <c r="N355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77"/>
      <c r="P355" s="377"/>
      <c r="Q355" s="377"/>
      <c r="R355" s="378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519</v>
      </c>
      <c r="B356" s="64" t="s">
        <v>520</v>
      </c>
      <c r="C356" s="37">
        <v>4301031255</v>
      </c>
      <c r="D356" s="375">
        <v>4680115883185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179</v>
      </c>
      <c r="L356" s="39" t="s">
        <v>79</v>
      </c>
      <c r="M356" s="38">
        <v>45</v>
      </c>
      <c r="N356" s="574" t="s">
        <v>521</v>
      </c>
      <c r="O356" s="377"/>
      <c r="P356" s="377"/>
      <c r="Q356" s="377"/>
      <c r="R356" s="378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x14ac:dyDescent="0.2">
      <c r="A357" s="382"/>
      <c r="B357" s="382"/>
      <c r="C357" s="382"/>
      <c r="D357" s="382"/>
      <c r="E357" s="382"/>
      <c r="F357" s="382"/>
      <c r="G357" s="382"/>
      <c r="H357" s="382"/>
      <c r="I357" s="382"/>
      <c r="J357" s="382"/>
      <c r="K357" s="382"/>
      <c r="L357" s="382"/>
      <c r="M357" s="383"/>
      <c r="N357" s="379" t="s">
        <v>43</v>
      </c>
      <c r="O357" s="380"/>
      <c r="P357" s="380"/>
      <c r="Q357" s="380"/>
      <c r="R357" s="380"/>
      <c r="S357" s="380"/>
      <c r="T357" s="381"/>
      <c r="U357" s="43" t="s">
        <v>42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4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4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382"/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3"/>
      <c r="N358" s="379" t="s">
        <v>43</v>
      </c>
      <c r="O358" s="380"/>
      <c r="P358" s="380"/>
      <c r="Q358" s="380"/>
      <c r="R358" s="380"/>
      <c r="S358" s="380"/>
      <c r="T358" s="381"/>
      <c r="U358" s="43" t="s">
        <v>0</v>
      </c>
      <c r="V358" s="44">
        <f>IFERROR(SUM(V344:V356),"0")</f>
        <v>0</v>
      </c>
      <c r="W358" s="44">
        <f>IFERROR(SUM(W344:W356),"0")</f>
        <v>0</v>
      </c>
      <c r="X358" s="43"/>
      <c r="Y358" s="68"/>
      <c r="Z358" s="68"/>
    </row>
    <row r="359" spans="1:53" ht="14.25" customHeight="1" x14ac:dyDescent="0.25">
      <c r="A359" s="374" t="s">
        <v>81</v>
      </c>
      <c r="B359" s="374"/>
      <c r="C359" s="374"/>
      <c r="D359" s="374"/>
      <c r="E359" s="374"/>
      <c r="F359" s="374"/>
      <c r="G359" s="374"/>
      <c r="H359" s="374"/>
      <c r="I359" s="374"/>
      <c r="J359" s="374"/>
      <c r="K359" s="374"/>
      <c r="L359" s="374"/>
      <c r="M359" s="374"/>
      <c r="N359" s="374"/>
      <c r="O359" s="374"/>
      <c r="P359" s="374"/>
      <c r="Q359" s="374"/>
      <c r="R359" s="374"/>
      <c r="S359" s="374"/>
      <c r="T359" s="374"/>
      <c r="U359" s="374"/>
      <c r="V359" s="374"/>
      <c r="W359" s="374"/>
      <c r="X359" s="374"/>
      <c r="Y359" s="67"/>
      <c r="Z359" s="67"/>
    </row>
    <row r="360" spans="1:53" ht="27" customHeight="1" x14ac:dyDescent="0.25">
      <c r="A360" s="64" t="s">
        <v>522</v>
      </c>
      <c r="B360" s="64" t="s">
        <v>523</v>
      </c>
      <c r="C360" s="37">
        <v>4301051258</v>
      </c>
      <c r="D360" s="375">
        <v>4607091389685</v>
      </c>
      <c r="E360" s="375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8" t="s">
        <v>112</v>
      </c>
      <c r="L360" s="39" t="s">
        <v>133</v>
      </c>
      <c r="M360" s="38">
        <v>45</v>
      </c>
      <c r="N360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77"/>
      <c r="P360" s="377"/>
      <c r="Q360" s="377"/>
      <c r="R360" s="37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524</v>
      </c>
      <c r="B361" s="64" t="s">
        <v>525</v>
      </c>
      <c r="C361" s="37">
        <v>4301051431</v>
      </c>
      <c r="D361" s="375">
        <v>4607091389654</v>
      </c>
      <c r="E361" s="375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8" t="s">
        <v>80</v>
      </c>
      <c r="L361" s="39" t="s">
        <v>133</v>
      </c>
      <c r="M361" s="38">
        <v>45</v>
      </c>
      <c r="N361" s="5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77"/>
      <c r="P361" s="377"/>
      <c r="Q361" s="377"/>
      <c r="R361" s="37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526</v>
      </c>
      <c r="B362" s="64" t="s">
        <v>527</v>
      </c>
      <c r="C362" s="37">
        <v>4301051284</v>
      </c>
      <c r="D362" s="375">
        <v>4607091384352</v>
      </c>
      <c r="E362" s="375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8" t="s">
        <v>80</v>
      </c>
      <c r="L362" s="39" t="s">
        <v>133</v>
      </c>
      <c r="M362" s="38">
        <v>45</v>
      </c>
      <c r="N362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77"/>
      <c r="P362" s="377"/>
      <c r="Q362" s="377"/>
      <c r="R362" s="37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IFERROR(IF(W362=0,"",ROUNDUP(W362/H362,0)*0.00937),"")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528</v>
      </c>
      <c r="B363" s="64" t="s">
        <v>529</v>
      </c>
      <c r="C363" s="37">
        <v>4301051257</v>
      </c>
      <c r="D363" s="375">
        <v>4607091389661</v>
      </c>
      <c r="E363" s="375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8" t="s">
        <v>80</v>
      </c>
      <c r="L363" s="39" t="s">
        <v>133</v>
      </c>
      <c r="M363" s="38">
        <v>45</v>
      </c>
      <c r="N363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77"/>
      <c r="P363" s="377"/>
      <c r="Q363" s="377"/>
      <c r="R363" s="37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x14ac:dyDescent="0.2">
      <c r="A364" s="382"/>
      <c r="B364" s="382"/>
      <c r="C364" s="382"/>
      <c r="D364" s="382"/>
      <c r="E364" s="382"/>
      <c r="F364" s="382"/>
      <c r="G364" s="382"/>
      <c r="H364" s="382"/>
      <c r="I364" s="382"/>
      <c r="J364" s="382"/>
      <c r="K364" s="382"/>
      <c r="L364" s="382"/>
      <c r="M364" s="383"/>
      <c r="N364" s="379" t="s">
        <v>43</v>
      </c>
      <c r="O364" s="380"/>
      <c r="P364" s="380"/>
      <c r="Q364" s="380"/>
      <c r="R364" s="380"/>
      <c r="S364" s="380"/>
      <c r="T364" s="381"/>
      <c r="U364" s="43" t="s">
        <v>42</v>
      </c>
      <c r="V364" s="44">
        <f>IFERROR(V360/H360,"0")+IFERROR(V361/H361,"0")+IFERROR(V362/H362,"0")+IFERROR(V363/H363,"0")</f>
        <v>0</v>
      </c>
      <c r="W364" s="44">
        <f>IFERROR(W360/H360,"0")+IFERROR(W361/H361,"0")+IFERROR(W362/H362,"0")+IFERROR(W363/H363,"0")</f>
        <v>0</v>
      </c>
      <c r="X364" s="44">
        <f>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82"/>
      <c r="B365" s="382"/>
      <c r="C365" s="382"/>
      <c r="D365" s="382"/>
      <c r="E365" s="382"/>
      <c r="F365" s="382"/>
      <c r="G365" s="382"/>
      <c r="H365" s="382"/>
      <c r="I365" s="382"/>
      <c r="J365" s="382"/>
      <c r="K365" s="382"/>
      <c r="L365" s="382"/>
      <c r="M365" s="383"/>
      <c r="N365" s="379" t="s">
        <v>43</v>
      </c>
      <c r="O365" s="380"/>
      <c r="P365" s="380"/>
      <c r="Q365" s="380"/>
      <c r="R365" s="380"/>
      <c r="S365" s="380"/>
      <c r="T365" s="381"/>
      <c r="U365" s="43" t="s">
        <v>0</v>
      </c>
      <c r="V365" s="44">
        <f>IFERROR(SUM(V360:V363),"0")</f>
        <v>0</v>
      </c>
      <c r="W365" s="44">
        <f>IFERROR(SUM(W360:W363),"0")</f>
        <v>0</v>
      </c>
      <c r="X365" s="43"/>
      <c r="Y365" s="68"/>
      <c r="Z365" s="68"/>
    </row>
    <row r="366" spans="1:53" ht="14.25" customHeight="1" x14ac:dyDescent="0.25">
      <c r="A366" s="374" t="s">
        <v>224</v>
      </c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  <c r="T366" s="374"/>
      <c r="U366" s="374"/>
      <c r="V366" s="374"/>
      <c r="W366" s="374"/>
      <c r="X366" s="374"/>
      <c r="Y366" s="67"/>
      <c r="Z366" s="67"/>
    </row>
    <row r="367" spans="1:53" ht="27" customHeight="1" x14ac:dyDescent="0.25">
      <c r="A367" s="64" t="s">
        <v>530</v>
      </c>
      <c r="B367" s="64" t="s">
        <v>531</v>
      </c>
      <c r="C367" s="37">
        <v>4301060352</v>
      </c>
      <c r="D367" s="375">
        <v>4680115881648</v>
      </c>
      <c r="E367" s="375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8" t="s">
        <v>112</v>
      </c>
      <c r="L367" s="39" t="s">
        <v>79</v>
      </c>
      <c r="M367" s="38">
        <v>35</v>
      </c>
      <c r="N367" s="5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77"/>
      <c r="P367" s="377"/>
      <c r="Q367" s="377"/>
      <c r="R367" s="37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IFERROR(IF(W367=0,"",ROUNDUP(W367/H367,0)*0.01196),"")</f>
        <v/>
      </c>
      <c r="Y367" s="69" t="s">
        <v>48</v>
      </c>
      <c r="Z367" s="70" t="s">
        <v>48</v>
      </c>
      <c r="AD367" s="71"/>
      <c r="BA367" s="269" t="s">
        <v>66</v>
      </c>
    </row>
    <row r="368" spans="1:53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2"/>
      <c r="M368" s="383"/>
      <c r="N368" s="379" t="s">
        <v>43</v>
      </c>
      <c r="O368" s="380"/>
      <c r="P368" s="380"/>
      <c r="Q368" s="380"/>
      <c r="R368" s="380"/>
      <c r="S368" s="380"/>
      <c r="T368" s="381"/>
      <c r="U368" s="43" t="s">
        <v>42</v>
      </c>
      <c r="V368" s="44">
        <f>IFERROR(V367/H367,"0")</f>
        <v>0</v>
      </c>
      <c r="W368" s="44">
        <f>IFERROR(W367/H367,"0")</f>
        <v>0</v>
      </c>
      <c r="X368" s="44">
        <f>IFERROR(IF(X367="",0,X367),"0")</f>
        <v>0</v>
      </c>
      <c r="Y368" s="68"/>
      <c r="Z368" s="68"/>
    </row>
    <row r="369" spans="1:53" x14ac:dyDescent="0.2">
      <c r="A369" s="382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3"/>
      <c r="N369" s="379" t="s">
        <v>43</v>
      </c>
      <c r="O369" s="380"/>
      <c r="P369" s="380"/>
      <c r="Q369" s="380"/>
      <c r="R369" s="380"/>
      <c r="S369" s="380"/>
      <c r="T369" s="381"/>
      <c r="U369" s="43" t="s">
        <v>0</v>
      </c>
      <c r="V369" s="44">
        <f>IFERROR(SUM(V367:V367),"0")</f>
        <v>0</v>
      </c>
      <c r="W369" s="44">
        <f>IFERROR(SUM(W367:W367),"0")</f>
        <v>0</v>
      </c>
      <c r="X369" s="43"/>
      <c r="Y369" s="68"/>
      <c r="Z369" s="68"/>
    </row>
    <row r="370" spans="1:53" ht="14.25" customHeight="1" x14ac:dyDescent="0.25">
      <c r="A370" s="374" t="s">
        <v>94</v>
      </c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374"/>
      <c r="N370" s="374"/>
      <c r="O370" s="374"/>
      <c r="P370" s="374"/>
      <c r="Q370" s="374"/>
      <c r="R370" s="374"/>
      <c r="S370" s="374"/>
      <c r="T370" s="374"/>
      <c r="U370" s="374"/>
      <c r="V370" s="374"/>
      <c r="W370" s="374"/>
      <c r="X370" s="374"/>
      <c r="Y370" s="67"/>
      <c r="Z370" s="67"/>
    </row>
    <row r="371" spans="1:53" ht="27" customHeight="1" x14ac:dyDescent="0.25">
      <c r="A371" s="64" t="s">
        <v>533</v>
      </c>
      <c r="B371" s="64" t="s">
        <v>534</v>
      </c>
      <c r="C371" s="37">
        <v>4301032046</v>
      </c>
      <c r="D371" s="375">
        <v>4680115884359</v>
      </c>
      <c r="E371" s="375"/>
      <c r="F371" s="63">
        <v>0.06</v>
      </c>
      <c r="G371" s="38">
        <v>20</v>
      </c>
      <c r="H371" s="63">
        <v>1.2</v>
      </c>
      <c r="I371" s="63">
        <v>1.8</v>
      </c>
      <c r="J371" s="38">
        <v>160</v>
      </c>
      <c r="K371" s="38" t="s">
        <v>538</v>
      </c>
      <c r="L371" s="39" t="s">
        <v>537</v>
      </c>
      <c r="M371" s="38">
        <v>60</v>
      </c>
      <c r="N371" s="580" t="s">
        <v>535</v>
      </c>
      <c r="O371" s="377"/>
      <c r="P371" s="377"/>
      <c r="Q371" s="377"/>
      <c r="R371" s="378"/>
      <c r="S371" s="40" t="s">
        <v>532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536</v>
      </c>
      <c r="AD371" s="71"/>
      <c r="BA371" s="270" t="s">
        <v>66</v>
      </c>
    </row>
    <row r="372" spans="1:53" ht="27" customHeight="1" x14ac:dyDescent="0.25">
      <c r="A372" s="64" t="s">
        <v>539</v>
      </c>
      <c r="B372" s="64" t="s">
        <v>540</v>
      </c>
      <c r="C372" s="37">
        <v>4301032045</v>
      </c>
      <c r="D372" s="375">
        <v>4680115884335</v>
      </c>
      <c r="E372" s="375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538</v>
      </c>
      <c r="L372" s="39" t="s">
        <v>537</v>
      </c>
      <c r="M372" s="38">
        <v>60</v>
      </c>
      <c r="N372" s="581" t="s">
        <v>541</v>
      </c>
      <c r="O372" s="377"/>
      <c r="P372" s="377"/>
      <c r="Q372" s="377"/>
      <c r="R372" s="378"/>
      <c r="S372" s="40" t="s">
        <v>532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536</v>
      </c>
      <c r="AD372" s="71"/>
      <c r="BA372" s="271" t="s">
        <v>66</v>
      </c>
    </row>
    <row r="373" spans="1:53" ht="27" customHeight="1" x14ac:dyDescent="0.25">
      <c r="A373" s="64" t="s">
        <v>542</v>
      </c>
      <c r="B373" s="64" t="s">
        <v>543</v>
      </c>
      <c r="C373" s="37">
        <v>4301170011</v>
      </c>
      <c r="D373" s="375">
        <v>4680115884113</v>
      </c>
      <c r="E373" s="375"/>
      <c r="F373" s="63">
        <v>0.11</v>
      </c>
      <c r="G373" s="38">
        <v>12</v>
      </c>
      <c r="H373" s="63">
        <v>1.32</v>
      </c>
      <c r="I373" s="63">
        <v>1.88</v>
      </c>
      <c r="J373" s="38">
        <v>160</v>
      </c>
      <c r="K373" s="38" t="s">
        <v>538</v>
      </c>
      <c r="L373" s="39" t="s">
        <v>537</v>
      </c>
      <c r="M373" s="38">
        <v>150</v>
      </c>
      <c r="N373" s="582" t="s">
        <v>544</v>
      </c>
      <c r="O373" s="377"/>
      <c r="P373" s="377"/>
      <c r="Q373" s="377"/>
      <c r="R373" s="37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IFERROR(IF(W373=0,"",ROUNDUP(W373/H373,0)*0.00627),"")</f>
        <v/>
      </c>
      <c r="Y373" s="69" t="s">
        <v>48</v>
      </c>
      <c r="Z373" s="70" t="s">
        <v>536</v>
      </c>
      <c r="AD373" s="71"/>
      <c r="BA373" s="272" t="s">
        <v>66</v>
      </c>
    </row>
    <row r="374" spans="1:53" ht="27" customHeight="1" x14ac:dyDescent="0.25">
      <c r="A374" s="64" t="s">
        <v>545</v>
      </c>
      <c r="B374" s="64" t="s">
        <v>546</v>
      </c>
      <c r="C374" s="37">
        <v>4301032047</v>
      </c>
      <c r="D374" s="375">
        <v>4680115884342</v>
      </c>
      <c r="E374" s="375"/>
      <c r="F374" s="63">
        <v>0.06</v>
      </c>
      <c r="G374" s="38">
        <v>20</v>
      </c>
      <c r="H374" s="63">
        <v>1.2</v>
      </c>
      <c r="I374" s="63">
        <v>1.8</v>
      </c>
      <c r="J374" s="38">
        <v>160</v>
      </c>
      <c r="K374" s="38" t="s">
        <v>538</v>
      </c>
      <c r="L374" s="39" t="s">
        <v>537</v>
      </c>
      <c r="M374" s="38">
        <v>60</v>
      </c>
      <c r="N374" s="583" t="s">
        <v>547</v>
      </c>
      <c r="O374" s="377"/>
      <c r="P374" s="377"/>
      <c r="Q374" s="377"/>
      <c r="R374" s="378"/>
      <c r="S374" s="40" t="s">
        <v>532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IFERROR(IF(W374=0,"",ROUNDUP(W374/H374,0)*0.00627),"")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3"/>
      <c r="N375" s="379" t="s">
        <v>43</v>
      </c>
      <c r="O375" s="380"/>
      <c r="P375" s="380"/>
      <c r="Q375" s="380"/>
      <c r="R375" s="380"/>
      <c r="S375" s="380"/>
      <c r="T375" s="381"/>
      <c r="U375" s="43" t="s">
        <v>42</v>
      </c>
      <c r="V375" s="44">
        <f>IFERROR(V371/H371,"0")+IFERROR(V372/H372,"0")+IFERROR(V373/H373,"0")+IFERROR(V374/H374,"0")</f>
        <v>0</v>
      </c>
      <c r="W375" s="44">
        <f>IFERROR(W371/H371,"0")+IFERROR(W372/H372,"0")+IFERROR(W373/H373,"0")+IFERROR(W374/H374,"0")</f>
        <v>0</v>
      </c>
      <c r="X375" s="44">
        <f>IFERROR(IF(X371="",0,X371),"0")+IFERROR(IF(X372="",0,X372),"0")+IFERROR(IF(X373="",0,X373),"0")+IFERROR(IF(X374="",0,X374),"0")</f>
        <v>0</v>
      </c>
      <c r="Y375" s="68"/>
      <c r="Z375" s="68"/>
    </row>
    <row r="376" spans="1:53" x14ac:dyDescent="0.2">
      <c r="A376" s="382"/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3"/>
      <c r="N376" s="379" t="s">
        <v>43</v>
      </c>
      <c r="O376" s="380"/>
      <c r="P376" s="380"/>
      <c r="Q376" s="380"/>
      <c r="R376" s="380"/>
      <c r="S376" s="380"/>
      <c r="T376" s="381"/>
      <c r="U376" s="43" t="s">
        <v>0</v>
      </c>
      <c r="V376" s="44">
        <f>IFERROR(SUM(V371:V374),"0")</f>
        <v>0</v>
      </c>
      <c r="W376" s="44">
        <f>IFERROR(SUM(W371:W374),"0")</f>
        <v>0</v>
      </c>
      <c r="X376" s="43"/>
      <c r="Y376" s="68"/>
      <c r="Z376" s="68"/>
    </row>
    <row r="377" spans="1:53" ht="14.25" customHeight="1" x14ac:dyDescent="0.25">
      <c r="A377" s="374" t="s">
        <v>103</v>
      </c>
      <c r="B377" s="374"/>
      <c r="C377" s="374"/>
      <c r="D377" s="374"/>
      <c r="E377" s="374"/>
      <c r="F377" s="374"/>
      <c r="G377" s="374"/>
      <c r="H377" s="374"/>
      <c r="I377" s="374"/>
      <c r="J377" s="374"/>
      <c r="K377" s="374"/>
      <c r="L377" s="374"/>
      <c r="M377" s="374"/>
      <c r="N377" s="374"/>
      <c r="O377" s="374"/>
      <c r="P377" s="374"/>
      <c r="Q377" s="374"/>
      <c r="R377" s="374"/>
      <c r="S377" s="374"/>
      <c r="T377" s="374"/>
      <c r="U377" s="374"/>
      <c r="V377" s="374"/>
      <c r="W377" s="374"/>
      <c r="X377" s="374"/>
      <c r="Y377" s="67"/>
      <c r="Z377" s="67"/>
    </row>
    <row r="378" spans="1:53" ht="27" customHeight="1" x14ac:dyDescent="0.25">
      <c r="A378" s="64" t="s">
        <v>548</v>
      </c>
      <c r="B378" s="64" t="s">
        <v>549</v>
      </c>
      <c r="C378" s="37">
        <v>4301170010</v>
      </c>
      <c r="D378" s="375">
        <v>4680115884090</v>
      </c>
      <c r="E378" s="375"/>
      <c r="F378" s="63">
        <v>0.11</v>
      </c>
      <c r="G378" s="38">
        <v>12</v>
      </c>
      <c r="H378" s="63">
        <v>1.32</v>
      </c>
      <c r="I378" s="63">
        <v>1.88</v>
      </c>
      <c r="J378" s="38">
        <v>160</v>
      </c>
      <c r="K378" s="38" t="s">
        <v>538</v>
      </c>
      <c r="L378" s="39" t="s">
        <v>537</v>
      </c>
      <c r="M378" s="38">
        <v>150</v>
      </c>
      <c r="N378" s="584" t="s">
        <v>550</v>
      </c>
      <c r="O378" s="377"/>
      <c r="P378" s="377"/>
      <c r="Q378" s="377"/>
      <c r="R378" s="378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536</v>
      </c>
      <c r="AD378" s="71"/>
      <c r="BA378" s="274" t="s">
        <v>66</v>
      </c>
    </row>
    <row r="379" spans="1:53" ht="27" customHeight="1" x14ac:dyDescent="0.25">
      <c r="A379" s="64" t="s">
        <v>551</v>
      </c>
      <c r="B379" s="64" t="s">
        <v>552</v>
      </c>
      <c r="C379" s="37">
        <v>4301170009</v>
      </c>
      <c r="D379" s="375">
        <v>4680115882997</v>
      </c>
      <c r="E379" s="375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8" t="s">
        <v>538</v>
      </c>
      <c r="L379" s="39" t="s">
        <v>537</v>
      </c>
      <c r="M379" s="38">
        <v>150</v>
      </c>
      <c r="N379" s="585" t="s">
        <v>553</v>
      </c>
      <c r="O379" s="377"/>
      <c r="P379" s="377"/>
      <c r="Q379" s="377"/>
      <c r="R379" s="37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IFERROR(IF(W379=0,"",ROUNDUP(W379/H379,0)*0.00673),"")</f>
        <v/>
      </c>
      <c r="Y379" s="69" t="s">
        <v>48</v>
      </c>
      <c r="Z379" s="70" t="s">
        <v>48</v>
      </c>
      <c r="AD379" s="71"/>
      <c r="BA379" s="275" t="s">
        <v>66</v>
      </c>
    </row>
    <row r="380" spans="1:53" x14ac:dyDescent="0.2">
      <c r="A380" s="382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3"/>
      <c r="N380" s="379" t="s">
        <v>43</v>
      </c>
      <c r="O380" s="380"/>
      <c r="P380" s="380"/>
      <c r="Q380" s="380"/>
      <c r="R380" s="380"/>
      <c r="S380" s="380"/>
      <c r="T380" s="381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3"/>
      <c r="N381" s="379" t="s">
        <v>43</v>
      </c>
      <c r="O381" s="380"/>
      <c r="P381" s="380"/>
      <c r="Q381" s="380"/>
      <c r="R381" s="380"/>
      <c r="S381" s="380"/>
      <c r="T381" s="381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6.5" customHeight="1" x14ac:dyDescent="0.25">
      <c r="A382" s="373" t="s">
        <v>554</v>
      </c>
      <c r="B382" s="373"/>
      <c r="C382" s="373"/>
      <c r="D382" s="373"/>
      <c r="E382" s="373"/>
      <c r="F382" s="373"/>
      <c r="G382" s="373"/>
      <c r="H382" s="373"/>
      <c r="I382" s="373"/>
      <c r="J382" s="373"/>
      <c r="K382" s="373"/>
      <c r="L382" s="373"/>
      <c r="M382" s="373"/>
      <c r="N382" s="373"/>
      <c r="O382" s="373"/>
      <c r="P382" s="373"/>
      <c r="Q382" s="373"/>
      <c r="R382" s="373"/>
      <c r="S382" s="373"/>
      <c r="T382" s="373"/>
      <c r="U382" s="373"/>
      <c r="V382" s="373"/>
      <c r="W382" s="373"/>
      <c r="X382" s="373"/>
      <c r="Y382" s="66"/>
      <c r="Z382" s="66"/>
    </row>
    <row r="383" spans="1:53" ht="14.25" customHeight="1" x14ac:dyDescent="0.25">
      <c r="A383" s="374" t="s">
        <v>108</v>
      </c>
      <c r="B383" s="374"/>
      <c r="C383" s="374"/>
      <c r="D383" s="374"/>
      <c r="E383" s="374"/>
      <c r="F383" s="374"/>
      <c r="G383" s="374"/>
      <c r="H383" s="374"/>
      <c r="I383" s="374"/>
      <c r="J383" s="374"/>
      <c r="K383" s="374"/>
      <c r="L383" s="374"/>
      <c r="M383" s="374"/>
      <c r="N383" s="374"/>
      <c r="O383" s="374"/>
      <c r="P383" s="374"/>
      <c r="Q383" s="374"/>
      <c r="R383" s="374"/>
      <c r="S383" s="374"/>
      <c r="T383" s="374"/>
      <c r="U383" s="374"/>
      <c r="V383" s="374"/>
      <c r="W383" s="374"/>
      <c r="X383" s="374"/>
      <c r="Y383" s="67"/>
      <c r="Z383" s="67"/>
    </row>
    <row r="384" spans="1:53" ht="27" customHeight="1" x14ac:dyDescent="0.25">
      <c r="A384" s="64" t="s">
        <v>555</v>
      </c>
      <c r="B384" s="64" t="s">
        <v>556</v>
      </c>
      <c r="C384" s="37">
        <v>4301020196</v>
      </c>
      <c r="D384" s="375">
        <v>4607091389388</v>
      </c>
      <c r="E384" s="375"/>
      <c r="F384" s="63">
        <v>1.3</v>
      </c>
      <c r="G384" s="38">
        <v>4</v>
      </c>
      <c r="H384" s="63">
        <v>5.2</v>
      </c>
      <c r="I384" s="63">
        <v>5.6079999999999997</v>
      </c>
      <c r="J384" s="38">
        <v>104</v>
      </c>
      <c r="K384" s="38" t="s">
        <v>112</v>
      </c>
      <c r="L384" s="39" t="s">
        <v>133</v>
      </c>
      <c r="M384" s="38">
        <v>35</v>
      </c>
      <c r="N384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77"/>
      <c r="P384" s="377"/>
      <c r="Q384" s="377"/>
      <c r="R384" s="378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IFERROR(IF(W384=0,"",ROUNDUP(W384/H384,0)*0.01196),"")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557</v>
      </c>
      <c r="B385" s="64" t="s">
        <v>558</v>
      </c>
      <c r="C385" s="37">
        <v>4301020185</v>
      </c>
      <c r="D385" s="375">
        <v>4607091389364</v>
      </c>
      <c r="E385" s="375"/>
      <c r="F385" s="63">
        <v>0.42</v>
      </c>
      <c r="G385" s="38">
        <v>6</v>
      </c>
      <c r="H385" s="63">
        <v>2.52</v>
      </c>
      <c r="I385" s="63">
        <v>2.75</v>
      </c>
      <c r="J385" s="38">
        <v>156</v>
      </c>
      <c r="K385" s="38" t="s">
        <v>80</v>
      </c>
      <c r="L385" s="39" t="s">
        <v>133</v>
      </c>
      <c r="M385" s="38">
        <v>35</v>
      </c>
      <c r="N385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77"/>
      <c r="P385" s="377"/>
      <c r="Q385" s="377"/>
      <c r="R385" s="37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3"/>
      <c r="N386" s="379" t="s">
        <v>43</v>
      </c>
      <c r="O386" s="380"/>
      <c r="P386" s="380"/>
      <c r="Q386" s="380"/>
      <c r="R386" s="380"/>
      <c r="S386" s="380"/>
      <c r="T386" s="381"/>
      <c r="U386" s="43" t="s">
        <v>42</v>
      </c>
      <c r="V386" s="44">
        <f>IFERROR(V384/H384,"0")+IFERROR(V385/H385,"0")</f>
        <v>0</v>
      </c>
      <c r="W386" s="44">
        <f>IFERROR(W384/H384,"0")+IFERROR(W385/H385,"0")</f>
        <v>0</v>
      </c>
      <c r="X386" s="44">
        <f>IFERROR(IF(X384="",0,X384),"0")+IFERROR(IF(X385="",0,X385),"0")</f>
        <v>0</v>
      </c>
      <c r="Y386" s="68"/>
      <c r="Z386" s="68"/>
    </row>
    <row r="387" spans="1:53" x14ac:dyDescent="0.2">
      <c r="A387" s="382"/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3"/>
      <c r="N387" s="379" t="s">
        <v>43</v>
      </c>
      <c r="O387" s="380"/>
      <c r="P387" s="380"/>
      <c r="Q387" s="380"/>
      <c r="R387" s="380"/>
      <c r="S387" s="380"/>
      <c r="T387" s="381"/>
      <c r="U387" s="43" t="s">
        <v>0</v>
      </c>
      <c r="V387" s="44">
        <f>IFERROR(SUM(V384:V385),"0")</f>
        <v>0</v>
      </c>
      <c r="W387" s="44">
        <f>IFERROR(SUM(W384:W385),"0")</f>
        <v>0</v>
      </c>
      <c r="X387" s="43"/>
      <c r="Y387" s="68"/>
      <c r="Z387" s="68"/>
    </row>
    <row r="388" spans="1:53" ht="14.25" customHeight="1" x14ac:dyDescent="0.25">
      <c r="A388" s="374" t="s">
        <v>76</v>
      </c>
      <c r="B388" s="374"/>
      <c r="C388" s="374"/>
      <c r="D388" s="374"/>
      <c r="E388" s="374"/>
      <c r="F388" s="374"/>
      <c r="G388" s="374"/>
      <c r="H388" s="374"/>
      <c r="I388" s="374"/>
      <c r="J388" s="374"/>
      <c r="K388" s="374"/>
      <c r="L388" s="374"/>
      <c r="M388" s="374"/>
      <c r="N388" s="374"/>
      <c r="O388" s="374"/>
      <c r="P388" s="374"/>
      <c r="Q388" s="374"/>
      <c r="R388" s="374"/>
      <c r="S388" s="374"/>
      <c r="T388" s="374"/>
      <c r="U388" s="374"/>
      <c r="V388" s="374"/>
      <c r="W388" s="374"/>
      <c r="X388" s="374"/>
      <c r="Y388" s="67"/>
      <c r="Z388" s="67"/>
    </row>
    <row r="389" spans="1:53" ht="27" customHeight="1" x14ac:dyDescent="0.25">
      <c r="A389" s="64" t="s">
        <v>559</v>
      </c>
      <c r="B389" s="64" t="s">
        <v>560</v>
      </c>
      <c r="C389" s="37">
        <v>4301031212</v>
      </c>
      <c r="D389" s="375">
        <v>4607091389739</v>
      </c>
      <c r="E389" s="375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111</v>
      </c>
      <c r="M389" s="38">
        <v>45</v>
      </c>
      <c r="N389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77"/>
      <c r="P389" s="377"/>
      <c r="Q389" s="377"/>
      <c r="R389" s="37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ref="W389:W395" si="17">IFERROR(IF(V389="",0,CEILING((V389/$H389),1)*$H389),"")</f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25">
      <c r="A390" s="64" t="s">
        <v>561</v>
      </c>
      <c r="B390" s="64" t="s">
        <v>562</v>
      </c>
      <c r="C390" s="37">
        <v>4301031247</v>
      </c>
      <c r="D390" s="375">
        <v>4680115883048</v>
      </c>
      <c r="E390" s="375"/>
      <c r="F390" s="63">
        <v>1</v>
      </c>
      <c r="G390" s="38">
        <v>4</v>
      </c>
      <c r="H390" s="63">
        <v>4</v>
      </c>
      <c r="I390" s="63">
        <v>4.21</v>
      </c>
      <c r="J390" s="38">
        <v>120</v>
      </c>
      <c r="K390" s="38" t="s">
        <v>80</v>
      </c>
      <c r="L390" s="39" t="s">
        <v>79</v>
      </c>
      <c r="M390" s="38">
        <v>40</v>
      </c>
      <c r="N390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77"/>
      <c r="P390" s="377"/>
      <c r="Q390" s="377"/>
      <c r="R390" s="37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IFERROR(IF(W390=0,"",ROUNDUP(W390/H390,0)*0.00937),"")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25">
      <c r="A391" s="64" t="s">
        <v>563</v>
      </c>
      <c r="B391" s="64" t="s">
        <v>564</v>
      </c>
      <c r="C391" s="37">
        <v>4301031176</v>
      </c>
      <c r="D391" s="375">
        <v>4607091389425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179</v>
      </c>
      <c r="L391" s="39" t="s">
        <v>79</v>
      </c>
      <c r="M391" s="38">
        <v>45</v>
      </c>
      <c r="N391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77"/>
      <c r="P391" s="377"/>
      <c r="Q391" s="377"/>
      <c r="R391" s="37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25">
      <c r="A392" s="64" t="s">
        <v>565</v>
      </c>
      <c r="B392" s="64" t="s">
        <v>566</v>
      </c>
      <c r="C392" s="37">
        <v>4301031215</v>
      </c>
      <c r="D392" s="375">
        <v>4680115882911</v>
      </c>
      <c r="E392" s="375"/>
      <c r="F392" s="63">
        <v>0.4</v>
      </c>
      <c r="G392" s="38">
        <v>6</v>
      </c>
      <c r="H392" s="63">
        <v>2.4</v>
      </c>
      <c r="I392" s="63">
        <v>2.5299999999999998</v>
      </c>
      <c r="J392" s="38">
        <v>234</v>
      </c>
      <c r="K392" s="38" t="s">
        <v>179</v>
      </c>
      <c r="L392" s="39" t="s">
        <v>79</v>
      </c>
      <c r="M392" s="38">
        <v>40</v>
      </c>
      <c r="N392" s="591" t="s">
        <v>567</v>
      </c>
      <c r="O392" s="377"/>
      <c r="P392" s="377"/>
      <c r="Q392" s="377"/>
      <c r="R392" s="37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568</v>
      </c>
      <c r="B393" s="64" t="s">
        <v>569</v>
      </c>
      <c r="C393" s="37">
        <v>4301031167</v>
      </c>
      <c r="D393" s="375">
        <v>4680115880771</v>
      </c>
      <c r="E393" s="375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179</v>
      </c>
      <c r="L393" s="39" t="s">
        <v>79</v>
      </c>
      <c r="M393" s="38">
        <v>45</v>
      </c>
      <c r="N393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77"/>
      <c r="P393" s="377"/>
      <c r="Q393" s="377"/>
      <c r="R393" s="37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27" customHeight="1" x14ac:dyDescent="0.25">
      <c r="A394" s="64" t="s">
        <v>570</v>
      </c>
      <c r="B394" s="64" t="s">
        <v>571</v>
      </c>
      <c r="C394" s="37">
        <v>4301031173</v>
      </c>
      <c r="D394" s="375">
        <v>4607091389500</v>
      </c>
      <c r="E394" s="375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179</v>
      </c>
      <c r="L394" s="39" t="s">
        <v>79</v>
      </c>
      <c r="M394" s="38">
        <v>45</v>
      </c>
      <c r="N394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77"/>
      <c r="P394" s="377"/>
      <c r="Q394" s="377"/>
      <c r="R394" s="37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572</v>
      </c>
      <c r="B395" s="64" t="s">
        <v>573</v>
      </c>
      <c r="C395" s="37">
        <v>4301031103</v>
      </c>
      <c r="D395" s="375">
        <v>4680115881983</v>
      </c>
      <c r="E395" s="375"/>
      <c r="F395" s="63">
        <v>0.28000000000000003</v>
      </c>
      <c r="G395" s="38">
        <v>4</v>
      </c>
      <c r="H395" s="63">
        <v>1.1200000000000001</v>
      </c>
      <c r="I395" s="63">
        <v>1.252</v>
      </c>
      <c r="J395" s="38">
        <v>234</v>
      </c>
      <c r="K395" s="38" t="s">
        <v>179</v>
      </c>
      <c r="L395" s="39" t="s">
        <v>79</v>
      </c>
      <c r="M395" s="38">
        <v>40</v>
      </c>
      <c r="N395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77"/>
      <c r="P395" s="377"/>
      <c r="Q395" s="377"/>
      <c r="R395" s="37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x14ac:dyDescent="0.2">
      <c r="A396" s="382"/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3"/>
      <c r="N396" s="379" t="s">
        <v>43</v>
      </c>
      <c r="O396" s="380"/>
      <c r="P396" s="380"/>
      <c r="Q396" s="380"/>
      <c r="R396" s="380"/>
      <c r="S396" s="380"/>
      <c r="T396" s="381"/>
      <c r="U396" s="43" t="s">
        <v>42</v>
      </c>
      <c r="V396" s="44">
        <f>IFERROR(V389/H389,"0")+IFERROR(V390/H390,"0")+IFERROR(V391/H391,"0")+IFERROR(V392/H392,"0")+IFERROR(V393/H393,"0")+IFERROR(V394/H394,"0")+IFERROR(V395/H395,"0")</f>
        <v>0</v>
      </c>
      <c r="W396" s="44">
        <f>IFERROR(W389/H389,"0")+IFERROR(W390/H390,"0")+IFERROR(W391/H391,"0")+IFERROR(W392/H392,"0")+IFERROR(W393/H393,"0")+IFERROR(W394/H394,"0")+IFERROR(W395/H395,"0")</f>
        <v>0</v>
      </c>
      <c r="X396" s="44">
        <f>IFERROR(IF(X389="",0,X389),"0")+IFERROR(IF(X390="",0,X390),"0")+IFERROR(IF(X391="",0,X391),"0")+IFERROR(IF(X392="",0,X392),"0")+IFERROR(IF(X393="",0,X393),"0")+IFERROR(IF(X394="",0,X394),"0")+IFERROR(IF(X395="",0,X395),"0")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2"/>
      <c r="M397" s="383"/>
      <c r="N397" s="379" t="s">
        <v>43</v>
      </c>
      <c r="O397" s="380"/>
      <c r="P397" s="380"/>
      <c r="Q397" s="380"/>
      <c r="R397" s="380"/>
      <c r="S397" s="380"/>
      <c r="T397" s="381"/>
      <c r="U397" s="43" t="s">
        <v>0</v>
      </c>
      <c r="V397" s="44">
        <f>IFERROR(SUM(V389:V395),"0")</f>
        <v>0</v>
      </c>
      <c r="W397" s="44">
        <f>IFERROR(SUM(W389:W395),"0")</f>
        <v>0</v>
      </c>
      <c r="X397" s="43"/>
      <c r="Y397" s="68"/>
      <c r="Z397" s="68"/>
    </row>
    <row r="398" spans="1:53" ht="14.25" customHeight="1" x14ac:dyDescent="0.25">
      <c r="A398" s="374" t="s">
        <v>103</v>
      </c>
      <c r="B398" s="374"/>
      <c r="C398" s="374"/>
      <c r="D398" s="374"/>
      <c r="E398" s="374"/>
      <c r="F398" s="374"/>
      <c r="G398" s="374"/>
      <c r="H398" s="374"/>
      <c r="I398" s="374"/>
      <c r="J398" s="374"/>
      <c r="K398" s="374"/>
      <c r="L398" s="374"/>
      <c r="M398" s="374"/>
      <c r="N398" s="374"/>
      <c r="O398" s="374"/>
      <c r="P398" s="374"/>
      <c r="Q398" s="374"/>
      <c r="R398" s="374"/>
      <c r="S398" s="374"/>
      <c r="T398" s="374"/>
      <c r="U398" s="374"/>
      <c r="V398" s="374"/>
      <c r="W398" s="374"/>
      <c r="X398" s="374"/>
      <c r="Y398" s="67"/>
      <c r="Z398" s="67"/>
    </row>
    <row r="399" spans="1:53" ht="27" customHeight="1" x14ac:dyDescent="0.25">
      <c r="A399" s="64" t="s">
        <v>574</v>
      </c>
      <c r="B399" s="64" t="s">
        <v>575</v>
      </c>
      <c r="C399" s="37">
        <v>4301170008</v>
      </c>
      <c r="D399" s="375">
        <v>4680115882980</v>
      </c>
      <c r="E399" s="375"/>
      <c r="F399" s="63">
        <v>0.13</v>
      </c>
      <c r="G399" s="38">
        <v>10</v>
      </c>
      <c r="H399" s="63">
        <v>1.3</v>
      </c>
      <c r="I399" s="63">
        <v>1.46</v>
      </c>
      <c r="J399" s="38">
        <v>200</v>
      </c>
      <c r="K399" s="38" t="s">
        <v>538</v>
      </c>
      <c r="L399" s="39" t="s">
        <v>537</v>
      </c>
      <c r="M399" s="38">
        <v>150</v>
      </c>
      <c r="N399" s="59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77"/>
      <c r="P399" s="377"/>
      <c r="Q399" s="377"/>
      <c r="R399" s="378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IFERROR(IF(W399=0,"",ROUNDUP(W399/H399,0)*0.00673),"")</f>
        <v/>
      </c>
      <c r="Y399" s="69" t="s">
        <v>48</v>
      </c>
      <c r="Z399" s="70" t="s">
        <v>48</v>
      </c>
      <c r="AD399" s="71"/>
      <c r="BA399" s="285" t="s">
        <v>66</v>
      </c>
    </row>
    <row r="400" spans="1:53" x14ac:dyDescent="0.2">
      <c r="A400" s="382"/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3"/>
      <c r="N400" s="379" t="s">
        <v>43</v>
      </c>
      <c r="O400" s="380"/>
      <c r="P400" s="380"/>
      <c r="Q400" s="380"/>
      <c r="R400" s="380"/>
      <c r="S400" s="380"/>
      <c r="T400" s="381"/>
      <c r="U400" s="43" t="s">
        <v>42</v>
      </c>
      <c r="V400" s="44">
        <f>IFERROR(V399/H399,"0")</f>
        <v>0</v>
      </c>
      <c r="W400" s="44">
        <f>IFERROR(W399/H399,"0")</f>
        <v>0</v>
      </c>
      <c r="X400" s="44">
        <f>IFERROR(IF(X399="",0,X399),"0")</f>
        <v>0</v>
      </c>
      <c r="Y400" s="68"/>
      <c r="Z400" s="68"/>
    </row>
    <row r="401" spans="1:53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3"/>
      <c r="N401" s="379" t="s">
        <v>43</v>
      </c>
      <c r="O401" s="380"/>
      <c r="P401" s="380"/>
      <c r="Q401" s="380"/>
      <c r="R401" s="380"/>
      <c r="S401" s="380"/>
      <c r="T401" s="381"/>
      <c r="U401" s="43" t="s">
        <v>0</v>
      </c>
      <c r="V401" s="44">
        <f>IFERROR(SUM(V399:V399),"0")</f>
        <v>0</v>
      </c>
      <c r="W401" s="44">
        <f>IFERROR(SUM(W399:W399),"0")</f>
        <v>0</v>
      </c>
      <c r="X401" s="43"/>
      <c r="Y401" s="68"/>
      <c r="Z401" s="68"/>
    </row>
    <row r="402" spans="1:53" ht="27.75" customHeight="1" x14ac:dyDescent="0.2">
      <c r="A402" s="372" t="s">
        <v>576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372"/>
      <c r="Y402" s="55"/>
      <c r="Z402" s="55"/>
    </row>
    <row r="403" spans="1:53" ht="16.5" customHeight="1" x14ac:dyDescent="0.25">
      <c r="A403" s="373" t="s">
        <v>576</v>
      </c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3"/>
      <c r="N403" s="373"/>
      <c r="O403" s="373"/>
      <c r="P403" s="373"/>
      <c r="Q403" s="373"/>
      <c r="R403" s="373"/>
      <c r="S403" s="373"/>
      <c r="T403" s="373"/>
      <c r="U403" s="373"/>
      <c r="V403" s="373"/>
      <c r="W403" s="373"/>
      <c r="X403" s="373"/>
      <c r="Y403" s="66"/>
      <c r="Z403" s="66"/>
    </row>
    <row r="404" spans="1:53" ht="14.25" customHeight="1" x14ac:dyDescent="0.25">
      <c r="A404" s="374" t="s">
        <v>116</v>
      </c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374"/>
      <c r="N404" s="374"/>
      <c r="O404" s="374"/>
      <c r="P404" s="374"/>
      <c r="Q404" s="374"/>
      <c r="R404" s="374"/>
      <c r="S404" s="374"/>
      <c r="T404" s="374"/>
      <c r="U404" s="374"/>
      <c r="V404" s="374"/>
      <c r="W404" s="374"/>
      <c r="X404" s="374"/>
      <c r="Y404" s="67"/>
      <c r="Z404" s="67"/>
    </row>
    <row r="405" spans="1:53" ht="27" customHeight="1" x14ac:dyDescent="0.25">
      <c r="A405" s="64" t="s">
        <v>577</v>
      </c>
      <c r="B405" s="64" t="s">
        <v>578</v>
      </c>
      <c r="C405" s="37">
        <v>4301011371</v>
      </c>
      <c r="D405" s="375">
        <v>4607091389067</v>
      </c>
      <c r="E405" s="37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112</v>
      </c>
      <c r="L405" s="39" t="s">
        <v>133</v>
      </c>
      <c r="M405" s="38">
        <v>55</v>
      </c>
      <c r="N405" s="5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77"/>
      <c r="P405" s="377"/>
      <c r="Q405" s="377"/>
      <c r="R405" s="37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3" si="18"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25">
      <c r="A406" s="64" t="s">
        <v>579</v>
      </c>
      <c r="B406" s="64" t="s">
        <v>580</v>
      </c>
      <c r="C406" s="37">
        <v>4301011363</v>
      </c>
      <c r="D406" s="375">
        <v>4607091383522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112</v>
      </c>
      <c r="L406" s="39" t="s">
        <v>111</v>
      </c>
      <c r="M406" s="38">
        <v>55</v>
      </c>
      <c r="N406" s="5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77"/>
      <c r="P406" s="377"/>
      <c r="Q406" s="377"/>
      <c r="R406" s="37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25">
      <c r="A407" s="64" t="s">
        <v>581</v>
      </c>
      <c r="B407" s="64" t="s">
        <v>582</v>
      </c>
      <c r="C407" s="37">
        <v>4301011431</v>
      </c>
      <c r="D407" s="375">
        <v>4607091384437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8" t="s">
        <v>112</v>
      </c>
      <c r="L407" s="39" t="s">
        <v>111</v>
      </c>
      <c r="M407" s="38">
        <v>50</v>
      </c>
      <c r="N407" s="59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77"/>
      <c r="P407" s="377"/>
      <c r="Q407" s="377"/>
      <c r="R407" s="37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IFERROR(IF(W407=0,"",ROUNDUP(W407/H407,0)*0.01196),"")</f>
        <v/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25">
      <c r="A408" s="64" t="s">
        <v>583</v>
      </c>
      <c r="B408" s="64" t="s">
        <v>584</v>
      </c>
      <c r="C408" s="37">
        <v>4301011365</v>
      </c>
      <c r="D408" s="375">
        <v>4607091389104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112</v>
      </c>
      <c r="L408" s="39" t="s">
        <v>111</v>
      </c>
      <c r="M408" s="38">
        <v>55</v>
      </c>
      <c r="N408" s="5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77"/>
      <c r="P408" s="377"/>
      <c r="Q408" s="377"/>
      <c r="R408" s="37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4301011367</v>
      </c>
      <c r="D409" s="375">
        <v>4680115880603</v>
      </c>
      <c r="E409" s="37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55</v>
      </c>
      <c r="N409" s="6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77"/>
      <c r="P409" s="377"/>
      <c r="Q409" s="377"/>
      <c r="R409" s="37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4301011168</v>
      </c>
      <c r="D410" s="375">
        <v>4607091389999</v>
      </c>
      <c r="E410" s="37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8" t="s">
        <v>80</v>
      </c>
      <c r="L410" s="39" t="s">
        <v>111</v>
      </c>
      <c r="M410" s="38">
        <v>55</v>
      </c>
      <c r="N410" s="6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77"/>
      <c r="P410" s="377"/>
      <c r="Q410" s="377"/>
      <c r="R410" s="378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4301011372</v>
      </c>
      <c r="D411" s="375">
        <v>4680115882782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50</v>
      </c>
      <c r="N411" s="6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77"/>
      <c r="P411" s="377"/>
      <c r="Q411" s="377"/>
      <c r="R411" s="378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591</v>
      </c>
      <c r="B412" s="64" t="s">
        <v>592</v>
      </c>
      <c r="C412" s="37">
        <v>4301011190</v>
      </c>
      <c r="D412" s="375">
        <v>4607091389098</v>
      </c>
      <c r="E412" s="375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80</v>
      </c>
      <c r="L412" s="39" t="s">
        <v>133</v>
      </c>
      <c r="M412" s="38">
        <v>50</v>
      </c>
      <c r="N412" s="6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77"/>
      <c r="P412" s="377"/>
      <c r="Q412" s="377"/>
      <c r="R412" s="378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IFERROR(IF(W412=0,"",ROUNDUP(W412/H412,0)*0.00753),"")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593</v>
      </c>
      <c r="B413" s="64" t="s">
        <v>594</v>
      </c>
      <c r="C413" s="37">
        <v>4301011366</v>
      </c>
      <c r="D413" s="375">
        <v>4607091389982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6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77"/>
      <c r="P413" s="377"/>
      <c r="Q413" s="377"/>
      <c r="R413" s="378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82"/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3"/>
      <c r="N414" s="379" t="s">
        <v>43</v>
      </c>
      <c r="O414" s="380"/>
      <c r="P414" s="380"/>
      <c r="Q414" s="380"/>
      <c r="R414" s="380"/>
      <c r="S414" s="380"/>
      <c r="T414" s="381"/>
      <c r="U414" s="43" t="s">
        <v>42</v>
      </c>
      <c r="V414" s="44">
        <f>IFERROR(V405/H405,"0")+IFERROR(V406/H406,"0")+IFERROR(V407/H407,"0")+IFERROR(V408/H408,"0")+IFERROR(V409/H409,"0")+IFERROR(V410/H410,"0")+IFERROR(V411/H411,"0")+IFERROR(V412/H412,"0")+IFERROR(V413/H413,"0")</f>
        <v>0</v>
      </c>
      <c r="W414" s="44">
        <f>IFERROR(W405/H405,"0")+IFERROR(W406/H406,"0")+IFERROR(W407/H407,"0")+IFERROR(W408/H408,"0")+IFERROR(W409/H409,"0")+IFERROR(W410/H410,"0")+IFERROR(W411/H411,"0")+IFERROR(W412/H412,"0")+IFERROR(W413/H413,"0")</f>
        <v>0</v>
      </c>
      <c r="X414" s="44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</v>
      </c>
      <c r="Y414" s="68"/>
      <c r="Z414" s="68"/>
    </row>
    <row r="415" spans="1:53" x14ac:dyDescent="0.2">
      <c r="A415" s="382"/>
      <c r="B415" s="382"/>
      <c r="C415" s="382"/>
      <c r="D415" s="382"/>
      <c r="E415" s="382"/>
      <c r="F415" s="382"/>
      <c r="G415" s="382"/>
      <c r="H415" s="382"/>
      <c r="I415" s="382"/>
      <c r="J415" s="382"/>
      <c r="K415" s="382"/>
      <c r="L415" s="382"/>
      <c r="M415" s="383"/>
      <c r="N415" s="379" t="s">
        <v>43</v>
      </c>
      <c r="O415" s="380"/>
      <c r="P415" s="380"/>
      <c r="Q415" s="380"/>
      <c r="R415" s="380"/>
      <c r="S415" s="380"/>
      <c r="T415" s="381"/>
      <c r="U415" s="43" t="s">
        <v>0</v>
      </c>
      <c r="V415" s="44">
        <f>IFERROR(SUM(V405:V413),"0")</f>
        <v>0</v>
      </c>
      <c r="W415" s="44">
        <f>IFERROR(SUM(W405:W413),"0")</f>
        <v>0</v>
      </c>
      <c r="X415" s="43"/>
      <c r="Y415" s="68"/>
      <c r="Z415" s="68"/>
    </row>
    <row r="416" spans="1:53" ht="14.25" customHeight="1" x14ac:dyDescent="0.25">
      <c r="A416" s="374" t="s">
        <v>108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67"/>
      <c r="Z416" s="67"/>
    </row>
    <row r="417" spans="1:53" ht="16.5" customHeight="1" x14ac:dyDescent="0.25">
      <c r="A417" s="64" t="s">
        <v>595</v>
      </c>
      <c r="B417" s="64" t="s">
        <v>596</v>
      </c>
      <c r="C417" s="37">
        <v>4301020222</v>
      </c>
      <c r="D417" s="375">
        <v>4607091388930</v>
      </c>
      <c r="E417" s="37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6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77"/>
      <c r="P417" s="377"/>
      <c r="Q417" s="377"/>
      <c r="R417" s="378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16.5" customHeight="1" x14ac:dyDescent="0.25">
      <c r="A418" s="64" t="s">
        <v>597</v>
      </c>
      <c r="B418" s="64" t="s">
        <v>598</v>
      </c>
      <c r="C418" s="37">
        <v>4301020206</v>
      </c>
      <c r="D418" s="375">
        <v>4680115880054</v>
      </c>
      <c r="E418" s="375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77"/>
      <c r="P418" s="377"/>
      <c r="Q418" s="377"/>
      <c r="R418" s="378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x14ac:dyDescent="0.2">
      <c r="A419" s="382"/>
      <c r="B419" s="382"/>
      <c r="C419" s="382"/>
      <c r="D419" s="382"/>
      <c r="E419" s="382"/>
      <c r="F419" s="382"/>
      <c r="G419" s="382"/>
      <c r="H419" s="382"/>
      <c r="I419" s="382"/>
      <c r="J419" s="382"/>
      <c r="K419" s="382"/>
      <c r="L419" s="382"/>
      <c r="M419" s="383"/>
      <c r="N419" s="379" t="s">
        <v>43</v>
      </c>
      <c r="O419" s="380"/>
      <c r="P419" s="380"/>
      <c r="Q419" s="380"/>
      <c r="R419" s="380"/>
      <c r="S419" s="380"/>
      <c r="T419" s="381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x14ac:dyDescent="0.2">
      <c r="A420" s="382"/>
      <c r="B420" s="382"/>
      <c r="C420" s="382"/>
      <c r="D420" s="382"/>
      <c r="E420" s="382"/>
      <c r="F420" s="382"/>
      <c r="G420" s="382"/>
      <c r="H420" s="382"/>
      <c r="I420" s="382"/>
      <c r="J420" s="382"/>
      <c r="K420" s="382"/>
      <c r="L420" s="382"/>
      <c r="M420" s="383"/>
      <c r="N420" s="379" t="s">
        <v>43</v>
      </c>
      <c r="O420" s="380"/>
      <c r="P420" s="380"/>
      <c r="Q420" s="380"/>
      <c r="R420" s="380"/>
      <c r="S420" s="380"/>
      <c r="T420" s="381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customHeight="1" x14ac:dyDescent="0.25">
      <c r="A421" s="374" t="s">
        <v>76</v>
      </c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374"/>
      <c r="N421" s="374"/>
      <c r="O421" s="374"/>
      <c r="P421" s="374"/>
      <c r="Q421" s="374"/>
      <c r="R421" s="374"/>
      <c r="S421" s="374"/>
      <c r="T421" s="374"/>
      <c r="U421" s="374"/>
      <c r="V421" s="374"/>
      <c r="W421" s="374"/>
      <c r="X421" s="374"/>
      <c r="Y421" s="67"/>
      <c r="Z421" s="67"/>
    </row>
    <row r="422" spans="1:53" ht="27" customHeight="1" x14ac:dyDescent="0.25">
      <c r="A422" s="64" t="s">
        <v>599</v>
      </c>
      <c r="B422" s="64" t="s">
        <v>600</v>
      </c>
      <c r="C422" s="37">
        <v>4301031252</v>
      </c>
      <c r="D422" s="375">
        <v>4680115883116</v>
      </c>
      <c r="E422" s="37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60</v>
      </c>
      <c r="N422" s="6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77"/>
      <c r="P422" s="377"/>
      <c r="Q422" s="377"/>
      <c r="R422" s="37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7" si="19"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4301031248</v>
      </c>
      <c r="D423" s="375">
        <v>4680115883093</v>
      </c>
      <c r="E423" s="375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112</v>
      </c>
      <c r="L423" s="39" t="s">
        <v>79</v>
      </c>
      <c r="M423" s="38">
        <v>60</v>
      </c>
      <c r="N423" s="6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77"/>
      <c r="P423" s="377"/>
      <c r="Q423" s="377"/>
      <c r="R423" s="37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25">
      <c r="A424" s="64" t="s">
        <v>603</v>
      </c>
      <c r="B424" s="64" t="s">
        <v>604</v>
      </c>
      <c r="C424" s="37">
        <v>4301031250</v>
      </c>
      <c r="D424" s="375">
        <v>4680115883109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79</v>
      </c>
      <c r="M424" s="38">
        <v>60</v>
      </c>
      <c r="N424" s="6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77"/>
      <c r="P424" s="377"/>
      <c r="Q424" s="377"/>
      <c r="R424" s="37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25">
      <c r="A425" s="64" t="s">
        <v>605</v>
      </c>
      <c r="B425" s="64" t="s">
        <v>606</v>
      </c>
      <c r="C425" s="37">
        <v>4301031249</v>
      </c>
      <c r="D425" s="375">
        <v>4680115882072</v>
      </c>
      <c r="E425" s="375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60</v>
      </c>
      <c r="N425" s="610" t="s">
        <v>607</v>
      </c>
      <c r="O425" s="377"/>
      <c r="P425" s="377"/>
      <c r="Q425" s="377"/>
      <c r="R425" s="378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27" customHeight="1" x14ac:dyDescent="0.25">
      <c r="A426" s="64" t="s">
        <v>608</v>
      </c>
      <c r="B426" s="64" t="s">
        <v>609</v>
      </c>
      <c r="C426" s="37">
        <v>4301031251</v>
      </c>
      <c r="D426" s="375">
        <v>4680115882102</v>
      </c>
      <c r="E426" s="375"/>
      <c r="F426" s="63">
        <v>0.6</v>
      </c>
      <c r="G426" s="38">
        <v>6</v>
      </c>
      <c r="H426" s="63">
        <v>3.6</v>
      </c>
      <c r="I426" s="63">
        <v>3.81</v>
      </c>
      <c r="J426" s="38">
        <v>120</v>
      </c>
      <c r="K426" s="38" t="s">
        <v>80</v>
      </c>
      <c r="L426" s="39" t="s">
        <v>79</v>
      </c>
      <c r="M426" s="38">
        <v>60</v>
      </c>
      <c r="N426" s="611" t="s">
        <v>610</v>
      </c>
      <c r="O426" s="377"/>
      <c r="P426" s="377"/>
      <c r="Q426" s="377"/>
      <c r="R426" s="378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27" customHeight="1" x14ac:dyDescent="0.25">
      <c r="A427" s="64" t="s">
        <v>611</v>
      </c>
      <c r="B427" s="64" t="s">
        <v>612</v>
      </c>
      <c r="C427" s="37">
        <v>4301031253</v>
      </c>
      <c r="D427" s="375">
        <v>4680115882096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8" t="s">
        <v>80</v>
      </c>
      <c r="L427" s="39" t="s">
        <v>79</v>
      </c>
      <c r="M427" s="38">
        <v>60</v>
      </c>
      <c r="N427" s="612" t="s">
        <v>613</v>
      </c>
      <c r="O427" s="377"/>
      <c r="P427" s="377"/>
      <c r="Q427" s="377"/>
      <c r="R427" s="378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82"/>
      <c r="B428" s="382"/>
      <c r="C428" s="382"/>
      <c r="D428" s="382"/>
      <c r="E428" s="382"/>
      <c r="F428" s="382"/>
      <c r="G428" s="382"/>
      <c r="H428" s="382"/>
      <c r="I428" s="382"/>
      <c r="J428" s="382"/>
      <c r="K428" s="382"/>
      <c r="L428" s="382"/>
      <c r="M428" s="383"/>
      <c r="N428" s="379" t="s">
        <v>43</v>
      </c>
      <c r="O428" s="380"/>
      <c r="P428" s="380"/>
      <c r="Q428" s="380"/>
      <c r="R428" s="380"/>
      <c r="S428" s="380"/>
      <c r="T428" s="381"/>
      <c r="U428" s="43" t="s">
        <v>42</v>
      </c>
      <c r="V428" s="44">
        <f>IFERROR(V422/H422,"0")+IFERROR(V423/H423,"0")+IFERROR(V424/H424,"0")+IFERROR(V425/H425,"0")+IFERROR(V426/H426,"0")+IFERROR(V427/H427,"0")</f>
        <v>0</v>
      </c>
      <c r="W428" s="44">
        <f>IFERROR(W422/H422,"0")+IFERROR(W423/H423,"0")+IFERROR(W424/H424,"0")+IFERROR(W425/H425,"0")+IFERROR(W426/H426,"0")+IFERROR(W427/H427,"0")</f>
        <v>0</v>
      </c>
      <c r="X428" s="44">
        <f>IFERROR(IF(X422="",0,X422),"0")+IFERROR(IF(X423="",0,X423),"0")+IFERROR(IF(X424="",0,X424),"0")+IFERROR(IF(X425="",0,X425),"0")+IFERROR(IF(X426="",0,X426),"0")+IFERROR(IF(X427="",0,X427),"0")</f>
        <v>0</v>
      </c>
      <c r="Y428" s="68"/>
      <c r="Z428" s="68"/>
    </row>
    <row r="429" spans="1:53" x14ac:dyDescent="0.2">
      <c r="A429" s="382"/>
      <c r="B429" s="382"/>
      <c r="C429" s="382"/>
      <c r="D429" s="382"/>
      <c r="E429" s="382"/>
      <c r="F429" s="382"/>
      <c r="G429" s="382"/>
      <c r="H429" s="382"/>
      <c r="I429" s="382"/>
      <c r="J429" s="382"/>
      <c r="K429" s="382"/>
      <c r="L429" s="382"/>
      <c r="M429" s="383"/>
      <c r="N429" s="379" t="s">
        <v>43</v>
      </c>
      <c r="O429" s="380"/>
      <c r="P429" s="380"/>
      <c r="Q429" s="380"/>
      <c r="R429" s="380"/>
      <c r="S429" s="380"/>
      <c r="T429" s="381"/>
      <c r="U429" s="43" t="s">
        <v>0</v>
      </c>
      <c r="V429" s="44">
        <f>IFERROR(SUM(V422:V427),"0")</f>
        <v>0</v>
      </c>
      <c r="W429" s="44">
        <f>IFERROR(SUM(W422:W427),"0")</f>
        <v>0</v>
      </c>
      <c r="X429" s="43"/>
      <c r="Y429" s="68"/>
      <c r="Z429" s="68"/>
    </row>
    <row r="430" spans="1:53" ht="14.25" customHeight="1" x14ac:dyDescent="0.25">
      <c r="A430" s="374" t="s">
        <v>81</v>
      </c>
      <c r="B430" s="374"/>
      <c r="C430" s="374"/>
      <c r="D430" s="374"/>
      <c r="E430" s="374"/>
      <c r="F430" s="374"/>
      <c r="G430" s="374"/>
      <c r="H430" s="374"/>
      <c r="I430" s="374"/>
      <c r="J430" s="374"/>
      <c r="K430" s="374"/>
      <c r="L430" s="374"/>
      <c r="M430" s="374"/>
      <c r="N430" s="374"/>
      <c r="O430" s="374"/>
      <c r="P430" s="374"/>
      <c r="Q430" s="374"/>
      <c r="R430" s="374"/>
      <c r="S430" s="374"/>
      <c r="T430" s="374"/>
      <c r="U430" s="374"/>
      <c r="V430" s="374"/>
      <c r="W430" s="374"/>
      <c r="X430" s="374"/>
      <c r="Y430" s="67"/>
      <c r="Z430" s="67"/>
    </row>
    <row r="431" spans="1:53" ht="16.5" customHeight="1" x14ac:dyDescent="0.25">
      <c r="A431" s="64" t="s">
        <v>614</v>
      </c>
      <c r="B431" s="64" t="s">
        <v>615</v>
      </c>
      <c r="C431" s="37">
        <v>4301051230</v>
      </c>
      <c r="D431" s="375">
        <v>4607091383409</v>
      </c>
      <c r="E431" s="375"/>
      <c r="F431" s="63">
        <v>1.3</v>
      </c>
      <c r="G431" s="38">
        <v>6</v>
      </c>
      <c r="H431" s="63">
        <v>7.8</v>
      </c>
      <c r="I431" s="63">
        <v>8.3460000000000001</v>
      </c>
      <c r="J431" s="38">
        <v>56</v>
      </c>
      <c r="K431" s="38" t="s">
        <v>112</v>
      </c>
      <c r="L431" s="39" t="s">
        <v>79</v>
      </c>
      <c r="M431" s="38">
        <v>45</v>
      </c>
      <c r="N431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77"/>
      <c r="P431" s="377"/>
      <c r="Q431" s="377"/>
      <c r="R431" s="378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3" t="s">
        <v>66</v>
      </c>
    </row>
    <row r="432" spans="1:53" ht="16.5" customHeight="1" x14ac:dyDescent="0.25">
      <c r="A432" s="64" t="s">
        <v>616</v>
      </c>
      <c r="B432" s="64" t="s">
        <v>617</v>
      </c>
      <c r="C432" s="37">
        <v>4301051231</v>
      </c>
      <c r="D432" s="375">
        <v>4607091383416</v>
      </c>
      <c r="E432" s="375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8" t="s">
        <v>112</v>
      </c>
      <c r="L432" s="39" t="s">
        <v>79</v>
      </c>
      <c r="M432" s="38">
        <v>45</v>
      </c>
      <c r="N432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77"/>
      <c r="P432" s="377"/>
      <c r="Q432" s="377"/>
      <c r="R432" s="378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4" t="s">
        <v>66</v>
      </c>
    </row>
    <row r="433" spans="1:53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3"/>
      <c r="N433" s="379" t="s">
        <v>43</v>
      </c>
      <c r="O433" s="380"/>
      <c r="P433" s="380"/>
      <c r="Q433" s="380"/>
      <c r="R433" s="380"/>
      <c r="S433" s="380"/>
      <c r="T433" s="381"/>
      <c r="U433" s="43" t="s">
        <v>42</v>
      </c>
      <c r="V433" s="44">
        <f>IFERROR(V431/H431,"0")+IFERROR(V432/H432,"0")</f>
        <v>0</v>
      </c>
      <c r="W433" s="44">
        <f>IFERROR(W431/H431,"0")+IFERROR(W432/H432,"0")</f>
        <v>0</v>
      </c>
      <c r="X433" s="44">
        <f>IFERROR(IF(X431="",0,X431),"0")+IFERROR(IF(X432="",0,X432),"0")</f>
        <v>0</v>
      </c>
      <c r="Y433" s="68"/>
      <c r="Z433" s="68"/>
    </row>
    <row r="434" spans="1:53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2"/>
      <c r="M434" s="383"/>
      <c r="N434" s="379" t="s">
        <v>43</v>
      </c>
      <c r="O434" s="380"/>
      <c r="P434" s="380"/>
      <c r="Q434" s="380"/>
      <c r="R434" s="380"/>
      <c r="S434" s="380"/>
      <c r="T434" s="381"/>
      <c r="U434" s="43" t="s">
        <v>0</v>
      </c>
      <c r="V434" s="44">
        <f>IFERROR(SUM(V431:V432),"0")</f>
        <v>0</v>
      </c>
      <c r="W434" s="44">
        <f>IFERROR(SUM(W431:W432),"0")</f>
        <v>0</v>
      </c>
      <c r="X434" s="43"/>
      <c r="Y434" s="68"/>
      <c r="Z434" s="68"/>
    </row>
    <row r="435" spans="1:53" ht="27.75" customHeight="1" x14ac:dyDescent="0.2">
      <c r="A435" s="372" t="s">
        <v>618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55"/>
      <c r="Z435" s="55"/>
    </row>
    <row r="436" spans="1:53" ht="16.5" customHeight="1" x14ac:dyDescent="0.25">
      <c r="A436" s="373" t="s">
        <v>619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373"/>
      <c r="Y436" s="66"/>
      <c r="Z436" s="66"/>
    </row>
    <row r="437" spans="1:53" ht="14.25" customHeight="1" x14ac:dyDescent="0.25">
      <c r="A437" s="374" t="s">
        <v>116</v>
      </c>
      <c r="B437" s="374"/>
      <c r="C437" s="374"/>
      <c r="D437" s="374"/>
      <c r="E437" s="374"/>
      <c r="F437" s="374"/>
      <c r="G437" s="374"/>
      <c r="H437" s="374"/>
      <c r="I437" s="374"/>
      <c r="J437" s="374"/>
      <c r="K437" s="374"/>
      <c r="L437" s="374"/>
      <c r="M437" s="374"/>
      <c r="N437" s="374"/>
      <c r="O437" s="374"/>
      <c r="P437" s="374"/>
      <c r="Q437" s="374"/>
      <c r="R437" s="374"/>
      <c r="S437" s="374"/>
      <c r="T437" s="374"/>
      <c r="U437" s="374"/>
      <c r="V437" s="374"/>
      <c r="W437" s="374"/>
      <c r="X437" s="374"/>
      <c r="Y437" s="67"/>
      <c r="Z437" s="67"/>
    </row>
    <row r="438" spans="1:53" ht="27" customHeight="1" x14ac:dyDescent="0.25">
      <c r="A438" s="64" t="s">
        <v>620</v>
      </c>
      <c r="B438" s="64" t="s">
        <v>621</v>
      </c>
      <c r="C438" s="37">
        <v>4301011585</v>
      </c>
      <c r="D438" s="375">
        <v>4640242180441</v>
      </c>
      <c r="E438" s="375"/>
      <c r="F438" s="63">
        <v>1.5</v>
      </c>
      <c r="G438" s="38">
        <v>8</v>
      </c>
      <c r="H438" s="63">
        <v>12</v>
      </c>
      <c r="I438" s="63">
        <v>12.48</v>
      </c>
      <c r="J438" s="38">
        <v>56</v>
      </c>
      <c r="K438" s="38" t="s">
        <v>112</v>
      </c>
      <c r="L438" s="39" t="s">
        <v>111</v>
      </c>
      <c r="M438" s="38">
        <v>50</v>
      </c>
      <c r="N438" s="615" t="s">
        <v>622</v>
      </c>
      <c r="O438" s="377"/>
      <c r="P438" s="377"/>
      <c r="Q438" s="377"/>
      <c r="R438" s="378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27" customHeight="1" x14ac:dyDescent="0.25">
      <c r="A439" s="64" t="s">
        <v>623</v>
      </c>
      <c r="B439" s="64" t="s">
        <v>624</v>
      </c>
      <c r="C439" s="37">
        <v>4301011584</v>
      </c>
      <c r="D439" s="375">
        <v>4640242180564</v>
      </c>
      <c r="E439" s="375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8" t="s">
        <v>112</v>
      </c>
      <c r="L439" s="39" t="s">
        <v>111</v>
      </c>
      <c r="M439" s="38">
        <v>50</v>
      </c>
      <c r="N439" s="616" t="s">
        <v>625</v>
      </c>
      <c r="O439" s="377"/>
      <c r="P439" s="377"/>
      <c r="Q439" s="377"/>
      <c r="R439" s="37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82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3"/>
      <c r="N440" s="379" t="s">
        <v>43</v>
      </c>
      <c r="O440" s="380"/>
      <c r="P440" s="380"/>
      <c r="Q440" s="380"/>
      <c r="R440" s="380"/>
      <c r="S440" s="380"/>
      <c r="T440" s="381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3"/>
      <c r="N441" s="379" t="s">
        <v>43</v>
      </c>
      <c r="O441" s="380"/>
      <c r="P441" s="380"/>
      <c r="Q441" s="380"/>
      <c r="R441" s="380"/>
      <c r="S441" s="380"/>
      <c r="T441" s="381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74" t="s">
        <v>108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67"/>
      <c r="Z442" s="67"/>
    </row>
    <row r="443" spans="1:53" ht="27" customHeight="1" x14ac:dyDescent="0.25">
      <c r="A443" s="64" t="s">
        <v>626</v>
      </c>
      <c r="B443" s="64" t="s">
        <v>627</v>
      </c>
      <c r="C443" s="37">
        <v>4301020260</v>
      </c>
      <c r="D443" s="375">
        <v>4640242180526</v>
      </c>
      <c r="E443" s="375"/>
      <c r="F443" s="63">
        <v>1.8</v>
      </c>
      <c r="G443" s="38">
        <v>6</v>
      </c>
      <c r="H443" s="63">
        <v>10.8</v>
      </c>
      <c r="I443" s="63">
        <v>11.28</v>
      </c>
      <c r="J443" s="38">
        <v>56</v>
      </c>
      <c r="K443" s="38" t="s">
        <v>112</v>
      </c>
      <c r="L443" s="39" t="s">
        <v>111</v>
      </c>
      <c r="M443" s="38">
        <v>50</v>
      </c>
      <c r="N443" s="617" t="s">
        <v>628</v>
      </c>
      <c r="O443" s="377"/>
      <c r="P443" s="377"/>
      <c r="Q443" s="377"/>
      <c r="R443" s="37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16.5" customHeight="1" x14ac:dyDescent="0.25">
      <c r="A444" s="64" t="s">
        <v>629</v>
      </c>
      <c r="B444" s="64" t="s">
        <v>630</v>
      </c>
      <c r="C444" s="37">
        <v>4301020269</v>
      </c>
      <c r="D444" s="375">
        <v>4640242180519</v>
      </c>
      <c r="E444" s="375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8" t="s">
        <v>112</v>
      </c>
      <c r="L444" s="39" t="s">
        <v>133</v>
      </c>
      <c r="M444" s="38">
        <v>50</v>
      </c>
      <c r="N444" s="618" t="s">
        <v>631</v>
      </c>
      <c r="O444" s="377"/>
      <c r="P444" s="377"/>
      <c r="Q444" s="377"/>
      <c r="R444" s="378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3"/>
      <c r="N445" s="379" t="s">
        <v>43</v>
      </c>
      <c r="O445" s="380"/>
      <c r="P445" s="380"/>
      <c r="Q445" s="380"/>
      <c r="R445" s="380"/>
      <c r="S445" s="380"/>
      <c r="T445" s="381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3"/>
      <c r="N446" s="379" t="s">
        <v>43</v>
      </c>
      <c r="O446" s="380"/>
      <c r="P446" s="380"/>
      <c r="Q446" s="380"/>
      <c r="R446" s="380"/>
      <c r="S446" s="380"/>
      <c r="T446" s="381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74" t="s">
        <v>76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67"/>
      <c r="Z447" s="67"/>
    </row>
    <row r="448" spans="1:53" ht="27" customHeight="1" x14ac:dyDescent="0.25">
      <c r="A448" s="64" t="s">
        <v>632</v>
      </c>
      <c r="B448" s="64" t="s">
        <v>633</v>
      </c>
      <c r="C448" s="37">
        <v>4301031280</v>
      </c>
      <c r="D448" s="375">
        <v>4640242180816</v>
      </c>
      <c r="E448" s="375"/>
      <c r="F448" s="63">
        <v>0.7</v>
      </c>
      <c r="G448" s="38">
        <v>6</v>
      </c>
      <c r="H448" s="63">
        <v>4.2</v>
      </c>
      <c r="I448" s="63">
        <v>4.46</v>
      </c>
      <c r="J448" s="38">
        <v>156</v>
      </c>
      <c r="K448" s="38" t="s">
        <v>80</v>
      </c>
      <c r="L448" s="39" t="s">
        <v>79</v>
      </c>
      <c r="M448" s="38">
        <v>40</v>
      </c>
      <c r="N448" s="619" t="s">
        <v>634</v>
      </c>
      <c r="O448" s="377"/>
      <c r="P448" s="377"/>
      <c r="Q448" s="377"/>
      <c r="R448" s="378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635</v>
      </c>
      <c r="B449" s="64" t="s">
        <v>636</v>
      </c>
      <c r="C449" s="37">
        <v>4301031244</v>
      </c>
      <c r="D449" s="375">
        <v>4640242180595</v>
      </c>
      <c r="E449" s="375"/>
      <c r="F449" s="63">
        <v>0.7</v>
      </c>
      <c r="G449" s="38">
        <v>6</v>
      </c>
      <c r="H449" s="63">
        <v>4.2</v>
      </c>
      <c r="I449" s="63">
        <v>4.46</v>
      </c>
      <c r="J449" s="38">
        <v>156</v>
      </c>
      <c r="K449" s="38" t="s">
        <v>80</v>
      </c>
      <c r="L449" s="39" t="s">
        <v>79</v>
      </c>
      <c r="M449" s="38">
        <v>40</v>
      </c>
      <c r="N449" s="620" t="s">
        <v>637</v>
      </c>
      <c r="O449" s="377"/>
      <c r="P449" s="377"/>
      <c r="Q449" s="377"/>
      <c r="R449" s="37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3"/>
      <c r="N450" s="379" t="s">
        <v>43</v>
      </c>
      <c r="O450" s="380"/>
      <c r="P450" s="380"/>
      <c r="Q450" s="380"/>
      <c r="R450" s="380"/>
      <c r="S450" s="380"/>
      <c r="T450" s="381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3"/>
      <c r="N451" s="379" t="s">
        <v>43</v>
      </c>
      <c r="O451" s="380"/>
      <c r="P451" s="380"/>
      <c r="Q451" s="380"/>
      <c r="R451" s="380"/>
      <c r="S451" s="380"/>
      <c r="T451" s="381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customHeight="1" x14ac:dyDescent="0.25">
      <c r="A452" s="374" t="s">
        <v>81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374"/>
      <c r="Y452" s="67"/>
      <c r="Z452" s="67"/>
    </row>
    <row r="453" spans="1:53" ht="27" customHeight="1" x14ac:dyDescent="0.25">
      <c r="A453" s="64" t="s">
        <v>638</v>
      </c>
      <c r="B453" s="64" t="s">
        <v>639</v>
      </c>
      <c r="C453" s="37">
        <v>4301051510</v>
      </c>
      <c r="D453" s="375">
        <v>4640242180540</v>
      </c>
      <c r="E453" s="375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79</v>
      </c>
      <c r="M453" s="38">
        <v>30</v>
      </c>
      <c r="N453" s="621" t="s">
        <v>640</v>
      </c>
      <c r="O453" s="377"/>
      <c r="P453" s="377"/>
      <c r="Q453" s="377"/>
      <c r="R453" s="378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1" t="s">
        <v>66</v>
      </c>
    </row>
    <row r="454" spans="1:53" ht="27" customHeight="1" x14ac:dyDescent="0.25">
      <c r="A454" s="64" t="s">
        <v>641</v>
      </c>
      <c r="B454" s="64" t="s">
        <v>642</v>
      </c>
      <c r="C454" s="37">
        <v>4301051508</v>
      </c>
      <c r="D454" s="375">
        <v>4640242180557</v>
      </c>
      <c r="E454" s="375"/>
      <c r="F454" s="63">
        <v>0.5</v>
      </c>
      <c r="G454" s="38">
        <v>6</v>
      </c>
      <c r="H454" s="63">
        <v>3</v>
      </c>
      <c r="I454" s="63">
        <v>3.2839999999999998</v>
      </c>
      <c r="J454" s="38">
        <v>156</v>
      </c>
      <c r="K454" s="38" t="s">
        <v>80</v>
      </c>
      <c r="L454" s="39" t="s">
        <v>79</v>
      </c>
      <c r="M454" s="38">
        <v>30</v>
      </c>
      <c r="N454" s="622" t="s">
        <v>643</v>
      </c>
      <c r="O454" s="377"/>
      <c r="P454" s="377"/>
      <c r="Q454" s="377"/>
      <c r="R454" s="378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2" t="s">
        <v>66</v>
      </c>
    </row>
    <row r="455" spans="1:53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3"/>
      <c r="N455" s="379" t="s">
        <v>43</v>
      </c>
      <c r="O455" s="380"/>
      <c r="P455" s="380"/>
      <c r="Q455" s="380"/>
      <c r="R455" s="380"/>
      <c r="S455" s="380"/>
      <c r="T455" s="381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3"/>
      <c r="N456" s="379" t="s">
        <v>43</v>
      </c>
      <c r="O456" s="380"/>
      <c r="P456" s="380"/>
      <c r="Q456" s="380"/>
      <c r="R456" s="380"/>
      <c r="S456" s="380"/>
      <c r="T456" s="381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6.5" customHeight="1" x14ac:dyDescent="0.25">
      <c r="A457" s="373" t="s">
        <v>644</v>
      </c>
      <c r="B457" s="373"/>
      <c r="C457" s="373"/>
      <c r="D457" s="373"/>
      <c r="E457" s="373"/>
      <c r="F457" s="373"/>
      <c r="G457" s="373"/>
      <c r="H457" s="373"/>
      <c r="I457" s="373"/>
      <c r="J457" s="373"/>
      <c r="K457" s="373"/>
      <c r="L457" s="373"/>
      <c r="M457" s="373"/>
      <c r="N457" s="373"/>
      <c r="O457" s="373"/>
      <c r="P457" s="373"/>
      <c r="Q457" s="373"/>
      <c r="R457" s="373"/>
      <c r="S457" s="373"/>
      <c r="T457" s="373"/>
      <c r="U457" s="373"/>
      <c r="V457" s="373"/>
      <c r="W457" s="373"/>
      <c r="X457" s="373"/>
      <c r="Y457" s="66"/>
      <c r="Z457" s="66"/>
    </row>
    <row r="458" spans="1:53" ht="14.25" customHeight="1" x14ac:dyDescent="0.25">
      <c r="A458" s="374" t="s">
        <v>81</v>
      </c>
      <c r="B458" s="374"/>
      <c r="C458" s="374"/>
      <c r="D458" s="374"/>
      <c r="E458" s="374"/>
      <c r="F458" s="374"/>
      <c r="G458" s="374"/>
      <c r="H458" s="374"/>
      <c r="I458" s="374"/>
      <c r="J458" s="374"/>
      <c r="K458" s="374"/>
      <c r="L458" s="374"/>
      <c r="M458" s="374"/>
      <c r="N458" s="374"/>
      <c r="O458" s="374"/>
      <c r="P458" s="374"/>
      <c r="Q458" s="374"/>
      <c r="R458" s="374"/>
      <c r="S458" s="374"/>
      <c r="T458" s="374"/>
      <c r="U458" s="374"/>
      <c r="V458" s="374"/>
      <c r="W458" s="374"/>
      <c r="X458" s="374"/>
      <c r="Y458" s="67"/>
      <c r="Z458" s="67"/>
    </row>
    <row r="459" spans="1:53" ht="16.5" customHeight="1" x14ac:dyDescent="0.25">
      <c r="A459" s="64" t="s">
        <v>645</v>
      </c>
      <c r="B459" s="64" t="s">
        <v>646</v>
      </c>
      <c r="C459" s="37">
        <v>4301051310</v>
      </c>
      <c r="D459" s="375">
        <v>4680115880870</v>
      </c>
      <c r="E459" s="375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112</v>
      </c>
      <c r="L459" s="39" t="s">
        <v>133</v>
      </c>
      <c r="M459" s="38">
        <v>40</v>
      </c>
      <c r="N459" s="6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77"/>
      <c r="P459" s="377"/>
      <c r="Q459" s="377"/>
      <c r="R459" s="378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x14ac:dyDescent="0.2">
      <c r="A460" s="382"/>
      <c r="B460" s="382"/>
      <c r="C460" s="382"/>
      <c r="D460" s="382"/>
      <c r="E460" s="382"/>
      <c r="F460" s="382"/>
      <c r="G460" s="382"/>
      <c r="H460" s="382"/>
      <c r="I460" s="382"/>
      <c r="J460" s="382"/>
      <c r="K460" s="382"/>
      <c r="L460" s="382"/>
      <c r="M460" s="383"/>
      <c r="N460" s="379" t="s">
        <v>43</v>
      </c>
      <c r="O460" s="380"/>
      <c r="P460" s="380"/>
      <c r="Q460" s="380"/>
      <c r="R460" s="380"/>
      <c r="S460" s="380"/>
      <c r="T460" s="381"/>
      <c r="U460" s="43" t="s">
        <v>42</v>
      </c>
      <c r="V460" s="44">
        <f>IFERROR(V459/H459,"0")</f>
        <v>0</v>
      </c>
      <c r="W460" s="44">
        <f>IFERROR(W459/H459,"0")</f>
        <v>0</v>
      </c>
      <c r="X460" s="44">
        <f>IFERROR(IF(X459="",0,X459),"0")</f>
        <v>0</v>
      </c>
      <c r="Y460" s="68"/>
      <c r="Z460" s="68"/>
    </row>
    <row r="461" spans="1:53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3"/>
      <c r="N461" s="379" t="s">
        <v>43</v>
      </c>
      <c r="O461" s="380"/>
      <c r="P461" s="380"/>
      <c r="Q461" s="380"/>
      <c r="R461" s="380"/>
      <c r="S461" s="380"/>
      <c r="T461" s="381"/>
      <c r="U461" s="43" t="s">
        <v>0</v>
      </c>
      <c r="V461" s="44">
        <f>IFERROR(SUM(V459:V459),"0")</f>
        <v>0</v>
      </c>
      <c r="W461" s="44">
        <f>IFERROR(SUM(W459:W459),"0")</f>
        <v>0</v>
      </c>
      <c r="X461" s="43"/>
      <c r="Y461" s="68"/>
      <c r="Z461" s="68"/>
    </row>
    <row r="462" spans="1:53" ht="15" customHeight="1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2"/>
      <c r="M462" s="627"/>
      <c r="N462" s="624" t="s">
        <v>36</v>
      </c>
      <c r="O462" s="625"/>
      <c r="P462" s="625"/>
      <c r="Q462" s="625"/>
      <c r="R462" s="625"/>
      <c r="S462" s="625"/>
      <c r="T462" s="626"/>
      <c r="U462" s="43" t="s">
        <v>0</v>
      </c>
      <c r="V462" s="44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>0</v>
      </c>
      <c r="W462" s="44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>0</v>
      </c>
      <c r="X462" s="43"/>
      <c r="Y462" s="68"/>
      <c r="Z462" s="68"/>
    </row>
    <row r="463" spans="1:53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627"/>
      <c r="N463" s="624" t="s">
        <v>37</v>
      </c>
      <c r="O463" s="625"/>
      <c r="P463" s="625"/>
      <c r="Q463" s="625"/>
      <c r="R463" s="625"/>
      <c r="S463" s="625"/>
      <c r="T463" s="626"/>
      <c r="U463" s="43" t="s">
        <v>0</v>
      </c>
      <c r="V46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0</v>
      </c>
      <c r="W46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0</v>
      </c>
      <c r="X463" s="43"/>
      <c r="Y463" s="68"/>
      <c r="Z463" s="68"/>
    </row>
    <row r="464" spans="1:53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627"/>
      <c r="N464" s="624" t="s">
        <v>38</v>
      </c>
      <c r="O464" s="625"/>
      <c r="P464" s="625"/>
      <c r="Q464" s="625"/>
      <c r="R464" s="625"/>
      <c r="S464" s="625"/>
      <c r="T464" s="626"/>
      <c r="U464" s="43" t="s">
        <v>23</v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0</v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0</v>
      </c>
      <c r="X464" s="43"/>
      <c r="Y464" s="68"/>
      <c r="Z464" s="68"/>
    </row>
    <row r="465" spans="1:29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627"/>
      <c r="N465" s="624" t="s">
        <v>39</v>
      </c>
      <c r="O465" s="625"/>
      <c r="P465" s="625"/>
      <c r="Q465" s="625"/>
      <c r="R465" s="625"/>
      <c r="S465" s="625"/>
      <c r="T465" s="626"/>
      <c r="U465" s="43" t="s">
        <v>0</v>
      </c>
      <c r="V465" s="44">
        <f>GrossWeightTotal+PalletQtyTotal*25</f>
        <v>0</v>
      </c>
      <c r="W465" s="44">
        <f>GrossWeightTotalR+PalletQtyTotalR*25</f>
        <v>0</v>
      </c>
      <c r="X465" s="43"/>
      <c r="Y465" s="68"/>
      <c r="Z465" s="68"/>
    </row>
    <row r="466" spans="1:29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382"/>
      <c r="M466" s="627"/>
      <c r="N466" s="624" t="s">
        <v>40</v>
      </c>
      <c r="O466" s="625"/>
      <c r="P466" s="625"/>
      <c r="Q466" s="625"/>
      <c r="R466" s="625"/>
      <c r="S466" s="625"/>
      <c r="T466" s="626"/>
      <c r="U466" s="43" t="s">
        <v>23</v>
      </c>
      <c r="V466" s="44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>0</v>
      </c>
      <c r="W466" s="44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>0</v>
      </c>
      <c r="X466" s="43"/>
      <c r="Y466" s="68"/>
      <c r="Z466" s="68"/>
    </row>
    <row r="467" spans="1:29" ht="14.25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627"/>
      <c r="N467" s="624" t="s">
        <v>41</v>
      </c>
      <c r="O467" s="625"/>
      <c r="P467" s="625"/>
      <c r="Q467" s="625"/>
      <c r="R467" s="625"/>
      <c r="S467" s="625"/>
      <c r="T467" s="626"/>
      <c r="U467" s="46" t="s">
        <v>54</v>
      </c>
      <c r="V467" s="43"/>
      <c r="W467" s="43"/>
      <c r="X467" s="43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>0</v>
      </c>
      <c r="Y467" s="68"/>
      <c r="Z467" s="68"/>
    </row>
    <row r="468" spans="1:29" ht="13.5" thickBot="1" x14ac:dyDescent="0.25"/>
    <row r="469" spans="1:29" ht="27" thickTop="1" thickBot="1" x14ac:dyDescent="0.25">
      <c r="A469" s="47" t="s">
        <v>9</v>
      </c>
      <c r="B469" s="72" t="s">
        <v>75</v>
      </c>
      <c r="C469" s="628" t="s">
        <v>106</v>
      </c>
      <c r="D469" s="628" t="s">
        <v>106</v>
      </c>
      <c r="E469" s="628" t="s">
        <v>106</v>
      </c>
      <c r="F469" s="628" t="s">
        <v>106</v>
      </c>
      <c r="G469" s="628" t="s">
        <v>245</v>
      </c>
      <c r="H469" s="628" t="s">
        <v>245</v>
      </c>
      <c r="I469" s="628" t="s">
        <v>245</v>
      </c>
      <c r="J469" s="628" t="s">
        <v>245</v>
      </c>
      <c r="K469" s="629"/>
      <c r="L469" s="628" t="s">
        <v>245</v>
      </c>
      <c r="M469" s="628" t="s">
        <v>245</v>
      </c>
      <c r="N469" s="628" t="s">
        <v>439</v>
      </c>
      <c r="O469" s="628" t="s">
        <v>439</v>
      </c>
      <c r="P469" s="628" t="s">
        <v>489</v>
      </c>
      <c r="Q469" s="628" t="s">
        <v>489</v>
      </c>
      <c r="R469" s="72" t="s">
        <v>576</v>
      </c>
      <c r="S469" s="628" t="s">
        <v>618</v>
      </c>
      <c r="T469" s="628" t="s">
        <v>618</v>
      </c>
      <c r="U469" s="1"/>
      <c r="Z469" s="61"/>
      <c r="AC469" s="1"/>
    </row>
    <row r="470" spans="1:29" ht="14.25" customHeight="1" thickTop="1" x14ac:dyDescent="0.2">
      <c r="A470" s="630" t="s">
        <v>10</v>
      </c>
      <c r="B470" s="628" t="s">
        <v>75</v>
      </c>
      <c r="C470" s="628" t="s">
        <v>107</v>
      </c>
      <c r="D470" s="628" t="s">
        <v>115</v>
      </c>
      <c r="E470" s="628" t="s">
        <v>106</v>
      </c>
      <c r="F470" s="628" t="s">
        <v>237</v>
      </c>
      <c r="G470" s="628" t="s">
        <v>246</v>
      </c>
      <c r="H470" s="628" t="s">
        <v>253</v>
      </c>
      <c r="I470" s="628" t="s">
        <v>270</v>
      </c>
      <c r="J470" s="628" t="s">
        <v>330</v>
      </c>
      <c r="K470" s="1"/>
      <c r="L470" s="628" t="s">
        <v>410</v>
      </c>
      <c r="M470" s="628" t="s">
        <v>428</v>
      </c>
      <c r="N470" s="628" t="s">
        <v>440</v>
      </c>
      <c r="O470" s="628" t="s">
        <v>466</v>
      </c>
      <c r="P470" s="628" t="s">
        <v>490</v>
      </c>
      <c r="Q470" s="628" t="s">
        <v>554</v>
      </c>
      <c r="R470" s="628" t="s">
        <v>576</v>
      </c>
      <c r="S470" s="628" t="s">
        <v>619</v>
      </c>
      <c r="T470" s="628" t="s">
        <v>644</v>
      </c>
      <c r="U470" s="1"/>
      <c r="Z470" s="61"/>
      <c r="AC470" s="1"/>
    </row>
    <row r="471" spans="1:29" ht="13.5" thickBot="1" x14ac:dyDescent="0.25">
      <c r="A471" s="631"/>
      <c r="B471" s="628"/>
      <c r="C471" s="628"/>
      <c r="D471" s="628"/>
      <c r="E471" s="628"/>
      <c r="F471" s="628"/>
      <c r="G471" s="628"/>
      <c r="H471" s="628"/>
      <c r="I471" s="628"/>
      <c r="J471" s="628"/>
      <c r="K471" s="1"/>
      <c r="L471" s="628"/>
      <c r="M471" s="628"/>
      <c r="N471" s="628"/>
      <c r="O471" s="628"/>
      <c r="P471" s="628"/>
      <c r="Q471" s="628"/>
      <c r="R471" s="628"/>
      <c r="S471" s="628"/>
      <c r="T471" s="628"/>
      <c r="U471" s="1"/>
      <c r="Z471" s="61"/>
      <c r="AC471" s="1"/>
    </row>
    <row r="472" spans="1:29" ht="18" thickTop="1" thickBot="1" x14ac:dyDescent="0.25">
      <c r="A472" s="47" t="s">
        <v>13</v>
      </c>
      <c r="B472" s="53">
        <f>IFERROR(W22*1,"0")+IFERROR(W26*1,"0")+IFERROR(W27*1,"0")+IFERROR(W28*1,"0")+IFERROR(W29*1,"0")+IFERROR(W30*1,"0")+IFERROR(W31*1,"0")+IFERROR(W35*1,"0")+IFERROR(W39*1,"0")+IFERROR(W43*1,"0")</f>
        <v>0</v>
      </c>
      <c r="C472" s="53">
        <f>IFERROR(W49*1,"0")+IFERROR(W50*1,"0")</f>
        <v>0</v>
      </c>
      <c r="D472" s="53">
        <f>IFERROR(W55*1,"0")+IFERROR(W56*1,"0")+IFERROR(W57*1,"0")+IFERROR(W58*1,"0")</f>
        <v>0</v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2" s="53">
        <f>IFERROR(W124*1,"0")+IFERROR(W125*1,"0")+IFERROR(W126*1,"0")</f>
        <v>0</v>
      </c>
      <c r="G472" s="53">
        <f>IFERROR(W132*1,"0")+IFERROR(W133*1,"0")+IFERROR(W134*1,"0")</f>
        <v>0</v>
      </c>
      <c r="H472" s="53">
        <f>IFERROR(W139*1,"0")+IFERROR(W140*1,"0")+IFERROR(W141*1,"0")+IFERROR(W142*1,"0")+IFERROR(W143*1,"0")+IFERROR(W144*1,"0")+IFERROR(W145*1,"0")+IFERROR(W146*1,"0")</f>
        <v>0</v>
      </c>
      <c r="I472" s="53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>0</v>
      </c>
      <c r="J472" s="53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0</v>
      </c>
      <c r="K472" s="1"/>
      <c r="L472" s="53">
        <f>IFERROR(W253*1,"0")+IFERROR(W254*1,"0")+IFERROR(W255*1,"0")+IFERROR(W256*1,"0")+IFERROR(W257*1,"0")+IFERROR(W258*1,"0")+IFERROR(W259*1,"0")+IFERROR(W263*1,"0")+IFERROR(W264*1,"0")</f>
        <v>0</v>
      </c>
      <c r="M472" s="53">
        <f>IFERROR(W269*1,"0")+IFERROR(W273*1,"0")+IFERROR(W274*1,"0")+IFERROR(W278*1,"0")+IFERROR(W282*1,"0")</f>
        <v>0</v>
      </c>
      <c r="N472" s="53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0</v>
      </c>
      <c r="O472" s="53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0</v>
      </c>
      <c r="Q472" s="53">
        <f>IFERROR(W384*1,"0")+IFERROR(W385*1,"0")+IFERROR(W389*1,"0")+IFERROR(W390*1,"0")+IFERROR(W391*1,"0")+IFERROR(W392*1,"0")+IFERROR(W393*1,"0")+IFERROR(W394*1,"0")+IFERROR(W395*1,"0")+IFERROR(W399*1,"0")</f>
        <v>0</v>
      </c>
      <c r="R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0</v>
      </c>
      <c r="S472" s="53">
        <f>IFERROR(W438*1,"0")+IFERROR(W439*1,"0")+IFERROR(W443*1,"0")+IFERROR(W444*1,"0")+IFERROR(W448*1,"0")+IFERROR(W449*1,"0")+IFERROR(W453*1,"0")+IFERROR(W454*1,"0")</f>
        <v>0</v>
      </c>
      <c r="T472" s="53">
        <f>IFERROR(W459*1,"0")</f>
        <v>0</v>
      </c>
      <c r="U472" s="1"/>
      <c r="Z472" s="61"/>
      <c r="AC472" s="1"/>
    </row>
  </sheetData>
  <sheetProtection algorithmName="SHA-512" hashValue="4/xZzv2Rhi067Q1J28o9zJXFpSdlzw2mS/LsCB9s4B7pEL9Mj/pqT4VZvq3EgUkpy2FgGN7h1smaBuXRwwjd+A==" saltValue="e52m0NKCIZN9JeRgpK8vk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9">
    <mergeCell ref="C469:F469"/>
    <mergeCell ref="G469:M469"/>
    <mergeCell ref="N469:O469"/>
    <mergeCell ref="P469:Q469"/>
    <mergeCell ref="S469:T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J470:J471"/>
    <mergeCell ref="L470:L471"/>
    <mergeCell ref="M470:M471"/>
    <mergeCell ref="N470:N471"/>
    <mergeCell ref="O470:O471"/>
    <mergeCell ref="P470:P471"/>
    <mergeCell ref="Q470:Q471"/>
    <mergeCell ref="R470:R471"/>
    <mergeCell ref="S470:S471"/>
    <mergeCell ref="T470:T471"/>
    <mergeCell ref="N460:T460"/>
    <mergeCell ref="A460:M461"/>
    <mergeCell ref="N461:T461"/>
    <mergeCell ref="N462:T462"/>
    <mergeCell ref="A462:M467"/>
    <mergeCell ref="N463:T463"/>
    <mergeCell ref="N464:T464"/>
    <mergeCell ref="N465:T465"/>
    <mergeCell ref="N466:T466"/>
    <mergeCell ref="N467:T467"/>
    <mergeCell ref="D454:E454"/>
    <mergeCell ref="N454:R454"/>
    <mergeCell ref="N455:T455"/>
    <mergeCell ref="A455:M456"/>
    <mergeCell ref="N456:T456"/>
    <mergeCell ref="A457:X457"/>
    <mergeCell ref="A458:X458"/>
    <mergeCell ref="D459:E459"/>
    <mergeCell ref="N459:R459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D453:E453"/>
    <mergeCell ref="N453:R453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A436:X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N428:T428"/>
    <mergeCell ref="A428:M429"/>
    <mergeCell ref="N429:T429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00:T400"/>
    <mergeCell ref="A400:M401"/>
    <mergeCell ref="N401:T401"/>
    <mergeCell ref="A402:X402"/>
    <mergeCell ref="A403:X403"/>
    <mergeCell ref="A404:X404"/>
    <mergeCell ref="D405:E405"/>
    <mergeCell ref="N405:R405"/>
    <mergeCell ref="D406:E406"/>
    <mergeCell ref="N406:R406"/>
    <mergeCell ref="D394:E394"/>
    <mergeCell ref="N394:R394"/>
    <mergeCell ref="D395:E395"/>
    <mergeCell ref="N395:R395"/>
    <mergeCell ref="N396:T396"/>
    <mergeCell ref="A396:M397"/>
    <mergeCell ref="N397:T397"/>
    <mergeCell ref="A398:X398"/>
    <mergeCell ref="D399:E399"/>
    <mergeCell ref="N399:R399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3:X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66:X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5:E355"/>
    <mergeCell ref="N355:R355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39:E339"/>
    <mergeCell ref="N339:R339"/>
    <mergeCell ref="D340:E340"/>
    <mergeCell ref="N340:R340"/>
    <mergeCell ref="N341:T341"/>
    <mergeCell ref="A341:M342"/>
    <mergeCell ref="N342:T342"/>
    <mergeCell ref="A343:X343"/>
    <mergeCell ref="D344:E344"/>
    <mergeCell ref="N344:R344"/>
    <mergeCell ref="A332:X332"/>
    <mergeCell ref="D333:E333"/>
    <mergeCell ref="N333:R333"/>
    <mergeCell ref="N334:T334"/>
    <mergeCell ref="A334:M335"/>
    <mergeCell ref="N335:T335"/>
    <mergeCell ref="A336:X336"/>
    <mergeCell ref="A337:X337"/>
    <mergeCell ref="A338:X338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N330:T330"/>
    <mergeCell ref="A330:M331"/>
    <mergeCell ref="N331:T331"/>
    <mergeCell ref="A320:X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D314:E314"/>
    <mergeCell ref="N314:R314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N296:T296"/>
    <mergeCell ref="A296:M297"/>
    <mergeCell ref="N297:T297"/>
    <mergeCell ref="A298:X298"/>
    <mergeCell ref="D299:E299"/>
    <mergeCell ref="N299:R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A285:X285"/>
    <mergeCell ref="A286:X286"/>
    <mergeCell ref="A287:X287"/>
    <mergeCell ref="D288:E288"/>
    <mergeCell ref="N288:R288"/>
    <mergeCell ref="D289:E289"/>
    <mergeCell ref="N289:R289"/>
    <mergeCell ref="D290:E290"/>
    <mergeCell ref="N290:R290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72:X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N265:T265"/>
    <mergeCell ref="A265:M266"/>
    <mergeCell ref="N266:T266"/>
    <mergeCell ref="A267:X267"/>
    <mergeCell ref="A268:X268"/>
    <mergeCell ref="D269:E269"/>
    <mergeCell ref="N269:R269"/>
    <mergeCell ref="N270:T270"/>
    <mergeCell ref="A270:M271"/>
    <mergeCell ref="N271:T271"/>
    <mergeCell ref="D259:E259"/>
    <mergeCell ref="N259:R259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48:E248"/>
    <mergeCell ref="N248:R248"/>
    <mergeCell ref="N249:T249"/>
    <mergeCell ref="A249:M250"/>
    <mergeCell ref="N250:T250"/>
    <mergeCell ref="A251:X251"/>
    <mergeCell ref="A252:X252"/>
    <mergeCell ref="D253:E253"/>
    <mergeCell ref="N253:R253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N219:T219"/>
    <mergeCell ref="A219:M220"/>
    <mergeCell ref="N220:T220"/>
    <mergeCell ref="A221:X221"/>
    <mergeCell ref="D222:E222"/>
    <mergeCell ref="N222:R222"/>
    <mergeCell ref="D223:E223"/>
    <mergeCell ref="N223:R223"/>
    <mergeCell ref="D224:E224"/>
    <mergeCell ref="N224:R224"/>
    <mergeCell ref="A214:X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N208:T208"/>
    <mergeCell ref="A208:M209"/>
    <mergeCell ref="N209:T209"/>
    <mergeCell ref="A210:X210"/>
    <mergeCell ref="D211:E211"/>
    <mergeCell ref="N211:R211"/>
    <mergeCell ref="N212:T212"/>
    <mergeCell ref="A212:M213"/>
    <mergeCell ref="N213:T213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A192:X192"/>
    <mergeCell ref="A193:X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N185:T185"/>
    <mergeCell ref="A185:M186"/>
    <mergeCell ref="N186:T186"/>
    <mergeCell ref="A187:X187"/>
    <mergeCell ref="D188:E188"/>
    <mergeCell ref="N188:R188"/>
    <mergeCell ref="D189:E189"/>
    <mergeCell ref="N189:R189"/>
    <mergeCell ref="N190:T190"/>
    <mergeCell ref="A190:M191"/>
    <mergeCell ref="N191:T191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D163:E163"/>
    <mergeCell ref="N163:R163"/>
    <mergeCell ref="D152:E152"/>
    <mergeCell ref="N152:R152"/>
    <mergeCell ref="N153:T153"/>
    <mergeCell ref="A153:M154"/>
    <mergeCell ref="N154:T154"/>
    <mergeCell ref="A155:X155"/>
    <mergeCell ref="D156:E156"/>
    <mergeCell ref="N156:R156"/>
    <mergeCell ref="D157:E157"/>
    <mergeCell ref="N157:R157"/>
    <mergeCell ref="D146:E146"/>
    <mergeCell ref="N146:R146"/>
    <mergeCell ref="N147:T147"/>
    <mergeCell ref="A147:M148"/>
    <mergeCell ref="N148:T148"/>
    <mergeCell ref="A149:X149"/>
    <mergeCell ref="A150:X150"/>
    <mergeCell ref="D151:E151"/>
    <mergeCell ref="N151:R151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N135:T135"/>
    <mergeCell ref="A135:M136"/>
    <mergeCell ref="N136:T136"/>
    <mergeCell ref="A137:X137"/>
    <mergeCell ref="A138:X138"/>
    <mergeCell ref="D139:E139"/>
    <mergeCell ref="N139:R139"/>
    <mergeCell ref="D140:E140"/>
    <mergeCell ref="N140:R140"/>
    <mergeCell ref="A129:X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A122:X122"/>
    <mergeCell ref="A123:X123"/>
    <mergeCell ref="D124:E124"/>
    <mergeCell ref="N124:R124"/>
    <mergeCell ref="D125:E125"/>
    <mergeCell ref="N125:R125"/>
    <mergeCell ref="D126:E126"/>
    <mergeCell ref="N126:R126"/>
    <mergeCell ref="N127:T127"/>
    <mergeCell ref="A127:M128"/>
    <mergeCell ref="N128:T128"/>
    <mergeCell ref="D117:E117"/>
    <mergeCell ref="N117:R117"/>
    <mergeCell ref="D118:E118"/>
    <mergeCell ref="N118:R118"/>
    <mergeCell ref="D119:E119"/>
    <mergeCell ref="N119:R119"/>
    <mergeCell ref="N120:T120"/>
    <mergeCell ref="A120:M121"/>
    <mergeCell ref="N121:T121"/>
    <mergeCell ref="D111:E111"/>
    <mergeCell ref="N111:R111"/>
    <mergeCell ref="N112:T112"/>
    <mergeCell ref="A112:M113"/>
    <mergeCell ref="N113:T113"/>
    <mergeCell ref="A114:X114"/>
    <mergeCell ref="D115:E115"/>
    <mergeCell ref="N115:R115"/>
    <mergeCell ref="D116:E116"/>
    <mergeCell ref="N116:R116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N100:T100"/>
    <mergeCell ref="A100:M101"/>
    <mergeCell ref="N101:T101"/>
    <mergeCell ref="A102:X102"/>
    <mergeCell ref="D103:E103"/>
    <mergeCell ref="N103:R103"/>
    <mergeCell ref="D104:E104"/>
    <mergeCell ref="N104:R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647</v>
      </c>
      <c r="H1" s="9"/>
    </row>
    <row r="3" spans="2:8" x14ac:dyDescent="0.2">
      <c r="B3" s="54" t="s">
        <v>648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650</v>
      </c>
      <c r="C6" s="54" t="s">
        <v>651</v>
      </c>
      <c r="D6" s="54" t="s">
        <v>652</v>
      </c>
      <c r="E6" s="54" t="s">
        <v>48</v>
      </c>
    </row>
    <row r="7" spans="2:8" x14ac:dyDescent="0.2">
      <c r="B7" s="54" t="s">
        <v>653</v>
      </c>
      <c r="C7" s="54" t="s">
        <v>654</v>
      </c>
      <c r="D7" s="54" t="s">
        <v>655</v>
      </c>
      <c r="E7" s="54" t="s">
        <v>48</v>
      </c>
    </row>
    <row r="9" spans="2:8" x14ac:dyDescent="0.2">
      <c r="B9" s="54" t="s">
        <v>656</v>
      </c>
      <c r="C9" s="54" t="s">
        <v>651</v>
      </c>
      <c r="D9" s="54" t="s">
        <v>48</v>
      </c>
      <c r="E9" s="54" t="s">
        <v>48</v>
      </c>
    </row>
    <row r="11" spans="2:8" x14ac:dyDescent="0.2">
      <c r="B11" s="54" t="s">
        <v>656</v>
      </c>
      <c r="C11" s="54" t="s">
        <v>654</v>
      </c>
      <c r="D11" s="54" t="s">
        <v>48</v>
      </c>
      <c r="E11" s="54" t="s">
        <v>48</v>
      </c>
    </row>
    <row r="13" spans="2:8" x14ac:dyDescent="0.2">
      <c r="B13" s="54" t="s">
        <v>657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658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659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660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665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666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667</v>
      </c>
      <c r="C23" s="54" t="s">
        <v>48</v>
      </c>
      <c r="D23" s="54" t="s">
        <v>48</v>
      </c>
      <c r="E23" s="54" t="s">
        <v>48</v>
      </c>
    </row>
  </sheetData>
  <sheetProtection algorithmName="SHA-512" hashValue="JLfqiuWXgv8wxmkzJShi4TMe/ysjsAMGhujiwTLnNIlIAaAd1jt5jnODO71/ayIseu5ppNqqrOL7kbS9/lav3A==" saltValue="n++3SpPZrgVhfXCM865y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1008</vt:i4>
      </vt:variant>
    </vt:vector>
  </HeadingPairs>
  <TitlesOfParts>
    <vt:vector size="10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2023-11-23T08:04:53Z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