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13273124-E235-43C9-A237-D3BF99D8EB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2" l="1"/>
  <c r="V463" i="2"/>
  <c r="V461" i="2"/>
  <c r="V460" i="2"/>
  <c r="W459" i="2"/>
  <c r="N459" i="2"/>
  <c r="V456" i="2"/>
  <c r="V455" i="2"/>
  <c r="W454" i="2"/>
  <c r="X454" i="2" s="1"/>
  <c r="W453" i="2"/>
  <c r="V451" i="2"/>
  <c r="V450" i="2"/>
  <c r="W449" i="2"/>
  <c r="X449" i="2" s="1"/>
  <c r="W448" i="2"/>
  <c r="X448" i="2" s="1"/>
  <c r="V446" i="2"/>
  <c r="V445" i="2"/>
  <c r="W444" i="2"/>
  <c r="X444" i="2" s="1"/>
  <c r="W443" i="2"/>
  <c r="X443" i="2" s="1"/>
  <c r="V441" i="2"/>
  <c r="V440" i="2"/>
  <c r="W439" i="2"/>
  <c r="X439" i="2" s="1"/>
  <c r="W438" i="2"/>
  <c r="V434" i="2"/>
  <c r="V433" i="2"/>
  <c r="W432" i="2"/>
  <c r="X432" i="2" s="1"/>
  <c r="N432" i="2"/>
  <c r="W431" i="2"/>
  <c r="X431" i="2" s="1"/>
  <c r="X433" i="2" s="1"/>
  <c r="N431" i="2"/>
  <c r="V429" i="2"/>
  <c r="V428" i="2"/>
  <c r="W427" i="2"/>
  <c r="X427" i="2" s="1"/>
  <c r="W426" i="2"/>
  <c r="X426" i="2" s="1"/>
  <c r="W425" i="2"/>
  <c r="X425" i="2" s="1"/>
  <c r="W424" i="2"/>
  <c r="N424" i="2"/>
  <c r="W423" i="2"/>
  <c r="X423" i="2" s="1"/>
  <c r="N423" i="2"/>
  <c r="W422" i="2"/>
  <c r="X422" i="2" s="1"/>
  <c r="N422" i="2"/>
  <c r="V420" i="2"/>
  <c r="V419" i="2"/>
  <c r="W418" i="2"/>
  <c r="X418" i="2" s="1"/>
  <c r="N418" i="2"/>
  <c r="W417" i="2"/>
  <c r="X417" i="2" s="1"/>
  <c r="N417" i="2"/>
  <c r="V415" i="2"/>
  <c r="V414" i="2"/>
  <c r="W413" i="2"/>
  <c r="X413" i="2" s="1"/>
  <c r="N413" i="2"/>
  <c r="W412" i="2"/>
  <c r="X412" i="2" s="1"/>
  <c r="N412" i="2"/>
  <c r="W411" i="2"/>
  <c r="X411" i="2" s="1"/>
  <c r="N411" i="2"/>
  <c r="X410" i="2"/>
  <c r="W410" i="2"/>
  <c r="N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N405" i="2"/>
  <c r="V401" i="2"/>
  <c r="V400" i="2"/>
  <c r="W399" i="2"/>
  <c r="W401" i="2" s="1"/>
  <c r="N399" i="2"/>
  <c r="V397" i="2"/>
  <c r="V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W391" i="2"/>
  <c r="X391" i="2" s="1"/>
  <c r="N391" i="2"/>
  <c r="W390" i="2"/>
  <c r="X390" i="2" s="1"/>
  <c r="N390" i="2"/>
  <c r="W389" i="2"/>
  <c r="N389" i="2"/>
  <c r="V387" i="2"/>
  <c r="V386" i="2"/>
  <c r="W385" i="2"/>
  <c r="X385" i="2" s="1"/>
  <c r="N385" i="2"/>
  <c r="W384" i="2"/>
  <c r="W387" i="2" s="1"/>
  <c r="N384" i="2"/>
  <c r="V381" i="2"/>
  <c r="V380" i="2"/>
  <c r="W379" i="2"/>
  <c r="X379" i="2" s="1"/>
  <c r="W378" i="2"/>
  <c r="V376" i="2"/>
  <c r="V375" i="2"/>
  <c r="W374" i="2"/>
  <c r="X374" i="2" s="1"/>
  <c r="W373" i="2"/>
  <c r="X373" i="2" s="1"/>
  <c r="W372" i="2"/>
  <c r="X372" i="2" s="1"/>
  <c r="W371" i="2"/>
  <c r="W376" i="2" s="1"/>
  <c r="V369" i="2"/>
  <c r="V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V358" i="2"/>
  <c r="V357" i="2"/>
  <c r="W356" i="2"/>
  <c r="X356" i="2" s="1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N345" i="2"/>
  <c r="W344" i="2"/>
  <c r="X344" i="2" s="1"/>
  <c r="N344" i="2"/>
  <c r="V342" i="2"/>
  <c r="V341" i="2"/>
  <c r="W340" i="2"/>
  <c r="X340" i="2" s="1"/>
  <c r="N340" i="2"/>
  <c r="W339" i="2"/>
  <c r="X339" i="2" s="1"/>
  <c r="X341" i="2" s="1"/>
  <c r="N339" i="2"/>
  <c r="V335" i="2"/>
  <c r="V334" i="2"/>
  <c r="W333" i="2"/>
  <c r="N333" i="2"/>
  <c r="V331" i="2"/>
  <c r="V330" i="2"/>
  <c r="X329" i="2"/>
  <c r="W329" i="2"/>
  <c r="N329" i="2"/>
  <c r="W328" i="2"/>
  <c r="X328" i="2" s="1"/>
  <c r="N328" i="2"/>
  <c r="W327" i="2"/>
  <c r="N327" i="2"/>
  <c r="W326" i="2"/>
  <c r="N326" i="2"/>
  <c r="V324" i="2"/>
  <c r="V323" i="2"/>
  <c r="W322" i="2"/>
  <c r="X322" i="2" s="1"/>
  <c r="N322" i="2"/>
  <c r="W321" i="2"/>
  <c r="X321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W314" i="2"/>
  <c r="N314" i="2"/>
  <c r="V311" i="2"/>
  <c r="V310" i="2"/>
  <c r="W309" i="2"/>
  <c r="W311" i="2" s="1"/>
  <c r="N309" i="2"/>
  <c r="V307" i="2"/>
  <c r="V306" i="2"/>
  <c r="W305" i="2"/>
  <c r="W307" i="2" s="1"/>
  <c r="N305" i="2"/>
  <c r="V303" i="2"/>
  <c r="V302" i="2"/>
  <c r="W301" i="2"/>
  <c r="X301" i="2" s="1"/>
  <c r="N301" i="2"/>
  <c r="W300" i="2"/>
  <c r="X300" i="2" s="1"/>
  <c r="N300" i="2"/>
  <c r="X299" i="2"/>
  <c r="X302" i="2" s="1"/>
  <c r="W299" i="2"/>
  <c r="V297" i="2"/>
  <c r="V296" i="2"/>
  <c r="X295" i="2"/>
  <c r="W295" i="2"/>
  <c r="N295" i="2"/>
  <c r="W294" i="2"/>
  <c r="X294" i="2" s="1"/>
  <c r="N294" i="2"/>
  <c r="W293" i="2"/>
  <c r="X293" i="2" s="1"/>
  <c r="W292" i="2"/>
  <c r="X292" i="2" s="1"/>
  <c r="N292" i="2"/>
  <c r="W291" i="2"/>
  <c r="N291" i="2"/>
  <c r="X290" i="2"/>
  <c r="W290" i="2"/>
  <c r="N290" i="2"/>
  <c r="W289" i="2"/>
  <c r="X289" i="2" s="1"/>
  <c r="N289" i="2"/>
  <c r="W288" i="2"/>
  <c r="X288" i="2" s="1"/>
  <c r="N288" i="2"/>
  <c r="V284" i="2"/>
  <c r="V283" i="2"/>
  <c r="W282" i="2"/>
  <c r="W284" i="2" s="1"/>
  <c r="N282" i="2"/>
  <c r="V280" i="2"/>
  <c r="V279" i="2"/>
  <c r="W278" i="2"/>
  <c r="N278" i="2"/>
  <c r="V276" i="2"/>
  <c r="V275" i="2"/>
  <c r="W274" i="2"/>
  <c r="X274" i="2" s="1"/>
  <c r="N274" i="2"/>
  <c r="W273" i="2"/>
  <c r="W275" i="2" s="1"/>
  <c r="N273" i="2"/>
  <c r="V271" i="2"/>
  <c r="V270" i="2"/>
  <c r="W269" i="2"/>
  <c r="N269" i="2"/>
  <c r="V266" i="2"/>
  <c r="V265" i="2"/>
  <c r="W264" i="2"/>
  <c r="X264" i="2" s="1"/>
  <c r="N264" i="2"/>
  <c r="W263" i="2"/>
  <c r="X263" i="2" s="1"/>
  <c r="N263" i="2"/>
  <c r="V261" i="2"/>
  <c r="V260" i="2"/>
  <c r="W259" i="2"/>
  <c r="X259" i="2" s="1"/>
  <c r="N259" i="2"/>
  <c r="X258" i="2"/>
  <c r="W258" i="2"/>
  <c r="N258" i="2"/>
  <c r="W257" i="2"/>
  <c r="X257" i="2" s="1"/>
  <c r="N257" i="2"/>
  <c r="W256" i="2"/>
  <c r="X256" i="2" s="1"/>
  <c r="W255" i="2"/>
  <c r="X255" i="2" s="1"/>
  <c r="N255" i="2"/>
  <c r="W254" i="2"/>
  <c r="N254" i="2"/>
  <c r="W253" i="2"/>
  <c r="N253" i="2"/>
  <c r="V250" i="2"/>
  <c r="V249" i="2"/>
  <c r="X248" i="2"/>
  <c r="W248" i="2"/>
  <c r="N248" i="2"/>
  <c r="W247" i="2"/>
  <c r="X247" i="2" s="1"/>
  <c r="N247" i="2"/>
  <c r="W246" i="2"/>
  <c r="X246" i="2" s="1"/>
  <c r="N246" i="2"/>
  <c r="V244" i="2"/>
  <c r="V243" i="2"/>
  <c r="W242" i="2"/>
  <c r="X242" i="2" s="1"/>
  <c r="N242" i="2"/>
  <c r="W241" i="2"/>
  <c r="X241" i="2" s="1"/>
  <c r="W240" i="2"/>
  <c r="V238" i="2"/>
  <c r="V237" i="2"/>
  <c r="W236" i="2"/>
  <c r="X236" i="2" s="1"/>
  <c r="N236" i="2"/>
  <c r="W235" i="2"/>
  <c r="X235" i="2" s="1"/>
  <c r="N235" i="2"/>
  <c r="W234" i="2"/>
  <c r="X234" i="2" s="1"/>
  <c r="N234" i="2"/>
  <c r="V232" i="2"/>
  <c r="V231" i="2"/>
  <c r="W230" i="2"/>
  <c r="X230" i="2" s="1"/>
  <c r="N230" i="2"/>
  <c r="W229" i="2"/>
  <c r="X229" i="2" s="1"/>
  <c r="N229" i="2"/>
  <c r="W228" i="2"/>
  <c r="X228" i="2" s="1"/>
  <c r="N228" i="2"/>
  <c r="W227" i="2"/>
  <c r="N227" i="2"/>
  <c r="W226" i="2"/>
  <c r="X226" i="2" s="1"/>
  <c r="W225" i="2"/>
  <c r="X225" i="2" s="1"/>
  <c r="W224" i="2"/>
  <c r="X224" i="2" s="1"/>
  <c r="N224" i="2"/>
  <c r="X223" i="2"/>
  <c r="W223" i="2"/>
  <c r="N223" i="2"/>
  <c r="W222" i="2"/>
  <c r="N222" i="2"/>
  <c r="V220" i="2"/>
  <c r="V219" i="2"/>
  <c r="W218" i="2"/>
  <c r="X218" i="2" s="1"/>
  <c r="N218" i="2"/>
  <c r="W217" i="2"/>
  <c r="X217" i="2" s="1"/>
  <c r="N217" i="2"/>
  <c r="W216" i="2"/>
  <c r="X216" i="2" s="1"/>
  <c r="N216" i="2"/>
  <c r="W215" i="2"/>
  <c r="N215" i="2"/>
  <c r="V213" i="2"/>
  <c r="V212" i="2"/>
  <c r="W211" i="2"/>
  <c r="X211" i="2" s="1"/>
  <c r="X212" i="2" s="1"/>
  <c r="N211" i="2"/>
  <c r="V209" i="2"/>
  <c r="V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W196" i="2"/>
  <c r="X196" i="2" s="1"/>
  <c r="N196" i="2"/>
  <c r="W195" i="2"/>
  <c r="X195" i="2" s="1"/>
  <c r="N195" i="2"/>
  <c r="W194" i="2"/>
  <c r="X194" i="2" s="1"/>
  <c r="N194" i="2"/>
  <c r="V191" i="2"/>
  <c r="V190" i="2"/>
  <c r="W189" i="2"/>
  <c r="X189" i="2" s="1"/>
  <c r="N189" i="2"/>
  <c r="W188" i="2"/>
  <c r="W191" i="2" s="1"/>
  <c r="N188" i="2"/>
  <c r="V186" i="2"/>
  <c r="V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X176" i="2" s="1"/>
  <c r="N176" i="2"/>
  <c r="W175" i="2"/>
  <c r="X175" i="2" s="1"/>
  <c r="W174" i="2"/>
  <c r="X174" i="2" s="1"/>
  <c r="W173" i="2"/>
  <c r="X173" i="2" s="1"/>
  <c r="N173" i="2"/>
  <c r="W172" i="2"/>
  <c r="X172" i="2" s="1"/>
  <c r="N172" i="2"/>
  <c r="W171" i="2"/>
  <c r="X171" i="2" s="1"/>
  <c r="W170" i="2"/>
  <c r="X170" i="2" s="1"/>
  <c r="N170" i="2"/>
  <c r="W169" i="2"/>
  <c r="X169" i="2" s="1"/>
  <c r="W168" i="2"/>
  <c r="X168" i="2" s="1"/>
  <c r="N168" i="2"/>
  <c r="V166" i="2"/>
  <c r="V165" i="2"/>
  <c r="W164" i="2"/>
  <c r="X164" i="2" s="1"/>
  <c r="N164" i="2"/>
  <c r="W163" i="2"/>
  <c r="X163" i="2" s="1"/>
  <c r="N163" i="2"/>
  <c r="W162" i="2"/>
  <c r="X162" i="2" s="1"/>
  <c r="N162" i="2"/>
  <c r="W161" i="2"/>
  <c r="W166" i="2" s="1"/>
  <c r="N161" i="2"/>
  <c r="V159" i="2"/>
  <c r="V158" i="2"/>
  <c r="W157" i="2"/>
  <c r="X157" i="2" s="1"/>
  <c r="N157" i="2"/>
  <c r="W156" i="2"/>
  <c r="V154" i="2"/>
  <c r="V153" i="2"/>
  <c r="W152" i="2"/>
  <c r="X152" i="2" s="1"/>
  <c r="N152" i="2"/>
  <c r="W151" i="2"/>
  <c r="X151" i="2" s="1"/>
  <c r="X153" i="2" s="1"/>
  <c r="N151" i="2"/>
  <c r="V148" i="2"/>
  <c r="V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W140" i="2"/>
  <c r="N140" i="2"/>
  <c r="W139" i="2"/>
  <c r="N139" i="2"/>
  <c r="V136" i="2"/>
  <c r="V135" i="2"/>
  <c r="W134" i="2"/>
  <c r="X134" i="2" s="1"/>
  <c r="N134" i="2"/>
  <c r="W133" i="2"/>
  <c r="X133" i="2" s="1"/>
  <c r="N133" i="2"/>
  <c r="W132" i="2"/>
  <c r="G472" i="2" s="1"/>
  <c r="N132" i="2"/>
  <c r="V128" i="2"/>
  <c r="V127" i="2"/>
  <c r="W126" i="2"/>
  <c r="X126" i="2" s="1"/>
  <c r="N126" i="2"/>
  <c r="W125" i="2"/>
  <c r="X125" i="2" s="1"/>
  <c r="N125" i="2"/>
  <c r="X124" i="2"/>
  <c r="W124" i="2"/>
  <c r="N124" i="2"/>
  <c r="V121" i="2"/>
  <c r="V120" i="2"/>
  <c r="W119" i="2"/>
  <c r="X119" i="2" s="1"/>
  <c r="W118" i="2"/>
  <c r="X118" i="2" s="1"/>
  <c r="N118" i="2"/>
  <c r="X117" i="2"/>
  <c r="W117" i="2"/>
  <c r="X116" i="2"/>
  <c r="W116" i="2"/>
  <c r="N116" i="2"/>
  <c r="W115" i="2"/>
  <c r="N115" i="2"/>
  <c r="V113" i="2"/>
  <c r="V112" i="2"/>
  <c r="W111" i="2"/>
  <c r="X111" i="2" s="1"/>
  <c r="W110" i="2"/>
  <c r="X110" i="2" s="1"/>
  <c r="N110" i="2"/>
  <c r="W109" i="2"/>
  <c r="X109" i="2" s="1"/>
  <c r="W108" i="2"/>
  <c r="X108" i="2" s="1"/>
  <c r="W107" i="2"/>
  <c r="X107" i="2" s="1"/>
  <c r="W106" i="2"/>
  <c r="X106" i="2" s="1"/>
  <c r="N106" i="2"/>
  <c r="W105" i="2"/>
  <c r="X105" i="2" s="1"/>
  <c r="N105" i="2"/>
  <c r="W104" i="2"/>
  <c r="X104" i="2" s="1"/>
  <c r="W103" i="2"/>
  <c r="V101" i="2"/>
  <c r="V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W101" i="2" s="1"/>
  <c r="N93" i="2"/>
  <c r="X92" i="2"/>
  <c r="W92" i="2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W90" i="2" s="1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C472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N28" i="2"/>
  <c r="W27" i="2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X43" i="2" l="1"/>
  <c r="X44" i="2" s="1"/>
  <c r="W44" i="2"/>
  <c r="W51" i="2"/>
  <c r="W52" i="2"/>
  <c r="D472" i="2"/>
  <c r="E472" i="2"/>
  <c r="X367" i="2"/>
  <c r="X368" i="2" s="1"/>
  <c r="W368" i="2"/>
  <c r="X371" i="2"/>
  <c r="X375" i="2" s="1"/>
  <c r="W429" i="2"/>
  <c r="X445" i="2"/>
  <c r="W296" i="2"/>
  <c r="X414" i="2"/>
  <c r="V466" i="2"/>
  <c r="W33" i="2"/>
  <c r="W37" i="2"/>
  <c r="W113" i="2"/>
  <c r="H472" i="2"/>
  <c r="X305" i="2"/>
  <c r="X306" i="2" s="1"/>
  <c r="W306" i="2"/>
  <c r="X309" i="2"/>
  <c r="X310" i="2" s="1"/>
  <c r="W310" i="2"/>
  <c r="S472" i="2"/>
  <c r="W112" i="2"/>
  <c r="W159" i="2"/>
  <c r="W158" i="2"/>
  <c r="X156" i="2"/>
  <c r="W219" i="2"/>
  <c r="X215" i="2"/>
  <c r="W261" i="2"/>
  <c r="X253" i="2"/>
  <c r="W280" i="2"/>
  <c r="W279" i="2"/>
  <c r="X278" i="2"/>
  <c r="X279" i="2" s="1"/>
  <c r="W335" i="2"/>
  <c r="W334" i="2"/>
  <c r="X333" i="2"/>
  <c r="X334" i="2" s="1"/>
  <c r="X378" i="2"/>
  <c r="X380" i="2" s="1"/>
  <c r="W380" i="2"/>
  <c r="W397" i="2"/>
  <c r="X389" i="2"/>
  <c r="X396" i="2" s="1"/>
  <c r="W463" i="2"/>
  <c r="X27" i="2"/>
  <c r="W32" i="2"/>
  <c r="X39" i="2"/>
  <c r="X40" i="2" s="1"/>
  <c r="W40" i="2"/>
  <c r="X63" i="2"/>
  <c r="W80" i="2"/>
  <c r="X82" i="2"/>
  <c r="W100" i="2"/>
  <c r="X93" i="2"/>
  <c r="W121" i="2"/>
  <c r="F472" i="2"/>
  <c r="X132" i="2"/>
  <c r="X135" i="2" s="1"/>
  <c r="X139" i="2"/>
  <c r="W148" i="2"/>
  <c r="X140" i="2"/>
  <c r="X208" i="2"/>
  <c r="W232" i="2"/>
  <c r="X222" i="2"/>
  <c r="X231" i="2" s="1"/>
  <c r="W244" i="2"/>
  <c r="X240" i="2"/>
  <c r="X243" i="2" s="1"/>
  <c r="M472" i="2"/>
  <c r="W271" i="2"/>
  <c r="W270" i="2"/>
  <c r="X269" i="2"/>
  <c r="X270" i="2" s="1"/>
  <c r="W319" i="2"/>
  <c r="W330" i="2"/>
  <c r="X326" i="2"/>
  <c r="W357" i="2"/>
  <c r="Q472" i="2"/>
  <c r="W450" i="2"/>
  <c r="W451" i="2"/>
  <c r="T472" i="2"/>
  <c r="X459" i="2"/>
  <c r="X460" i="2" s="1"/>
  <c r="I472" i="2"/>
  <c r="W153" i="2"/>
  <c r="W154" i="2"/>
  <c r="X158" i="2"/>
  <c r="W209" i="2"/>
  <c r="W220" i="2"/>
  <c r="W231" i="2"/>
  <c r="X237" i="2"/>
  <c r="W243" i="2"/>
  <c r="X249" i="2"/>
  <c r="W260" i="2"/>
  <c r="X265" i="2"/>
  <c r="N472" i="2"/>
  <c r="W303" i="2"/>
  <c r="X323" i="2"/>
  <c r="W331" i="2"/>
  <c r="W364" i="2"/>
  <c r="R472" i="2"/>
  <c r="X419" i="2"/>
  <c r="W428" i="2"/>
  <c r="W433" i="2"/>
  <c r="W434" i="2"/>
  <c r="W446" i="2"/>
  <c r="X450" i="2"/>
  <c r="W456" i="2"/>
  <c r="V462" i="2"/>
  <c r="X55" i="2"/>
  <c r="X59" i="2" s="1"/>
  <c r="W60" i="2"/>
  <c r="V465" i="2"/>
  <c r="X127" i="2"/>
  <c r="X100" i="2"/>
  <c r="X147" i="2"/>
  <c r="X219" i="2"/>
  <c r="X79" i="2"/>
  <c r="X364" i="2"/>
  <c r="X89" i="2"/>
  <c r="X185" i="2"/>
  <c r="W23" i="2"/>
  <c r="X28" i="2"/>
  <c r="X32" i="2" s="1"/>
  <c r="X103" i="2"/>
  <c r="X112" i="2" s="1"/>
  <c r="W147" i="2"/>
  <c r="X188" i="2"/>
  <c r="X190" i="2" s="1"/>
  <c r="W212" i="2"/>
  <c r="X227" i="2"/>
  <c r="X254" i="2"/>
  <c r="X260" i="2" s="1"/>
  <c r="X282" i="2"/>
  <c r="X283" i="2" s="1"/>
  <c r="X327" i="2"/>
  <c r="X345" i="2"/>
  <c r="X357" i="2" s="1"/>
  <c r="W375" i="2"/>
  <c r="W381" i="2"/>
  <c r="W419" i="2"/>
  <c r="X424" i="2"/>
  <c r="X428" i="2" s="1"/>
  <c r="X438" i="2"/>
  <c r="X440" i="2" s="1"/>
  <c r="W464" i="2"/>
  <c r="W237" i="2"/>
  <c r="W276" i="2"/>
  <c r="W358" i="2"/>
  <c r="W414" i="2"/>
  <c r="W445" i="2"/>
  <c r="W59" i="2"/>
  <c r="W283" i="2"/>
  <c r="J472" i="2"/>
  <c r="W186" i="2"/>
  <c r="W89" i="2"/>
  <c r="W165" i="2"/>
  <c r="H9" i="2"/>
  <c r="W24" i="2"/>
  <c r="X115" i="2"/>
  <c r="X120" i="2" s="1"/>
  <c r="W120" i="2"/>
  <c r="X161" i="2"/>
  <c r="X165" i="2" s="1"/>
  <c r="W213" i="2"/>
  <c r="W249" i="2"/>
  <c r="W265" i="2"/>
  <c r="W323" i="2"/>
  <c r="W341" i="2"/>
  <c r="X384" i="2"/>
  <c r="X386" i="2" s="1"/>
  <c r="X399" i="2"/>
  <c r="X400" i="2" s="1"/>
  <c r="W420" i="2"/>
  <c r="X453" i="2"/>
  <c r="X455" i="2" s="1"/>
  <c r="W460" i="2"/>
  <c r="L472" i="2"/>
  <c r="F9" i="2"/>
  <c r="J9" i="2"/>
  <c r="W79" i="2"/>
  <c r="W238" i="2"/>
  <c r="W318" i="2"/>
  <c r="W415" i="2"/>
  <c r="W440" i="2"/>
  <c r="W208" i="2"/>
  <c r="A10" i="2"/>
  <c r="X35" i="2"/>
  <c r="X36" i="2" s="1"/>
  <c r="X49" i="2"/>
  <c r="X51" i="2" s="1"/>
  <c r="W127" i="2"/>
  <c r="W190" i="2"/>
  <c r="X273" i="2"/>
  <c r="X275" i="2" s="1"/>
  <c r="X291" i="2"/>
  <c r="X296" i="2" s="1"/>
  <c r="X314" i="2"/>
  <c r="X318" i="2" s="1"/>
  <c r="W400" i="2"/>
  <c r="W185" i="2"/>
  <c r="W250" i="2"/>
  <c r="W266" i="2"/>
  <c r="W324" i="2"/>
  <c r="W342" i="2"/>
  <c r="W365" i="2"/>
  <c r="W461" i="2"/>
  <c r="B472" i="2"/>
  <c r="O472" i="2"/>
  <c r="W135" i="2"/>
  <c r="W302" i="2"/>
  <c r="W441" i="2"/>
  <c r="W455" i="2"/>
  <c r="P472" i="2"/>
  <c r="W128" i="2"/>
  <c r="W386" i="2"/>
  <c r="W297" i="2"/>
  <c r="W396" i="2"/>
  <c r="X22" i="2"/>
  <c r="X23" i="2" s="1"/>
  <c r="W136" i="2"/>
  <c r="W465" i="2" l="1"/>
  <c r="X330" i="2"/>
  <c r="W462" i="2"/>
  <c r="X467" i="2"/>
  <c r="W466" i="2"/>
</calcChain>
</file>

<file path=xl/sharedStrings.xml><?xml version="1.0" encoding="utf-8"?>
<sst xmlns="http://schemas.openxmlformats.org/spreadsheetml/2006/main" count="2956" uniqueCount="663">
  <si>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</si>
  <si>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</si>
  <si>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</si>
  <si>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</si>
  <si>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</si>
  <si>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</si>
  <si>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</si>
  <si>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</si>
  <si>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</si>
  <si>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</si>
  <si>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</si>
  <si>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</si>
  <si>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</si>
  <si>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</si>
  <si>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</si>
  <si>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</si>
  <si>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</si>
  <si>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</si>
  <si>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</si>
  <si>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</si>
  <si>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</si>
  <si>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</si>
  <si>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</si>
  <si>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</si>
  <si>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</si>
  <si>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</si>
  <si>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</si>
  <si>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</si>
  <si>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</si>
  <si>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</si>
  <si>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</si>
  <si>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</si>
  <si>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</si>
  <si>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</si>
  <si>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</si>
  <si>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</si>
  <si>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</si>
  <si>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</si>
  <si>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</si>
  <si>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</si>
  <si>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</si>
  <si>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</si>
  <si>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</si>
  <si>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</si>
  <si>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</si>
  <si>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</si>
  <si>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</si>
  <si>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</si>
  <si>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</si>
  <si>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</si>
  <si>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</si>
  <si>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</si>
  <si>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</si>
  <si>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</si>
  <si>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</si>
  <si>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</si>
  <si>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</si>
  <si>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</si>
  <si>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</si>
  <si>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</si>
  <si>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</si>
  <si>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</si>
  <si>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</si>
  <si>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</si>
  <si>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</si>
  <si>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</si>
  <si>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</si>
  <si>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</si>
  <si>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21.11.2023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</si>
  <si>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</si>
  <si>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</si>
  <si>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</si>
  <si>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</si>
  <si>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</si>
  <si>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</si>
  <si>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</si>
  <si>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</si>
  <si>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</si>
  <si>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</si>
  <si>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</si>
  <si>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</si>
  <si>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</si>
  <si>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</si>
  <si>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</si>
  <si>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</si>
  <si>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</si>
  <si>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</si>
  <si>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</si>
  <si>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</si>
  <si>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</si>
  <si>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</si>
  <si>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</si>
  <si>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</si>
  <si>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</si>
  <si>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</si>
  <si>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</si>
  <si>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</si>
  <si>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</si>
  <si>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</si>
  <si>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</si>
  <si>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</si>
  <si>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</si>
  <si>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</si>
  <si>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</si>
  <si>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</si>
  <si>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</si>
  <si>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</si>
  <si>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</si>
  <si>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</si>
  <si>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</si>
  <si>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</si>
  <si>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</si>
  <si>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</si>
  <si>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</si>
  <si>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</si>
  <si>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</si>
  <si>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</si>
  <si>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</si>
  <si>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</si>
  <si>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</si>
  <si>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</si>
  <si>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</si>
  <si>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</si>
  <si>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</si>
  <si>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</si>
  <si>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</si>
  <si>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</si>
  <si>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</si>
  <si>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</si>
  <si>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</si>
  <si>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</si>
  <si>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</si>
  <si>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</si>
  <si>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</si>
  <si>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</si>
  <si>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</si>
  <si>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</si>
  <si>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</si>
  <si>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</si>
  <si>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</si>
  <si>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</si>
  <si>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</si>
  <si>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</si>
  <si>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</si>
  <si>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</si>
  <si>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</si>
  <si>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</si>
  <si>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</si>
  <si>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</si>
  <si>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</si>
  <si>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</si>
  <si>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</si>
  <si>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</si>
  <si>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</si>
  <si>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</si>
  <si>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</si>
  <si>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</si>
  <si>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</si>
  <si>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</si>
  <si>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</si>
  <si>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</si>
  <si>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</si>
  <si>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</si>
  <si>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</si>
  <si>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</si>
  <si>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</si>
  <si>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</si>
  <si>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</si>
  <si>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</si>
  <si>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</si>
  <si>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</si>
  <si>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</si>
  <si>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</si>
  <si>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</si>
  <si>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</si>
  <si>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</si>
  <si>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</si>
  <si>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</si>
  <si>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</si>
  <si>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</si>
  <si>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</si>
  <si>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</si>
  <si>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</si>
  <si>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</si>
  <si>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</si>
  <si>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</si>
  <si>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</si>
  <si>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</si>
  <si>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</si>
  <si>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</si>
  <si>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</si>
  <si>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</si>
  <si>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</si>
  <si>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</si>
  <si>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</si>
  <si>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</si>
  <si>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</si>
  <si>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</si>
  <si>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</si>
  <si>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</si>
  <si>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</si>
  <si>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</si>
  <si>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</si>
  <si>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</si>
  <si>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</si>
  <si>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</si>
  <si>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</si>
  <si>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</si>
  <si>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</si>
  <si>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</si>
  <si>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</si>
  <si>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</si>
  <si>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</si>
  <si>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</si>
  <si>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</si>
  <si>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</si>
  <si>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</si>
  <si>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</si>
  <si>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</si>
  <si>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</si>
  <si>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</si>
  <si>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</si>
  <si>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</si>
  <si>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</si>
  <si>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</si>
  <si>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</si>
  <si>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</si>
  <si>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</si>
  <si>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</si>
  <si>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</si>
  <si>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</si>
  <si>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</si>
  <si>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</si>
  <si>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</si>
  <si>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</si>
  <si>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</si>
  <si>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</si>
  <si>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</si>
  <si>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</si>
  <si>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</si>
  <si>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</si>
  <si>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</si>
  <si>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</si>
  <si>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</si>
  <si>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</si>
  <si>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</si>
  <si>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</si>
  <si>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</si>
  <si>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</si>
  <si>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</si>
  <si>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</si>
  <si>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</si>
  <si>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</si>
  <si>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</si>
  <si>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</si>
  <si>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</si>
  <si>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</si>
  <si>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</si>
  <si>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</si>
  <si>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</si>
  <si>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</si>
  <si>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</si>
  <si>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</si>
  <si>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</si>
  <si>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</si>
  <si>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</si>
  <si>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</si>
  <si>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</si>
  <si>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</si>
  <si>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</si>
  <si>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</si>
  <si>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</si>
  <si>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</si>
  <si>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</si>
  <si>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</si>
  <si>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</si>
  <si>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</si>
  <si>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</si>
  <si>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</si>
  <si>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</si>
  <si>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</si>
  <si>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</si>
  <si>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</si>
  <si>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</si>
  <si>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</si>
  <si>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</si>
  <si>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</si>
  <si>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</si>
  <si>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</si>
  <si>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</si>
  <si>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</si>
  <si>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</si>
  <si>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</si>
  <si>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</si>
  <si>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</si>
  <si>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</si>
  <si>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</si>
  <si>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</si>
  <si>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</si>
  <si>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</si>
  <si>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</si>
  <si>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</si>
  <si>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</si>
  <si>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</si>
  <si>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</si>
  <si>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</si>
  <si>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</si>
  <si>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</si>
  <si>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</si>
  <si>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</si>
  <si>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</si>
  <si>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</si>
  <si>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</si>
  <si>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</si>
  <si>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</si>
  <si>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</si>
  <si>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</si>
  <si>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</si>
  <si>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</si>
  <si>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</si>
  <si>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</si>
  <si>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</si>
  <si>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</si>
  <si>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</si>
  <si>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</si>
  <si>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</si>
  <si>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</si>
  <si>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</si>
  <si>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</si>
  <si>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</si>
  <si>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</si>
  <si>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</si>
  <si>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</si>
  <si>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</si>
  <si>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</si>
  <si>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</si>
  <si>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</si>
  <si>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</si>
  <si>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</si>
  <si>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</si>
  <si>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</si>
  <si>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</si>
  <si>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</si>
  <si>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</si>
  <si>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</si>
  <si>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</si>
  <si>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</si>
  <si>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</si>
  <si>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</si>
  <si>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</si>
  <si>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</si>
  <si>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</si>
  <si>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</si>
  <si>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</si>
  <si>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</si>
  <si>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</si>
  <si>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</si>
  <si>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</si>
  <si>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</si>
  <si>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</si>
  <si>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</si>
  <si>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</si>
  <si>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</si>
  <si>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</si>
  <si>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</si>
  <si>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</si>
  <si>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</si>
  <si>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</si>
  <si>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</si>
  <si>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</si>
  <si>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</si>
  <si>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30.11.2023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</si>
  <si>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</si>
  <si>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</si>
  <si>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</si>
  <si>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</si>
  <si>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</si>
  <si>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</si>
  <si>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</si>
  <si>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</si>
  <si>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</si>
  <si>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</si>
  <si>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</si>
  <si>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</si>
  <si>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</si>
  <si>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</si>
  <si>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</si>
  <si>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</si>
  <si>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</si>
  <si>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</si>
  <si>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</si>
  <si>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</si>
  <si>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</si>
  <si>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</si>
  <si>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</si>
  <si>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</si>
  <si>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</si>
  <si>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</si>
  <si>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</si>
  <si>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</si>
  <si>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</si>
  <si>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</si>
  <si>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</si>
  <si>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</si>
  <si>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</si>
  <si>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</si>
  <si>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</si>
  <si>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</si>
  <si>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</si>
  <si>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</si>
  <si>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</si>
  <si>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</si>
  <si>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</si>
  <si>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</si>
  <si>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</si>
  <si>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</si>
  <si>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</si>
  <si>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</si>
  <si>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</si>
  <si>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</si>
  <si>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</si>
  <si>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</si>
  <si>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</si>
  <si>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</si>
  <si>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</si>
  <si>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</si>
  <si>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</si>
  <si>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</si>
  <si>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</si>
  <si>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</si>
  <si>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</si>
  <si>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</si>
  <si>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</si>
  <si>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</si>
  <si>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</si>
  <si>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</si>
  <si>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</si>
  <si>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</si>
  <si>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</si>
  <si>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</si>
  <si>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</si>
  <si>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</si>
  <si>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</si>
  <si>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</si>
  <si>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</si>
  <si>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</si>
  <si>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</si>
  <si>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</si>
  <si>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</si>
  <si>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</si>
  <si>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</si>
  <si>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</si>
  <si>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</si>
  <si>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</si>
  <si>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</si>
  <si>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</si>
  <si>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</si>
  <si>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</si>
  <si>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</si>
  <si>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</si>
  <si>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</si>
  <si>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</si>
  <si>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</si>
  <si>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</si>
  <si>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</si>
  <si>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</si>
  <si>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</si>
  <si>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</si>
  <si>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</si>
  <si>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</si>
  <si>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</si>
  <si>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</si>
  <si>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</si>
  <si>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</si>
  <si>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</si>
  <si>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</si>
  <si>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</si>
  <si>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</si>
  <si>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</si>
  <si>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</si>
  <si>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</si>
  <si>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</si>
  <si>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</si>
  <si>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</si>
  <si>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</si>
  <si>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</si>
  <si>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</si>
  <si>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</si>
  <si>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</si>
  <si>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</si>
  <si>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</si>
  <si>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</si>
  <si>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</si>
  <si>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</si>
  <si>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</si>
  <si>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</si>
  <si>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</si>
  <si>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</si>
  <si>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</si>
  <si>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</si>
  <si>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</si>
  <si>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</si>
  <si>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</si>
  <si>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</si>
  <si>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</si>
  <si>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</si>
  <si>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</si>
  <si>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</si>
  <si>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</si>
  <si>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</si>
  <si>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</si>
  <si>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</si>
  <si>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</si>
  <si>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</si>
  <si>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</si>
  <si>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</si>
  <si>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</si>
  <si>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</si>
  <si>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</si>
  <si>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</si>
  <si>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</si>
  <si>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</si>
  <si>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</si>
  <si>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</si>
  <si>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</si>
  <si>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</si>
  <si>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</si>
  <si>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</si>
  <si>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</si>
  <si>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</si>
  <si>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</si>
  <si>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</si>
  <si>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</si>
  <si>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</si>
  <si>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</si>
  <si>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</si>
  <si>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</si>
  <si>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</si>
  <si>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</si>
  <si>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</si>
  <si>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</si>
  <si>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</si>
  <si>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</si>
  <si>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</si>
  <si>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</si>
  <si>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</si>
  <si>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</si>
  <si>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</si>
  <si>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</si>
  <si>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</si>
  <si>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</si>
  <si>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</si>
  <si>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</si>
  <si>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</si>
  <si>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</si>
  <si>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</si>
  <si>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</si>
  <si>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</si>
  <si>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</si>
  <si>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</si>
  <si>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</si>
  <si>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</si>
  <si>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</si>
  <si>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</si>
  <si>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</si>
  <si>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</si>
  <si>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</si>
  <si>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</si>
  <si>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</si>
  <si>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</si>
  <si>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</si>
  <si>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</si>
  <si>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</si>
  <si>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</si>
  <si>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</si>
  <si>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</si>
  <si>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</si>
  <si>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</si>
  <si>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</si>
  <si>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</si>
  <si>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</si>
  <si>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</si>
  <si>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</si>
  <si>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</si>
  <si>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</si>
  <si>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</si>
  <si>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</si>
  <si>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</si>
  <si>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</si>
  <si>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</si>
  <si>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</si>
  <si>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</si>
  <si>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</si>
  <si>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</si>
  <si>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</si>
  <si>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</si>
  <si>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</si>
  <si>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</si>
  <si>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</si>
  <si>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</si>
  <si>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</si>
  <si>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</si>
  <si>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</si>
  <si>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</si>
  <si>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</si>
  <si>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</si>
  <si>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</si>
  <si>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</si>
  <si>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</si>
  <si>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</si>
  <si>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</si>
  <si>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</si>
  <si>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</si>
  <si>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</si>
  <si>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</si>
  <si>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</si>
  <si>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</si>
  <si>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</si>
  <si>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</si>
  <si>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</si>
  <si>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</si>
  <si>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</si>
  <si>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</si>
  <si>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</si>
  <si>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</si>
  <si>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</si>
  <si>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</si>
  <si>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</si>
  <si>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</si>
  <si>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</si>
  <si>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</si>
  <si>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</si>
  <si>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</si>
  <si>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</si>
  <si>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</si>
  <si>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</si>
  <si>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</si>
  <si>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</si>
  <si>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</si>
  <si>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</si>
  <si>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</si>
  <si>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</si>
  <si>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</si>
  <si>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</si>
  <si>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</si>
  <si>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</si>
  <si>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</si>
  <si>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</si>
  <si>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</si>
  <si>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</si>
  <si>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</si>
  <si>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</si>
  <si>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</si>
  <si>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</si>
  <si>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</si>
  <si>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</si>
  <si>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</si>
  <si>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</si>
  <si>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</si>
  <si>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</si>
  <si>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</si>
  <si>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</si>
  <si>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тестовый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</si>
</sst>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2" t="s">
        <v>29</v>
      </c>
      <c r="E1" s="622"/>
      <c r="F1" s="622"/>
      <c r="G1" s="14" t="s">
        <v>66</v>
      </c>
      <c r="H1" s="622" t="s">
        <v>49</v>
      </c>
      <c r="I1" s="622"/>
      <c r="J1" s="622"/>
      <c r="K1" s="622"/>
      <c r="L1" s="622"/>
      <c r="M1" s="622"/>
      <c r="N1" s="622"/>
      <c r="O1" s="622"/>
      <c r="P1" s="623" t="s">
        <v>67</v>
      </c>
      <c r="Q1" s="624"/>
      <c r="R1" s="6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/>
      <c r="P2" s="625"/>
      <c r="Q2" s="625"/>
      <c r="R2" s="625"/>
      <c r="S2" s="625"/>
      <c r="T2" s="625"/>
      <c r="U2" s="6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5"/>
      <c r="O3" s="625"/>
      <c r="P3" s="625"/>
      <c r="Q3" s="625"/>
      <c r="R3" s="625"/>
      <c r="S3" s="625"/>
      <c r="T3" s="625"/>
      <c r="U3" s="6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4" t="s">
        <v>8</v>
      </c>
      <c r="B5" s="604"/>
      <c r="C5" s="604"/>
      <c r="D5" s="626"/>
      <c r="E5" s="626"/>
      <c r="F5" s="627" t="s">
        <v>14</v>
      </c>
      <c r="G5" s="627"/>
      <c r="H5" s="626" t="s">
        <v>662</v>
      </c>
      <c r="I5" s="626"/>
      <c r="J5" s="626"/>
      <c r="K5" s="626"/>
      <c r="L5" s="626"/>
      <c r="N5" s="27" t="s">
        <v>4</v>
      </c>
      <c r="O5" s="621">
        <v>45254</v>
      </c>
      <c r="P5" s="621"/>
      <c r="R5" s="628" t="s">
        <v>3</v>
      </c>
      <c r="S5" s="629"/>
      <c r="T5" s="630" t="s">
        <v>648</v>
      </c>
      <c r="U5" s="631"/>
      <c r="Z5" s="60"/>
      <c r="AA5" s="60"/>
      <c r="AB5" s="60"/>
    </row>
    <row r="6" spans="1:29" s="17" customFormat="1" ht="24" customHeight="1" x14ac:dyDescent="0.2">
      <c r="A6" s="604" t="s">
        <v>1</v>
      </c>
      <c r="B6" s="604"/>
      <c r="C6" s="604"/>
      <c r="D6" s="605" t="s">
        <v>75</v>
      </c>
      <c r="E6" s="605"/>
      <c r="F6" s="605"/>
      <c r="G6" s="605"/>
      <c r="H6" s="605"/>
      <c r="I6" s="605"/>
      <c r="J6" s="605"/>
      <c r="K6" s="605"/>
      <c r="L6" s="605"/>
      <c r="N6" s="27" t="s">
        <v>30</v>
      </c>
      <c r="O6" s="606" t="str">
        <f>IF(O5=0," ",CHOOSE(WEEKDAY(O5,2),"Понедельник","Вторник","Среда","Четверг","Пятница","Суббота","Воскресенье"))</f>
        <v>Пятница</v>
      </c>
      <c r="P6" s="606"/>
      <c r="R6" s="607" t="s">
        <v>5</v>
      </c>
      <c r="S6" s="608"/>
      <c r="T6" s="609" t="s">
        <v>69</v>
      </c>
      <c r="U6" s="61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7"/>
      <c r="N7" s="29"/>
      <c r="O7" s="49"/>
      <c r="P7" s="49"/>
      <c r="R7" s="607"/>
      <c r="S7" s="608"/>
      <c r="T7" s="611"/>
      <c r="U7" s="612"/>
      <c r="Z7" s="60"/>
      <c r="AA7" s="60"/>
      <c r="AB7" s="60"/>
    </row>
    <row r="8" spans="1:29" s="17" customFormat="1" ht="25.5" customHeight="1" x14ac:dyDescent="0.2">
      <c r="A8" s="618" t="s">
        <v>60</v>
      </c>
      <c r="B8" s="618"/>
      <c r="C8" s="618"/>
      <c r="D8" s="619" t="s">
        <v>76</v>
      </c>
      <c r="E8" s="619"/>
      <c r="F8" s="619"/>
      <c r="G8" s="619"/>
      <c r="H8" s="619"/>
      <c r="I8" s="619"/>
      <c r="J8" s="619"/>
      <c r="K8" s="619"/>
      <c r="L8" s="619"/>
      <c r="N8" s="27" t="s">
        <v>11</v>
      </c>
      <c r="O8" s="599">
        <v>0.83333333333333337</v>
      </c>
      <c r="P8" s="599"/>
      <c r="R8" s="607"/>
      <c r="S8" s="608"/>
      <c r="T8" s="611"/>
      <c r="U8" s="612"/>
      <c r="Z8" s="60"/>
      <c r="AA8" s="60"/>
      <c r="AB8" s="60"/>
    </row>
    <row r="9" spans="1:29" s="17" customFormat="1" ht="39.950000000000003" customHeight="1" x14ac:dyDescent="0.2">
      <c r="A9" s="5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596" t="s">
        <v>48</v>
      </c>
      <c r="E9" s="597"/>
      <c r="F9" s="5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N9" s="31" t="s">
        <v>15</v>
      </c>
      <c r="O9" s="621"/>
      <c r="P9" s="621"/>
      <c r="R9" s="607"/>
      <c r="S9" s="608"/>
      <c r="T9" s="613"/>
      <c r="U9" s="61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596"/>
      <c r="E10" s="597"/>
      <c r="F10" s="5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598" t="str">
        <f>IFERROR(VLOOKUP($D$10,Proxy,2,FALSE),"")</f>
        <v/>
      </c>
      <c r="I10" s="598"/>
      <c r="J10" s="598"/>
      <c r="K10" s="598"/>
      <c r="L10" s="598"/>
      <c r="N10" s="31" t="s">
        <v>35</v>
      </c>
      <c r="O10" s="599"/>
      <c r="P10" s="599"/>
      <c r="S10" s="29" t="s">
        <v>12</v>
      </c>
      <c r="T10" s="600" t="s">
        <v>70</v>
      </c>
      <c r="U10" s="60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9"/>
      <c r="P11" s="599"/>
      <c r="S11" s="29" t="s">
        <v>31</v>
      </c>
      <c r="T11" s="587" t="s">
        <v>57</v>
      </c>
      <c r="U11" s="58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6" t="s">
        <v>71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N12" s="27" t="s">
        <v>33</v>
      </c>
      <c r="O12" s="602"/>
      <c r="P12" s="602"/>
      <c r="Q12" s="28"/>
      <c r="R12"/>
      <c r="S12" s="29" t="s">
        <v>48</v>
      </c>
      <c r="T12" s="603"/>
      <c r="U12" s="603"/>
      <c r="V12"/>
      <c r="Z12" s="60"/>
      <c r="AA12" s="60"/>
      <c r="AB12" s="60"/>
    </row>
    <row r="13" spans="1:29" s="17" customFormat="1" ht="23.25" customHeight="1" x14ac:dyDescent="0.2">
      <c r="A13" s="586" t="s">
        <v>72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31"/>
      <c r="N13" s="31" t="s">
        <v>34</v>
      </c>
      <c r="O13" s="587"/>
      <c r="P13" s="58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6" t="s">
        <v>73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8" t="s">
        <v>74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/>
      <c r="N15" s="589" t="s">
        <v>63</v>
      </c>
      <c r="O15" s="589"/>
      <c r="P15" s="589"/>
      <c r="Q15" s="589"/>
      <c r="R15" s="58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0"/>
      <c r="O16" s="590"/>
      <c r="P16" s="590"/>
      <c r="Q16" s="590"/>
      <c r="R16" s="59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4" t="s">
        <v>61</v>
      </c>
      <c r="B17" s="574" t="s">
        <v>51</v>
      </c>
      <c r="C17" s="592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3" t="s">
        <v>16</v>
      </c>
      <c r="K17" s="593" t="s">
        <v>65</v>
      </c>
      <c r="L17" s="593" t="s">
        <v>2</v>
      </c>
      <c r="M17" s="574" t="s">
        <v>28</v>
      </c>
      <c r="N17" s="574" t="s">
        <v>17</v>
      </c>
      <c r="O17" s="574"/>
      <c r="P17" s="574"/>
      <c r="Q17" s="574"/>
      <c r="R17" s="574"/>
      <c r="S17" s="591" t="s">
        <v>58</v>
      </c>
      <c r="T17" s="574"/>
      <c r="U17" s="574" t="s">
        <v>6</v>
      </c>
      <c r="V17" s="574" t="s">
        <v>44</v>
      </c>
      <c r="W17" s="575" t="s">
        <v>56</v>
      </c>
      <c r="X17" s="574" t="s">
        <v>18</v>
      </c>
      <c r="Y17" s="577" t="s">
        <v>62</v>
      </c>
      <c r="Z17" s="577" t="s">
        <v>19</v>
      </c>
      <c r="AA17" s="578" t="s">
        <v>59</v>
      </c>
      <c r="AB17" s="579"/>
      <c r="AC17" s="580"/>
      <c r="AD17" s="584"/>
      <c r="BA17" s="585" t="s">
        <v>64</v>
      </c>
    </row>
    <row r="18" spans="1:53" ht="14.25" customHeight="1" x14ac:dyDescent="0.2">
      <c r="A18" s="574"/>
      <c r="B18" s="574"/>
      <c r="C18" s="592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4"/>
      <c r="K18" s="594"/>
      <c r="L18" s="594"/>
      <c r="M18" s="574"/>
      <c r="N18" s="574"/>
      <c r="O18" s="574"/>
      <c r="P18" s="574"/>
      <c r="Q18" s="574"/>
      <c r="R18" s="574"/>
      <c r="S18" s="36" t="s">
        <v>47</v>
      </c>
      <c r="T18" s="36" t="s">
        <v>46</v>
      </c>
      <c r="U18" s="574"/>
      <c r="V18" s="574"/>
      <c r="W18" s="576"/>
      <c r="X18" s="574"/>
      <c r="Y18" s="577"/>
      <c r="Z18" s="577"/>
      <c r="AA18" s="581"/>
      <c r="AB18" s="582"/>
      <c r="AC18" s="583"/>
      <c r="AD18" s="584"/>
      <c r="BA18" s="585"/>
    </row>
    <row r="19" spans="1:53" ht="27.75" customHeight="1" x14ac:dyDescent="0.2">
      <c r="A19" s="343" t="s">
        <v>77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55"/>
      <c r="Z19" s="55"/>
    </row>
    <row r="20" spans="1:53" ht="16.5" customHeight="1" x14ac:dyDescent="0.25">
      <c r="A20" s="331" t="s">
        <v>77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66"/>
      <c r="Z20" s="66"/>
    </row>
    <row r="21" spans="1:53" ht="14.25" customHeight="1" x14ac:dyDescent="0.25">
      <c r="A21" s="332" t="s">
        <v>78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67"/>
      <c r="Z21" s="67"/>
    </row>
    <row r="22" spans="1:53" ht="27" customHeight="1" x14ac:dyDescent="0.25">
      <c r="A22" s="64" t="s">
        <v>79</v>
      </c>
      <c r="B22" s="64" t="s">
        <v>80</v>
      </c>
      <c r="C22" s="37">
        <v>4301031106</v>
      </c>
      <c r="D22" s="327">
        <v>4607091389258</v>
      </c>
      <c r="E22" s="32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82</v>
      </c>
      <c r="L22" s="39" t="s">
        <v>81</v>
      </c>
      <c r="M22" s="38">
        <v>35</v>
      </c>
      <c r="N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2"/>
      <c r="N23" s="318" t="s">
        <v>43</v>
      </c>
      <c r="O23" s="319"/>
      <c r="P23" s="319"/>
      <c r="Q23" s="319"/>
      <c r="R23" s="319"/>
      <c r="S23" s="319"/>
      <c r="T23" s="32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2"/>
      <c r="N24" s="318" t="s">
        <v>43</v>
      </c>
      <c r="O24" s="319"/>
      <c r="P24" s="319"/>
      <c r="Q24" s="319"/>
      <c r="R24" s="319"/>
      <c r="S24" s="319"/>
      <c r="T24" s="32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2" t="s">
        <v>83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67"/>
      <c r="Z25" s="67"/>
    </row>
    <row r="26" spans="1:53" ht="27" customHeight="1" x14ac:dyDescent="0.25">
      <c r="A26" s="64" t="s">
        <v>84</v>
      </c>
      <c r="B26" s="64" t="s">
        <v>85</v>
      </c>
      <c r="C26" s="37">
        <v>4301051176</v>
      </c>
      <c r="D26" s="327">
        <v>4607091383881</v>
      </c>
      <c r="E26" s="32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82</v>
      </c>
      <c r="L26" s="39" t="s">
        <v>81</v>
      </c>
      <c r="M26" s="38">
        <v>35</v>
      </c>
      <c r="N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86</v>
      </c>
      <c r="B27" s="64" t="s">
        <v>87</v>
      </c>
      <c r="C27" s="37">
        <v>4301051172</v>
      </c>
      <c r="D27" s="327">
        <v>4607091388237</v>
      </c>
      <c r="E27" s="32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82</v>
      </c>
      <c r="L27" s="39" t="s">
        <v>81</v>
      </c>
      <c r="M27" s="38">
        <v>35</v>
      </c>
      <c r="N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88</v>
      </c>
      <c r="B28" s="64" t="s">
        <v>89</v>
      </c>
      <c r="C28" s="37">
        <v>4301051180</v>
      </c>
      <c r="D28" s="327">
        <v>4607091383935</v>
      </c>
      <c r="E28" s="32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82</v>
      </c>
      <c r="L28" s="39" t="s">
        <v>81</v>
      </c>
      <c r="M28" s="38">
        <v>30</v>
      </c>
      <c r="N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90</v>
      </c>
      <c r="B29" s="64" t="s">
        <v>91</v>
      </c>
      <c r="C29" s="37">
        <v>4301051426</v>
      </c>
      <c r="D29" s="327">
        <v>4680115881853</v>
      </c>
      <c r="E29" s="32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82</v>
      </c>
      <c r="L29" s="39" t="s">
        <v>81</v>
      </c>
      <c r="M29" s="38">
        <v>30</v>
      </c>
      <c r="N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92</v>
      </c>
      <c r="B30" s="64" t="s">
        <v>93</v>
      </c>
      <c r="C30" s="37">
        <v>4301051178</v>
      </c>
      <c r="D30" s="327">
        <v>4607091383911</v>
      </c>
      <c r="E30" s="32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82</v>
      </c>
      <c r="L30" s="39" t="s">
        <v>81</v>
      </c>
      <c r="M30" s="38">
        <v>35</v>
      </c>
      <c r="N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94</v>
      </c>
      <c r="B31" s="64" t="s">
        <v>95</v>
      </c>
      <c r="C31" s="37">
        <v>4301051174</v>
      </c>
      <c r="D31" s="327">
        <v>4607091388244</v>
      </c>
      <c r="E31" s="32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82</v>
      </c>
      <c r="L31" s="39" t="s">
        <v>81</v>
      </c>
      <c r="M31" s="38">
        <v>35</v>
      </c>
      <c r="N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2"/>
      <c r="N32" s="318" t="s">
        <v>43</v>
      </c>
      <c r="O32" s="319"/>
      <c r="P32" s="319"/>
      <c r="Q32" s="319"/>
      <c r="R32" s="319"/>
      <c r="S32" s="319"/>
      <c r="T32" s="320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2"/>
      <c r="N33" s="318" t="s">
        <v>43</v>
      </c>
      <c r="O33" s="319"/>
      <c r="P33" s="319"/>
      <c r="Q33" s="319"/>
      <c r="R33" s="319"/>
      <c r="S33" s="319"/>
      <c r="T33" s="320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2" t="s">
        <v>96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67"/>
      <c r="Z34" s="67"/>
    </row>
    <row r="35" spans="1:53" ht="27" customHeight="1" x14ac:dyDescent="0.25">
      <c r="A35" s="64" t="s">
        <v>97</v>
      </c>
      <c r="B35" s="64" t="s">
        <v>98</v>
      </c>
      <c r="C35" s="37">
        <v>4301032013</v>
      </c>
      <c r="D35" s="327">
        <v>4607091388503</v>
      </c>
      <c r="E35" s="32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82</v>
      </c>
      <c r="L35" s="39" t="s">
        <v>100</v>
      </c>
      <c r="M35" s="38">
        <v>120</v>
      </c>
      <c r="N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99</v>
      </c>
    </row>
    <row r="36" spans="1:53" x14ac:dyDescent="0.2">
      <c r="A36" s="321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2"/>
      <c r="N36" s="318" t="s">
        <v>43</v>
      </c>
      <c r="O36" s="319"/>
      <c r="P36" s="319"/>
      <c r="Q36" s="319"/>
      <c r="R36" s="319"/>
      <c r="S36" s="319"/>
      <c r="T36" s="320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2"/>
      <c r="N37" s="318" t="s">
        <v>43</v>
      </c>
      <c r="O37" s="319"/>
      <c r="P37" s="319"/>
      <c r="Q37" s="319"/>
      <c r="R37" s="319"/>
      <c r="S37" s="319"/>
      <c r="T37" s="320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2" t="s">
        <v>101</v>
      </c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  <c r="Y38" s="67"/>
      <c r="Z38" s="67"/>
    </row>
    <row r="39" spans="1:53" ht="80.25" customHeight="1" x14ac:dyDescent="0.25">
      <c r="A39" s="64" t="s">
        <v>102</v>
      </c>
      <c r="B39" s="64" t="s">
        <v>103</v>
      </c>
      <c r="C39" s="37">
        <v>4301160001</v>
      </c>
      <c r="D39" s="327">
        <v>4607091388282</v>
      </c>
      <c r="E39" s="32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82</v>
      </c>
      <c r="L39" s="39" t="s">
        <v>100</v>
      </c>
      <c r="M39" s="38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104</v>
      </c>
      <c r="Z39" s="70" t="s">
        <v>48</v>
      </c>
      <c r="AD39" s="71"/>
      <c r="BA39" s="81" t="s">
        <v>66</v>
      </c>
    </row>
    <row r="40" spans="1:53" x14ac:dyDescent="0.2">
      <c r="A40" s="321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2"/>
      <c r="N40" s="318" t="s">
        <v>43</v>
      </c>
      <c r="O40" s="319"/>
      <c r="P40" s="319"/>
      <c r="Q40" s="319"/>
      <c r="R40" s="319"/>
      <c r="S40" s="319"/>
      <c r="T40" s="320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2"/>
      <c r="N41" s="318" t="s">
        <v>43</v>
      </c>
      <c r="O41" s="319"/>
      <c r="P41" s="319"/>
      <c r="Q41" s="319"/>
      <c r="R41" s="319"/>
      <c r="S41" s="319"/>
      <c r="T41" s="320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2" t="s">
        <v>105</v>
      </c>
      <c r="B42" s="332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67"/>
      <c r="Z42" s="67"/>
    </row>
    <row r="43" spans="1:53" ht="27" customHeight="1" x14ac:dyDescent="0.25">
      <c r="A43" s="64" t="s">
        <v>106</v>
      </c>
      <c r="B43" s="64" t="s">
        <v>107</v>
      </c>
      <c r="C43" s="37">
        <v>4301170002</v>
      </c>
      <c r="D43" s="327">
        <v>4607091389111</v>
      </c>
      <c r="E43" s="32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82</v>
      </c>
      <c r="L43" s="39" t="s">
        <v>100</v>
      </c>
      <c r="M43" s="38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99</v>
      </c>
    </row>
    <row r="44" spans="1:53" x14ac:dyDescent="0.2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2"/>
      <c r="N44" s="318" t="s">
        <v>43</v>
      </c>
      <c r="O44" s="319"/>
      <c r="P44" s="319"/>
      <c r="Q44" s="319"/>
      <c r="R44" s="319"/>
      <c r="S44" s="319"/>
      <c r="T44" s="320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2"/>
      <c r="N45" s="318" t="s">
        <v>43</v>
      </c>
      <c r="O45" s="319"/>
      <c r="P45" s="319"/>
      <c r="Q45" s="319"/>
      <c r="R45" s="319"/>
      <c r="S45" s="319"/>
      <c r="T45" s="320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3" t="s">
        <v>108</v>
      </c>
      <c r="B46" s="343"/>
      <c r="C46" s="343"/>
      <c r="D46" s="343"/>
      <c r="E46" s="343"/>
      <c r="F46" s="343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  <c r="Y46" s="55"/>
      <c r="Z46" s="55"/>
    </row>
    <row r="47" spans="1:53" ht="16.5" customHeight="1" x14ac:dyDescent="0.25">
      <c r="A47" s="331" t="s">
        <v>109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66"/>
      <c r="Z47" s="66"/>
    </row>
    <row r="48" spans="1:53" ht="14.25" customHeight="1" x14ac:dyDescent="0.25">
      <c r="A48" s="332" t="s">
        <v>110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67"/>
      <c r="Z48" s="67"/>
    </row>
    <row r="49" spans="1:53" ht="27" customHeight="1" x14ac:dyDescent="0.25">
      <c r="A49" s="64" t="s">
        <v>111</v>
      </c>
      <c r="B49" s="64" t="s">
        <v>112</v>
      </c>
      <c r="C49" s="37">
        <v>4301020234</v>
      </c>
      <c r="D49" s="327">
        <v>4680115881440</v>
      </c>
      <c r="E49" s="32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114</v>
      </c>
      <c r="L49" s="39" t="s">
        <v>113</v>
      </c>
      <c r="M49" s="38">
        <v>50</v>
      </c>
      <c r="N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115</v>
      </c>
      <c r="B50" s="64" t="s">
        <v>116</v>
      </c>
      <c r="C50" s="37">
        <v>4301020232</v>
      </c>
      <c r="D50" s="327">
        <v>4680115881433</v>
      </c>
      <c r="E50" s="32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82</v>
      </c>
      <c r="L50" s="39" t="s">
        <v>113</v>
      </c>
      <c r="M50" s="38">
        <v>50</v>
      </c>
      <c r="N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2"/>
      <c r="N51" s="318" t="s">
        <v>43</v>
      </c>
      <c r="O51" s="319"/>
      <c r="P51" s="319"/>
      <c r="Q51" s="319"/>
      <c r="R51" s="319"/>
      <c r="S51" s="319"/>
      <c r="T51" s="320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2"/>
      <c r="N52" s="318" t="s">
        <v>43</v>
      </c>
      <c r="O52" s="319"/>
      <c r="P52" s="319"/>
      <c r="Q52" s="319"/>
      <c r="R52" s="319"/>
      <c r="S52" s="319"/>
      <c r="T52" s="320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1" t="s">
        <v>117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66"/>
      <c r="Z53" s="66"/>
    </row>
    <row r="54" spans="1:53" ht="14.25" customHeight="1" x14ac:dyDescent="0.25">
      <c r="A54" s="332" t="s">
        <v>118</v>
      </c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67"/>
      <c r="Z54" s="67"/>
    </row>
    <row r="55" spans="1:53" ht="27" customHeight="1" x14ac:dyDescent="0.25">
      <c r="A55" s="64" t="s">
        <v>119</v>
      </c>
      <c r="B55" s="64" t="s">
        <v>120</v>
      </c>
      <c r="C55" s="37">
        <v>4301011452</v>
      </c>
      <c r="D55" s="327">
        <v>4680115881426</v>
      </c>
      <c r="E55" s="32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114</v>
      </c>
      <c r="L55" s="39" t="s">
        <v>113</v>
      </c>
      <c r="M55" s="38">
        <v>50</v>
      </c>
      <c r="N55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119</v>
      </c>
      <c r="B56" s="64" t="s">
        <v>121</v>
      </c>
      <c r="C56" s="37">
        <v>4301011481</v>
      </c>
      <c r="D56" s="327">
        <v>4680115881426</v>
      </c>
      <c r="E56" s="32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123</v>
      </c>
      <c r="M56" s="38">
        <v>55</v>
      </c>
      <c r="N56" s="561" t="s">
        <v>122</v>
      </c>
      <c r="O56" s="329"/>
      <c r="P56" s="329"/>
      <c r="Q56" s="329"/>
      <c r="R56" s="33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124</v>
      </c>
      <c r="B57" s="64" t="s">
        <v>125</v>
      </c>
      <c r="C57" s="37">
        <v>4301011437</v>
      </c>
      <c r="D57" s="327">
        <v>4680115881419</v>
      </c>
      <c r="E57" s="32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82</v>
      </c>
      <c r="L57" s="39" t="s">
        <v>113</v>
      </c>
      <c r="M57" s="38">
        <v>50</v>
      </c>
      <c r="N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126</v>
      </c>
      <c r="B58" s="64" t="s">
        <v>127</v>
      </c>
      <c r="C58" s="37">
        <v>4301011458</v>
      </c>
      <c r="D58" s="327">
        <v>4680115881525</v>
      </c>
      <c r="E58" s="32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82</v>
      </c>
      <c r="L58" s="39" t="s">
        <v>113</v>
      </c>
      <c r="M58" s="38">
        <v>50</v>
      </c>
      <c r="N58" s="559" t="s">
        <v>128</v>
      </c>
      <c r="O58" s="329"/>
      <c r="P58" s="329"/>
      <c r="Q58" s="329"/>
      <c r="R58" s="33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1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2"/>
      <c r="N59" s="318" t="s">
        <v>43</v>
      </c>
      <c r="O59" s="319"/>
      <c r="P59" s="319"/>
      <c r="Q59" s="319"/>
      <c r="R59" s="319"/>
      <c r="S59" s="319"/>
      <c r="T59" s="320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2"/>
      <c r="N60" s="318" t="s">
        <v>43</v>
      </c>
      <c r="O60" s="319"/>
      <c r="P60" s="319"/>
      <c r="Q60" s="319"/>
      <c r="R60" s="319"/>
      <c r="S60" s="319"/>
      <c r="T60" s="320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1" t="s">
        <v>108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66"/>
      <c r="Z61" s="66"/>
    </row>
    <row r="62" spans="1:53" ht="14.25" customHeight="1" x14ac:dyDescent="0.25">
      <c r="A62" s="332" t="s">
        <v>118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67"/>
      <c r="Z62" s="67"/>
    </row>
    <row r="63" spans="1:53" ht="27" customHeight="1" x14ac:dyDescent="0.25">
      <c r="A63" s="64" t="s">
        <v>129</v>
      </c>
      <c r="B63" s="64" t="s">
        <v>130</v>
      </c>
      <c r="C63" s="37">
        <v>4301011623</v>
      </c>
      <c r="D63" s="327">
        <v>4607091382945</v>
      </c>
      <c r="E63" s="32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113</v>
      </c>
      <c r="M63" s="38">
        <v>50</v>
      </c>
      <c r="N63" s="553" t="s">
        <v>131</v>
      </c>
      <c r="O63" s="329"/>
      <c r="P63" s="329"/>
      <c r="Q63" s="329"/>
      <c r="R63" s="33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4301011380</v>
      </c>
      <c r="D64" s="327">
        <v>4607091385670</v>
      </c>
      <c r="E64" s="32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114</v>
      </c>
      <c r="L64" s="39" t="s">
        <v>113</v>
      </c>
      <c r="M64" s="38">
        <v>50</v>
      </c>
      <c r="N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9"/>
      <c r="P64" s="329"/>
      <c r="Q64" s="329"/>
      <c r="R64" s="33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27">
        <v>4680115881327</v>
      </c>
      <c r="E65" s="32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136</v>
      </c>
      <c r="M65" s="38">
        <v>50</v>
      </c>
      <c r="N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4301011514</v>
      </c>
      <c r="D66" s="327">
        <v>4680115882133</v>
      </c>
      <c r="E66" s="32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9"/>
      <c r="P66" s="329"/>
      <c r="Q66" s="329"/>
      <c r="R66" s="33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27">
        <v>4607091382952</v>
      </c>
      <c r="E67" s="32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82</v>
      </c>
      <c r="L67" s="39" t="s">
        <v>113</v>
      </c>
      <c r="M67" s="38">
        <v>50</v>
      </c>
      <c r="N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27">
        <v>4607091385687</v>
      </c>
      <c r="E68" s="327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82</v>
      </c>
      <c r="L68" s="39" t="s">
        <v>143</v>
      </c>
      <c r="M68" s="38">
        <v>50</v>
      </c>
      <c r="N68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27">
        <v>4680115882539</v>
      </c>
      <c r="E69" s="327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82</v>
      </c>
      <c r="L69" s="39" t="s">
        <v>143</v>
      </c>
      <c r="M69" s="38">
        <v>50</v>
      </c>
      <c r="N69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27">
        <v>4607091384604</v>
      </c>
      <c r="E70" s="32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82</v>
      </c>
      <c r="L70" s="39" t="s">
        <v>113</v>
      </c>
      <c r="M70" s="38">
        <v>50</v>
      </c>
      <c r="N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27">
        <v>4680115880283</v>
      </c>
      <c r="E71" s="32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82</v>
      </c>
      <c r="L71" s="39" t="s">
        <v>113</v>
      </c>
      <c r="M71" s="38">
        <v>45</v>
      </c>
      <c r="N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27">
        <v>4680115881518</v>
      </c>
      <c r="E72" s="32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82</v>
      </c>
      <c r="L72" s="39" t="s">
        <v>143</v>
      </c>
      <c r="M72" s="38">
        <v>50</v>
      </c>
      <c r="N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27">
        <v>4680115881303</v>
      </c>
      <c r="E73" s="32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82</v>
      </c>
      <c r="L73" s="39" t="s">
        <v>136</v>
      </c>
      <c r="M73" s="38">
        <v>50</v>
      </c>
      <c r="N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27">
        <v>4680115882720</v>
      </c>
      <c r="E74" s="327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82</v>
      </c>
      <c r="L74" s="39" t="s">
        <v>113</v>
      </c>
      <c r="M74" s="38">
        <v>90</v>
      </c>
      <c r="N74" s="544" t="s">
        <v>156</v>
      </c>
      <c r="O74" s="329"/>
      <c r="P74" s="329"/>
      <c r="Q74" s="329"/>
      <c r="R74" s="33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27">
        <v>4607091388466</v>
      </c>
      <c r="E75" s="327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82</v>
      </c>
      <c r="L75" s="39" t="s">
        <v>143</v>
      </c>
      <c r="M75" s="38">
        <v>45</v>
      </c>
      <c r="N75" s="5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9"/>
      <c r="P75" s="329"/>
      <c r="Q75" s="329"/>
      <c r="R75" s="33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27">
        <v>4680115880269</v>
      </c>
      <c r="E76" s="327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82</v>
      </c>
      <c r="L76" s="39" t="s">
        <v>143</v>
      </c>
      <c r="M76" s="38">
        <v>50</v>
      </c>
      <c r="N76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9"/>
      <c r="P76" s="329"/>
      <c r="Q76" s="329"/>
      <c r="R76" s="33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27">
        <v>4680115880429</v>
      </c>
      <c r="E77" s="32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82</v>
      </c>
      <c r="L77" s="39" t="s">
        <v>143</v>
      </c>
      <c r="M77" s="38">
        <v>50</v>
      </c>
      <c r="N77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9"/>
      <c r="P77" s="329"/>
      <c r="Q77" s="329"/>
      <c r="R77" s="33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27">
        <v>4680115881457</v>
      </c>
      <c r="E78" s="327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82</v>
      </c>
      <c r="L78" s="39" t="s">
        <v>143</v>
      </c>
      <c r="M78" s="38">
        <v>50</v>
      </c>
      <c r="N78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9"/>
      <c r="P78" s="329"/>
      <c r="Q78" s="329"/>
      <c r="R78" s="33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21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2"/>
      <c r="N79" s="318" t="s">
        <v>43</v>
      </c>
      <c r="O79" s="319"/>
      <c r="P79" s="319"/>
      <c r="Q79" s="319"/>
      <c r="R79" s="319"/>
      <c r="S79" s="319"/>
      <c r="T79" s="320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2"/>
      <c r="N80" s="318" t="s">
        <v>43</v>
      </c>
      <c r="O80" s="319"/>
      <c r="P80" s="319"/>
      <c r="Q80" s="319"/>
      <c r="R80" s="319"/>
      <c r="S80" s="319"/>
      <c r="T80" s="320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32" t="s">
        <v>110</v>
      </c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2"/>
      <c r="N81" s="332"/>
      <c r="O81" s="332"/>
      <c r="P81" s="332"/>
      <c r="Q81" s="332"/>
      <c r="R81" s="332"/>
      <c r="S81" s="332"/>
      <c r="T81" s="332"/>
      <c r="U81" s="332"/>
      <c r="V81" s="332"/>
      <c r="W81" s="332"/>
      <c r="X81" s="332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27">
        <v>4607091384789</v>
      </c>
      <c r="E82" s="327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114</v>
      </c>
      <c r="L82" s="39" t="s">
        <v>113</v>
      </c>
      <c r="M82" s="38">
        <v>45</v>
      </c>
      <c r="N82" s="541" t="s">
        <v>167</v>
      </c>
      <c r="O82" s="329"/>
      <c r="P82" s="329"/>
      <c r="Q82" s="329"/>
      <c r="R82" s="33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27">
        <v>4680115881488</v>
      </c>
      <c r="E83" s="327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114</v>
      </c>
      <c r="L83" s="39" t="s">
        <v>113</v>
      </c>
      <c r="M83" s="38">
        <v>50</v>
      </c>
      <c r="N83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9"/>
      <c r="P83" s="329"/>
      <c r="Q83" s="329"/>
      <c r="R83" s="33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27">
        <v>4607091384765</v>
      </c>
      <c r="E84" s="327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82</v>
      </c>
      <c r="L84" s="39" t="s">
        <v>113</v>
      </c>
      <c r="M84" s="38">
        <v>45</v>
      </c>
      <c r="N84" s="535" t="s">
        <v>172</v>
      </c>
      <c r="O84" s="329"/>
      <c r="P84" s="329"/>
      <c r="Q84" s="329"/>
      <c r="R84" s="33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27">
        <v>4680115882751</v>
      </c>
      <c r="E85" s="327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82</v>
      </c>
      <c r="L85" s="39" t="s">
        <v>113</v>
      </c>
      <c r="M85" s="38">
        <v>90</v>
      </c>
      <c r="N85" s="536" t="s">
        <v>175</v>
      </c>
      <c r="O85" s="329"/>
      <c r="P85" s="329"/>
      <c r="Q85" s="329"/>
      <c r="R85" s="33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27">
        <v>4680115882775</v>
      </c>
      <c r="E86" s="327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143</v>
      </c>
      <c r="M86" s="38">
        <v>50</v>
      </c>
      <c r="N86" s="537" t="s">
        <v>178</v>
      </c>
      <c r="O86" s="329"/>
      <c r="P86" s="329"/>
      <c r="Q86" s="329"/>
      <c r="R86" s="33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27">
        <v>4680115880658</v>
      </c>
      <c r="E87" s="327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82</v>
      </c>
      <c r="L87" s="39" t="s">
        <v>113</v>
      </c>
      <c r="M87" s="38">
        <v>50</v>
      </c>
      <c r="N87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9"/>
      <c r="P87" s="329"/>
      <c r="Q87" s="329"/>
      <c r="R87" s="33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27">
        <v>4607091381962</v>
      </c>
      <c r="E88" s="327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82</v>
      </c>
      <c r="L88" s="39" t="s">
        <v>113</v>
      </c>
      <c r="M88" s="38">
        <v>50</v>
      </c>
      <c r="N88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9"/>
      <c r="P88" s="329"/>
      <c r="Q88" s="329"/>
      <c r="R88" s="33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21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2"/>
      <c r="N89" s="318" t="s">
        <v>43</v>
      </c>
      <c r="O89" s="319"/>
      <c r="P89" s="319"/>
      <c r="Q89" s="319"/>
      <c r="R89" s="319"/>
      <c r="S89" s="319"/>
      <c r="T89" s="320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2"/>
      <c r="N90" s="318" t="s">
        <v>43</v>
      </c>
      <c r="O90" s="319"/>
      <c r="P90" s="319"/>
      <c r="Q90" s="319"/>
      <c r="R90" s="319"/>
      <c r="S90" s="319"/>
      <c r="T90" s="320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32" t="s">
        <v>78</v>
      </c>
      <c r="B91" s="332"/>
      <c r="C91" s="332"/>
      <c r="D91" s="332"/>
      <c r="E91" s="332"/>
      <c r="F91" s="332"/>
      <c r="G91" s="332"/>
      <c r="H91" s="332"/>
      <c r="I91" s="332"/>
      <c r="J91" s="332"/>
      <c r="K91" s="332"/>
      <c r="L91" s="332"/>
      <c r="M91" s="332"/>
      <c r="N91" s="332"/>
      <c r="O91" s="332"/>
      <c r="P91" s="332"/>
      <c r="Q91" s="332"/>
      <c r="R91" s="332"/>
      <c r="S91" s="332"/>
      <c r="T91" s="332"/>
      <c r="U91" s="332"/>
      <c r="V91" s="332"/>
      <c r="W91" s="332"/>
      <c r="X91" s="332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27">
        <v>4607091387667</v>
      </c>
      <c r="E92" s="32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8">
        <v>40</v>
      </c>
      <c r="N92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9"/>
      <c r="P92" s="329"/>
      <c r="Q92" s="329"/>
      <c r="R92" s="330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27">
        <v>4607091387636</v>
      </c>
      <c r="E93" s="32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82</v>
      </c>
      <c r="L93" s="39" t="s">
        <v>81</v>
      </c>
      <c r="M93" s="38">
        <v>40</v>
      </c>
      <c r="N93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9"/>
      <c r="P93" s="329"/>
      <c r="Q93" s="329"/>
      <c r="R93" s="33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27">
        <v>4607091384727</v>
      </c>
      <c r="E94" s="32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114</v>
      </c>
      <c r="L94" s="39" t="s">
        <v>81</v>
      </c>
      <c r="M94" s="38">
        <v>45</v>
      </c>
      <c r="N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9"/>
      <c r="P94" s="329"/>
      <c r="Q94" s="329"/>
      <c r="R94" s="33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27">
        <v>4607091386745</v>
      </c>
      <c r="E95" s="32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114</v>
      </c>
      <c r="L95" s="39" t="s">
        <v>81</v>
      </c>
      <c r="M95" s="38">
        <v>45</v>
      </c>
      <c r="N95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9"/>
      <c r="P95" s="329"/>
      <c r="Q95" s="329"/>
      <c r="R95" s="33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27">
        <v>4607091382426</v>
      </c>
      <c r="E96" s="32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81</v>
      </c>
      <c r="M96" s="38">
        <v>40</v>
      </c>
      <c r="N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9"/>
      <c r="P96" s="329"/>
      <c r="Q96" s="329"/>
      <c r="R96" s="33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27">
        <v>4607091386547</v>
      </c>
      <c r="E97" s="32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81</v>
      </c>
      <c r="M97" s="38">
        <v>40</v>
      </c>
      <c r="N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9"/>
      <c r="P97" s="329"/>
      <c r="Q97" s="329"/>
      <c r="R97" s="33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27">
        <v>4607091384734</v>
      </c>
      <c r="E98" s="32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81</v>
      </c>
      <c r="M98" s="38">
        <v>45</v>
      </c>
      <c r="N98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9"/>
      <c r="P98" s="329"/>
      <c r="Q98" s="329"/>
      <c r="R98" s="33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27">
        <v>4607091382464</v>
      </c>
      <c r="E99" s="327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81</v>
      </c>
      <c r="M99" s="38">
        <v>40</v>
      </c>
      <c r="N99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9"/>
      <c r="P99" s="329"/>
      <c r="Q99" s="329"/>
      <c r="R99" s="33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x14ac:dyDescent="0.2">
      <c r="A100" s="321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2"/>
      <c r="N100" s="318" t="s">
        <v>43</v>
      </c>
      <c r="O100" s="319"/>
      <c r="P100" s="319"/>
      <c r="Q100" s="319"/>
      <c r="R100" s="319"/>
      <c r="S100" s="319"/>
      <c r="T100" s="320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0</v>
      </c>
      <c r="W100" s="44">
        <f>IFERROR(W92/H92,"0")+IFERROR(W93/H93,"0")+IFERROR(W94/H94,"0")+IFERROR(W95/H95,"0")+IFERROR(W96/H96,"0")+IFERROR(W97/H97,"0")+IFERROR(W98/H98,"0")+IFERROR(W99/H99,"0")</f>
        <v>0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2"/>
      <c r="N101" s="318" t="s">
        <v>43</v>
      </c>
      <c r="O101" s="319"/>
      <c r="P101" s="319"/>
      <c r="Q101" s="319"/>
      <c r="R101" s="319"/>
      <c r="S101" s="319"/>
      <c r="T101" s="320"/>
      <c r="U101" s="43" t="s">
        <v>0</v>
      </c>
      <c r="V101" s="44">
        <f>IFERROR(SUM(V92:V99),"0")</f>
        <v>0</v>
      </c>
      <c r="W101" s="44">
        <f>IFERROR(SUM(W92:W99),"0")</f>
        <v>0</v>
      </c>
      <c r="X101" s="43"/>
      <c r="Y101" s="68"/>
      <c r="Z101" s="68"/>
    </row>
    <row r="102" spans="1:53" ht="14.25" customHeight="1" x14ac:dyDescent="0.25">
      <c r="A102" s="332" t="s">
        <v>83</v>
      </c>
      <c r="B102" s="332"/>
      <c r="C102" s="332"/>
      <c r="D102" s="332"/>
      <c r="E102" s="332"/>
      <c r="F102" s="332"/>
      <c r="G102" s="332"/>
      <c r="H102" s="332"/>
      <c r="I102" s="332"/>
      <c r="J102" s="332"/>
      <c r="K102" s="332"/>
      <c r="L102" s="332"/>
      <c r="M102" s="332"/>
      <c r="N102" s="332"/>
      <c r="O102" s="332"/>
      <c r="P102" s="332"/>
      <c r="Q102" s="332"/>
      <c r="R102" s="332"/>
      <c r="S102" s="332"/>
      <c r="T102" s="332"/>
      <c r="U102" s="332"/>
      <c r="V102" s="332"/>
      <c r="W102" s="332"/>
      <c r="X102" s="332"/>
      <c r="Y102" s="67"/>
      <c r="Z102" s="67"/>
    </row>
    <row r="103" spans="1:53" ht="27" customHeight="1" x14ac:dyDescent="0.25">
      <c r="A103" s="64" t="s">
        <v>200</v>
      </c>
      <c r="B103" s="64" t="s">
        <v>201</v>
      </c>
      <c r="C103" s="37">
        <v>4301051437</v>
      </c>
      <c r="D103" s="327">
        <v>4607091386967</v>
      </c>
      <c r="E103" s="327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143</v>
      </c>
      <c r="M103" s="38">
        <v>45</v>
      </c>
      <c r="N103" s="524" t="s">
        <v>202</v>
      </c>
      <c r="O103" s="329"/>
      <c r="P103" s="329"/>
      <c r="Q103" s="329"/>
      <c r="R103" s="33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ref="W103:W111" si="6">IFERROR(IF(V103="",0,CEILING((V103/$H103),1)*$H103),"")</f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25">
      <c r="A104" s="64" t="s">
        <v>200</v>
      </c>
      <c r="B104" s="64" t="s">
        <v>203</v>
      </c>
      <c r="C104" s="37">
        <v>4301051543</v>
      </c>
      <c r="D104" s="327">
        <v>4607091386967</v>
      </c>
      <c r="E104" s="327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81</v>
      </c>
      <c r="M104" s="38">
        <v>45</v>
      </c>
      <c r="N104" s="525" t="s">
        <v>204</v>
      </c>
      <c r="O104" s="329"/>
      <c r="P104" s="329"/>
      <c r="Q104" s="329"/>
      <c r="R104" s="330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25">
      <c r="A105" s="64" t="s">
        <v>205</v>
      </c>
      <c r="B105" s="64" t="s">
        <v>206</v>
      </c>
      <c r="C105" s="37">
        <v>4301051311</v>
      </c>
      <c r="D105" s="327">
        <v>4607091385304</v>
      </c>
      <c r="E105" s="327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114</v>
      </c>
      <c r="L105" s="39" t="s">
        <v>81</v>
      </c>
      <c r="M105" s="38">
        <v>40</v>
      </c>
      <c r="N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5" s="329"/>
      <c r="P105" s="329"/>
      <c r="Q105" s="329"/>
      <c r="R105" s="330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207</v>
      </c>
      <c r="B106" s="64" t="s">
        <v>208</v>
      </c>
      <c r="C106" s="37">
        <v>4301051306</v>
      </c>
      <c r="D106" s="327">
        <v>4607091386264</v>
      </c>
      <c r="E106" s="327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82</v>
      </c>
      <c r="L106" s="39" t="s">
        <v>81</v>
      </c>
      <c r="M106" s="38">
        <v>31</v>
      </c>
      <c r="N106" s="51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9"/>
      <c r="P106" s="329"/>
      <c r="Q106" s="329"/>
      <c r="R106" s="33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IFERROR(IF(W106=0,"",ROUNDUP(W106/H106,0)*0.00753),"")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210</v>
      </c>
      <c r="C107" s="37">
        <v>4301051436</v>
      </c>
      <c r="D107" s="327">
        <v>4607091385731</v>
      </c>
      <c r="E107" s="327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82</v>
      </c>
      <c r="L107" s="39" t="s">
        <v>143</v>
      </c>
      <c r="M107" s="38">
        <v>45</v>
      </c>
      <c r="N107" s="520" t="s">
        <v>211</v>
      </c>
      <c r="O107" s="329"/>
      <c r="P107" s="329"/>
      <c r="Q107" s="329"/>
      <c r="R107" s="33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212</v>
      </c>
      <c r="B108" s="64" t="s">
        <v>213</v>
      </c>
      <c r="C108" s="37">
        <v>4301051439</v>
      </c>
      <c r="D108" s="327">
        <v>4680115880214</v>
      </c>
      <c r="E108" s="327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82</v>
      </c>
      <c r="L108" s="39" t="s">
        <v>143</v>
      </c>
      <c r="M108" s="38">
        <v>45</v>
      </c>
      <c r="N108" s="521" t="s">
        <v>214</v>
      </c>
      <c r="O108" s="329"/>
      <c r="P108" s="329"/>
      <c r="Q108" s="329"/>
      <c r="R108" s="33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IFERROR(IF(W108=0,"",ROUNDUP(W108/H108,0)*0.00937),"")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215</v>
      </c>
      <c r="B109" s="64" t="s">
        <v>216</v>
      </c>
      <c r="C109" s="37">
        <v>4301051438</v>
      </c>
      <c r="D109" s="327">
        <v>4680115880894</v>
      </c>
      <c r="E109" s="327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82</v>
      </c>
      <c r="L109" s="39" t="s">
        <v>143</v>
      </c>
      <c r="M109" s="38">
        <v>45</v>
      </c>
      <c r="N109" s="522" t="s">
        <v>217</v>
      </c>
      <c r="O109" s="329"/>
      <c r="P109" s="329"/>
      <c r="Q109" s="329"/>
      <c r="R109" s="33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4301051313</v>
      </c>
      <c r="D110" s="327">
        <v>4607091385427</v>
      </c>
      <c r="E110" s="327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82</v>
      </c>
      <c r="L110" s="39" t="s">
        <v>81</v>
      </c>
      <c r="M110" s="38">
        <v>40</v>
      </c>
      <c r="N110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9"/>
      <c r="P110" s="329"/>
      <c r="Q110" s="329"/>
      <c r="R110" s="33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220</v>
      </c>
      <c r="B111" s="64" t="s">
        <v>221</v>
      </c>
      <c r="C111" s="37">
        <v>4301051480</v>
      </c>
      <c r="D111" s="327">
        <v>4680115882645</v>
      </c>
      <c r="E111" s="327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82</v>
      </c>
      <c r="L111" s="39" t="s">
        <v>81</v>
      </c>
      <c r="M111" s="38">
        <v>40</v>
      </c>
      <c r="N111" s="516" t="s">
        <v>222</v>
      </c>
      <c r="O111" s="329"/>
      <c r="P111" s="329"/>
      <c r="Q111" s="329"/>
      <c r="R111" s="33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2"/>
      <c r="N112" s="318" t="s">
        <v>43</v>
      </c>
      <c r="O112" s="319"/>
      <c r="P112" s="319"/>
      <c r="Q112" s="319"/>
      <c r="R112" s="319"/>
      <c r="S112" s="319"/>
      <c r="T112" s="320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0</v>
      </c>
      <c r="W112" s="44">
        <f>IFERROR(W103/H103,"0")+IFERROR(W104/H104,"0")+IFERROR(W105/H105,"0")+IFERROR(W106/H106,"0")+IFERROR(W107/H107,"0")+IFERROR(W108/H108,"0")+IFERROR(W109/H109,"0")+IFERROR(W110/H110,"0")+IFERROR(W111/H111,"0")</f>
        <v>0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68"/>
      <c r="Z112" s="68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2"/>
      <c r="N113" s="318" t="s">
        <v>43</v>
      </c>
      <c r="O113" s="319"/>
      <c r="P113" s="319"/>
      <c r="Q113" s="319"/>
      <c r="R113" s="319"/>
      <c r="S113" s="319"/>
      <c r="T113" s="320"/>
      <c r="U113" s="43" t="s">
        <v>0</v>
      </c>
      <c r="V113" s="44">
        <f>IFERROR(SUM(V103:V111),"0")</f>
        <v>0</v>
      </c>
      <c r="W113" s="44">
        <f>IFERROR(SUM(W103:W111),"0")</f>
        <v>0</v>
      </c>
      <c r="X113" s="43"/>
      <c r="Y113" s="68"/>
      <c r="Z113" s="68"/>
    </row>
    <row r="114" spans="1:53" ht="14.25" customHeight="1" x14ac:dyDescent="0.25">
      <c r="A114" s="332" t="s">
        <v>223</v>
      </c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67"/>
      <c r="Z114" s="67"/>
    </row>
    <row r="115" spans="1:53" ht="27" customHeight="1" x14ac:dyDescent="0.25">
      <c r="A115" s="64" t="s">
        <v>224</v>
      </c>
      <c r="B115" s="64" t="s">
        <v>225</v>
      </c>
      <c r="C115" s="37">
        <v>4301060296</v>
      </c>
      <c r="D115" s="327">
        <v>4607091383065</v>
      </c>
      <c r="E115" s="327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82</v>
      </c>
      <c r="L115" s="39" t="s">
        <v>81</v>
      </c>
      <c r="M115" s="38">
        <v>30</v>
      </c>
      <c r="N115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9"/>
      <c r="P115" s="329"/>
      <c r="Q115" s="329"/>
      <c r="R115" s="330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226</v>
      </c>
      <c r="B116" s="64" t="s">
        <v>227</v>
      </c>
      <c r="C116" s="37">
        <v>4301060350</v>
      </c>
      <c r="D116" s="327">
        <v>4680115881532</v>
      </c>
      <c r="E116" s="327"/>
      <c r="F116" s="63">
        <v>1.35</v>
      </c>
      <c r="G116" s="38">
        <v>6</v>
      </c>
      <c r="H116" s="63">
        <v>8.1</v>
      </c>
      <c r="I116" s="63">
        <v>8.58</v>
      </c>
      <c r="J116" s="38">
        <v>56</v>
      </c>
      <c r="K116" s="38" t="s">
        <v>114</v>
      </c>
      <c r="L116" s="39" t="s">
        <v>143</v>
      </c>
      <c r="M116" s="38">
        <v>30</v>
      </c>
      <c r="N116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9"/>
      <c r="P116" s="329"/>
      <c r="Q116" s="329"/>
      <c r="R116" s="330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228</v>
      </c>
      <c r="B117" s="64" t="s">
        <v>229</v>
      </c>
      <c r="C117" s="37">
        <v>4301060356</v>
      </c>
      <c r="D117" s="327">
        <v>4680115882652</v>
      </c>
      <c r="E117" s="327"/>
      <c r="F117" s="63">
        <v>0.33</v>
      </c>
      <c r="G117" s="38">
        <v>6</v>
      </c>
      <c r="H117" s="63">
        <v>1.98</v>
      </c>
      <c r="I117" s="63">
        <v>2.84</v>
      </c>
      <c r="J117" s="38">
        <v>156</v>
      </c>
      <c r="K117" s="38" t="s">
        <v>82</v>
      </c>
      <c r="L117" s="39" t="s">
        <v>81</v>
      </c>
      <c r="M117" s="38">
        <v>40</v>
      </c>
      <c r="N117" s="513" t="s">
        <v>230</v>
      </c>
      <c r="O117" s="329"/>
      <c r="P117" s="329"/>
      <c r="Q117" s="329"/>
      <c r="R117" s="330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16.5" customHeight="1" x14ac:dyDescent="0.25">
      <c r="A118" s="64" t="s">
        <v>231</v>
      </c>
      <c r="B118" s="64" t="s">
        <v>232</v>
      </c>
      <c r="C118" s="37">
        <v>4301060309</v>
      </c>
      <c r="D118" s="327">
        <v>4680115880238</v>
      </c>
      <c r="E118" s="327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82</v>
      </c>
      <c r="L118" s="39" t="s">
        <v>81</v>
      </c>
      <c r="M118" s="38">
        <v>40</v>
      </c>
      <c r="N118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9"/>
      <c r="P118" s="329"/>
      <c r="Q118" s="329"/>
      <c r="R118" s="330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4301060351</v>
      </c>
      <c r="D119" s="327">
        <v>4680115881464</v>
      </c>
      <c r="E119" s="327"/>
      <c r="F119" s="63">
        <v>0.4</v>
      </c>
      <c r="G119" s="38">
        <v>6</v>
      </c>
      <c r="H119" s="63">
        <v>2.4</v>
      </c>
      <c r="I119" s="63">
        <v>2.6</v>
      </c>
      <c r="J119" s="38">
        <v>156</v>
      </c>
      <c r="K119" s="38" t="s">
        <v>82</v>
      </c>
      <c r="L119" s="39" t="s">
        <v>143</v>
      </c>
      <c r="M119" s="38">
        <v>30</v>
      </c>
      <c r="N119" s="515" t="s">
        <v>235</v>
      </c>
      <c r="O119" s="329"/>
      <c r="P119" s="329"/>
      <c r="Q119" s="329"/>
      <c r="R119" s="330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x14ac:dyDescent="0.2">
      <c r="A120" s="321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2"/>
      <c r="N120" s="318" t="s">
        <v>43</v>
      </c>
      <c r="O120" s="319"/>
      <c r="P120" s="319"/>
      <c r="Q120" s="319"/>
      <c r="R120" s="319"/>
      <c r="S120" s="319"/>
      <c r="T120" s="320"/>
      <c r="U120" s="43" t="s">
        <v>42</v>
      </c>
      <c r="V120" s="44">
        <f>IFERROR(V115/H115,"0")+IFERROR(V116/H116,"0")+IFERROR(V117/H117,"0")+IFERROR(V118/H118,"0")+IFERROR(V119/H119,"0")</f>
        <v>0</v>
      </c>
      <c r="W120" s="44">
        <f>IFERROR(W115/H115,"0")+IFERROR(W116/H116,"0")+IFERROR(W117/H117,"0")+IFERROR(W118/H118,"0")+IFERROR(W119/H119,"0")</f>
        <v>0</v>
      </c>
      <c r="X120" s="44">
        <f>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2"/>
      <c r="N121" s="318" t="s">
        <v>43</v>
      </c>
      <c r="O121" s="319"/>
      <c r="P121" s="319"/>
      <c r="Q121" s="319"/>
      <c r="R121" s="319"/>
      <c r="S121" s="319"/>
      <c r="T121" s="320"/>
      <c r="U121" s="43" t="s">
        <v>0</v>
      </c>
      <c r="V121" s="44">
        <f>IFERROR(SUM(V115:V119),"0")</f>
        <v>0</v>
      </c>
      <c r="W121" s="44">
        <f>IFERROR(SUM(W115:W119),"0")</f>
        <v>0</v>
      </c>
      <c r="X121" s="43"/>
      <c r="Y121" s="68"/>
      <c r="Z121" s="68"/>
    </row>
    <row r="122" spans="1:53" ht="16.5" customHeight="1" x14ac:dyDescent="0.25">
      <c r="A122" s="331" t="s">
        <v>236</v>
      </c>
      <c r="B122" s="331"/>
      <c r="C122" s="331"/>
      <c r="D122" s="331"/>
      <c r="E122" s="331"/>
      <c r="F122" s="331"/>
      <c r="G122" s="331"/>
      <c r="H122" s="331"/>
      <c r="I122" s="331"/>
      <c r="J122" s="331"/>
      <c r="K122" s="331"/>
      <c r="L122" s="331"/>
      <c r="M122" s="331"/>
      <c r="N122" s="331"/>
      <c r="O122" s="331"/>
      <c r="P122" s="331"/>
      <c r="Q122" s="331"/>
      <c r="R122" s="331"/>
      <c r="S122" s="331"/>
      <c r="T122" s="331"/>
      <c r="U122" s="331"/>
      <c r="V122" s="331"/>
      <c r="W122" s="331"/>
      <c r="X122" s="331"/>
      <c r="Y122" s="66"/>
      <c r="Z122" s="66"/>
    </row>
    <row r="123" spans="1:53" ht="14.25" customHeight="1" x14ac:dyDescent="0.25">
      <c r="A123" s="332" t="s">
        <v>83</v>
      </c>
      <c r="B123" s="332"/>
      <c r="C123" s="332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332"/>
      <c r="P123" s="332"/>
      <c r="Q123" s="332"/>
      <c r="R123" s="332"/>
      <c r="S123" s="332"/>
      <c r="T123" s="332"/>
      <c r="U123" s="332"/>
      <c r="V123" s="332"/>
      <c r="W123" s="332"/>
      <c r="X123" s="332"/>
      <c r="Y123" s="67"/>
      <c r="Z123" s="67"/>
    </row>
    <row r="124" spans="1:53" ht="27" customHeight="1" x14ac:dyDescent="0.25">
      <c r="A124" s="64" t="s">
        <v>237</v>
      </c>
      <c r="B124" s="64" t="s">
        <v>238</v>
      </c>
      <c r="C124" s="37">
        <v>4301051360</v>
      </c>
      <c r="D124" s="327">
        <v>4607091385168</v>
      </c>
      <c r="E124" s="327"/>
      <c r="F124" s="63">
        <v>1.35</v>
      </c>
      <c r="G124" s="38">
        <v>6</v>
      </c>
      <c r="H124" s="63">
        <v>8.1</v>
      </c>
      <c r="I124" s="63">
        <v>8.6579999999999995</v>
      </c>
      <c r="J124" s="38">
        <v>56</v>
      </c>
      <c r="K124" s="38" t="s">
        <v>114</v>
      </c>
      <c r="L124" s="39" t="s">
        <v>143</v>
      </c>
      <c r="M124" s="38">
        <v>45</v>
      </c>
      <c r="N124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4" s="329"/>
      <c r="P124" s="329"/>
      <c r="Q124" s="329"/>
      <c r="R124" s="330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6.5" customHeight="1" x14ac:dyDescent="0.25">
      <c r="A125" s="64" t="s">
        <v>239</v>
      </c>
      <c r="B125" s="64" t="s">
        <v>240</v>
      </c>
      <c r="C125" s="37">
        <v>4301051362</v>
      </c>
      <c r="D125" s="327">
        <v>4607091383256</v>
      </c>
      <c r="E125" s="327"/>
      <c r="F125" s="63">
        <v>0.33</v>
      </c>
      <c r="G125" s="38">
        <v>6</v>
      </c>
      <c r="H125" s="63">
        <v>1.98</v>
      </c>
      <c r="I125" s="63">
        <v>2.246</v>
      </c>
      <c r="J125" s="38">
        <v>156</v>
      </c>
      <c r="K125" s="38" t="s">
        <v>82</v>
      </c>
      <c r="L125" s="39" t="s">
        <v>143</v>
      </c>
      <c r="M125" s="38">
        <v>45</v>
      </c>
      <c r="N125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9"/>
      <c r="P125" s="329"/>
      <c r="Q125" s="329"/>
      <c r="R125" s="330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25">
      <c r="A126" s="64" t="s">
        <v>241</v>
      </c>
      <c r="B126" s="64" t="s">
        <v>242</v>
      </c>
      <c r="C126" s="37">
        <v>4301051358</v>
      </c>
      <c r="D126" s="327">
        <v>4607091385748</v>
      </c>
      <c r="E126" s="327"/>
      <c r="F126" s="63">
        <v>0.45</v>
      </c>
      <c r="G126" s="38">
        <v>6</v>
      </c>
      <c r="H126" s="63">
        <v>2.7</v>
      </c>
      <c r="I126" s="63">
        <v>2.972</v>
      </c>
      <c r="J126" s="38">
        <v>156</v>
      </c>
      <c r="K126" s="38" t="s">
        <v>82</v>
      </c>
      <c r="L126" s="39" t="s">
        <v>143</v>
      </c>
      <c r="M126" s="38">
        <v>45</v>
      </c>
      <c r="N126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9"/>
      <c r="P126" s="329"/>
      <c r="Q126" s="329"/>
      <c r="R126" s="330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2"/>
      <c r="N127" s="318" t="s">
        <v>43</v>
      </c>
      <c r="O127" s="319"/>
      <c r="P127" s="319"/>
      <c r="Q127" s="319"/>
      <c r="R127" s="319"/>
      <c r="S127" s="319"/>
      <c r="T127" s="320"/>
      <c r="U127" s="43" t="s">
        <v>42</v>
      </c>
      <c r="V127" s="44">
        <f>IFERROR(V124/H124,"0")+IFERROR(V125/H125,"0")+IFERROR(V126/H126,"0")</f>
        <v>0</v>
      </c>
      <c r="W127" s="44">
        <f>IFERROR(W124/H124,"0")+IFERROR(W125/H125,"0")+IFERROR(W126/H126,"0")</f>
        <v>0</v>
      </c>
      <c r="X127" s="44">
        <f>IFERROR(IF(X124="",0,X124),"0")+IFERROR(IF(X125="",0,X125),"0")+IFERROR(IF(X126="",0,X126),"0")</f>
        <v>0</v>
      </c>
      <c r="Y127" s="68"/>
      <c r="Z127" s="68"/>
    </row>
    <row r="128" spans="1:53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2"/>
      <c r="N128" s="318" t="s">
        <v>43</v>
      </c>
      <c r="O128" s="319"/>
      <c r="P128" s="319"/>
      <c r="Q128" s="319"/>
      <c r="R128" s="319"/>
      <c r="S128" s="319"/>
      <c r="T128" s="320"/>
      <c r="U128" s="43" t="s">
        <v>0</v>
      </c>
      <c r="V128" s="44">
        <f>IFERROR(SUM(V124:V126),"0")</f>
        <v>0</v>
      </c>
      <c r="W128" s="44">
        <f>IFERROR(SUM(W124:W126),"0")</f>
        <v>0</v>
      </c>
      <c r="X128" s="43"/>
      <c r="Y128" s="68"/>
      <c r="Z128" s="68"/>
    </row>
    <row r="129" spans="1:53" ht="27.75" customHeight="1" x14ac:dyDescent="0.2">
      <c r="A129" s="343" t="s">
        <v>243</v>
      </c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55"/>
      <c r="Z129" s="55"/>
    </row>
    <row r="130" spans="1:53" ht="16.5" customHeight="1" x14ac:dyDescent="0.25">
      <c r="A130" s="331" t="s">
        <v>244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331"/>
      <c r="Y130" s="66"/>
      <c r="Z130" s="66"/>
    </row>
    <row r="131" spans="1:53" ht="14.25" customHeight="1" x14ac:dyDescent="0.25">
      <c r="A131" s="332" t="s">
        <v>118</v>
      </c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  <c r="Y131" s="67"/>
      <c r="Z131" s="67"/>
    </row>
    <row r="132" spans="1:53" ht="27" customHeight="1" x14ac:dyDescent="0.25">
      <c r="A132" s="64" t="s">
        <v>245</v>
      </c>
      <c r="B132" s="64" t="s">
        <v>246</v>
      </c>
      <c r="C132" s="37">
        <v>4301011223</v>
      </c>
      <c r="D132" s="327">
        <v>4607091383423</v>
      </c>
      <c r="E132" s="327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8" t="s">
        <v>114</v>
      </c>
      <c r="L132" s="39" t="s">
        <v>143</v>
      </c>
      <c r="M132" s="38">
        <v>35</v>
      </c>
      <c r="N132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9"/>
      <c r="P132" s="329"/>
      <c r="Q132" s="329"/>
      <c r="R132" s="33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27" customHeight="1" x14ac:dyDescent="0.25">
      <c r="A133" s="64" t="s">
        <v>247</v>
      </c>
      <c r="B133" s="64" t="s">
        <v>248</v>
      </c>
      <c r="C133" s="37">
        <v>4301011338</v>
      </c>
      <c r="D133" s="327">
        <v>4607091381405</v>
      </c>
      <c r="E133" s="327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114</v>
      </c>
      <c r="L133" s="39" t="s">
        <v>81</v>
      </c>
      <c r="M133" s="38">
        <v>35</v>
      </c>
      <c r="N133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9"/>
      <c r="P133" s="329"/>
      <c r="Q133" s="329"/>
      <c r="R133" s="33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25">
      <c r="A134" s="64" t="s">
        <v>249</v>
      </c>
      <c r="B134" s="64" t="s">
        <v>250</v>
      </c>
      <c r="C134" s="37">
        <v>4301011333</v>
      </c>
      <c r="D134" s="327">
        <v>4607091386516</v>
      </c>
      <c r="E134" s="327"/>
      <c r="F134" s="63">
        <v>1.4</v>
      </c>
      <c r="G134" s="38">
        <v>8</v>
      </c>
      <c r="H134" s="63">
        <v>11.2</v>
      </c>
      <c r="I134" s="63">
        <v>11.776</v>
      </c>
      <c r="J134" s="38">
        <v>56</v>
      </c>
      <c r="K134" s="38" t="s">
        <v>114</v>
      </c>
      <c r="L134" s="39" t="s">
        <v>81</v>
      </c>
      <c r="M134" s="38">
        <v>30</v>
      </c>
      <c r="N134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9"/>
      <c r="P134" s="329"/>
      <c r="Q134" s="329"/>
      <c r="R134" s="330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x14ac:dyDescent="0.2">
      <c r="A135" s="321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2"/>
      <c r="N135" s="318" t="s">
        <v>43</v>
      </c>
      <c r="O135" s="319"/>
      <c r="P135" s="319"/>
      <c r="Q135" s="319"/>
      <c r="R135" s="319"/>
      <c r="S135" s="319"/>
      <c r="T135" s="320"/>
      <c r="U135" s="43" t="s">
        <v>42</v>
      </c>
      <c r="V135" s="44">
        <f>IFERROR(V132/H132,"0")+IFERROR(V133/H133,"0")+IFERROR(V134/H134,"0")</f>
        <v>0</v>
      </c>
      <c r="W135" s="44">
        <f>IFERROR(W132/H132,"0")+IFERROR(W133/H133,"0")+IFERROR(W134/H134,"0")</f>
        <v>0</v>
      </c>
      <c r="X135" s="44">
        <f>IFERROR(IF(X132="",0,X132),"0")+IFERROR(IF(X133="",0,X133),"0")+IFERROR(IF(X134="",0,X134),"0")</f>
        <v>0</v>
      </c>
      <c r="Y135" s="68"/>
      <c r="Z135" s="68"/>
    </row>
    <row r="136" spans="1:53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2"/>
      <c r="N136" s="318" t="s">
        <v>43</v>
      </c>
      <c r="O136" s="319"/>
      <c r="P136" s="319"/>
      <c r="Q136" s="319"/>
      <c r="R136" s="319"/>
      <c r="S136" s="319"/>
      <c r="T136" s="320"/>
      <c r="U136" s="43" t="s">
        <v>0</v>
      </c>
      <c r="V136" s="44">
        <f>IFERROR(SUM(V132:V134),"0")</f>
        <v>0</v>
      </c>
      <c r="W136" s="44">
        <f>IFERROR(SUM(W132:W134),"0")</f>
        <v>0</v>
      </c>
      <c r="X136" s="43"/>
      <c r="Y136" s="68"/>
      <c r="Z136" s="68"/>
    </row>
    <row r="137" spans="1:53" ht="16.5" customHeight="1" x14ac:dyDescent="0.25">
      <c r="A137" s="331" t="s">
        <v>251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331"/>
      <c r="Y137" s="66"/>
      <c r="Z137" s="66"/>
    </row>
    <row r="138" spans="1:53" ht="14.25" customHeight="1" x14ac:dyDescent="0.25">
      <c r="A138" s="332" t="s">
        <v>78</v>
      </c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2"/>
      <c r="P138" s="332"/>
      <c r="Q138" s="332"/>
      <c r="R138" s="332"/>
      <c r="S138" s="332"/>
      <c r="T138" s="332"/>
      <c r="U138" s="332"/>
      <c r="V138" s="332"/>
      <c r="W138" s="332"/>
      <c r="X138" s="332"/>
      <c r="Y138" s="67"/>
      <c r="Z138" s="67"/>
    </row>
    <row r="139" spans="1:53" ht="27" customHeight="1" x14ac:dyDescent="0.25">
      <c r="A139" s="64" t="s">
        <v>252</v>
      </c>
      <c r="B139" s="64" t="s">
        <v>253</v>
      </c>
      <c r="C139" s="37">
        <v>4301031191</v>
      </c>
      <c r="D139" s="327">
        <v>4680115880993</v>
      </c>
      <c r="E139" s="327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82</v>
      </c>
      <c r="L139" s="39" t="s">
        <v>81</v>
      </c>
      <c r="M139" s="38">
        <v>40</v>
      </c>
      <c r="N139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9"/>
      <c r="P139" s="329"/>
      <c r="Q139" s="329"/>
      <c r="R139" s="330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ref="W139:W146" si="7">IFERROR(IF(V139="",0,CEILING((V139/$H139),1)*$H139),"")</f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254</v>
      </c>
      <c r="B140" s="64" t="s">
        <v>255</v>
      </c>
      <c r="C140" s="37">
        <v>4301031204</v>
      </c>
      <c r="D140" s="327">
        <v>4680115881761</v>
      </c>
      <c r="E140" s="327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82</v>
      </c>
      <c r="L140" s="39" t="s">
        <v>81</v>
      </c>
      <c r="M140" s="38">
        <v>40</v>
      </c>
      <c r="N140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9"/>
      <c r="P140" s="329"/>
      <c r="Q140" s="329"/>
      <c r="R140" s="330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256</v>
      </c>
      <c r="B141" s="64" t="s">
        <v>257</v>
      </c>
      <c r="C141" s="37">
        <v>4301031201</v>
      </c>
      <c r="D141" s="327">
        <v>4680115881563</v>
      </c>
      <c r="E141" s="327"/>
      <c r="F141" s="63">
        <v>0.7</v>
      </c>
      <c r="G141" s="38">
        <v>6</v>
      </c>
      <c r="H141" s="63">
        <v>4.2</v>
      </c>
      <c r="I141" s="63">
        <v>4.4000000000000004</v>
      </c>
      <c r="J141" s="38">
        <v>156</v>
      </c>
      <c r="K141" s="38" t="s">
        <v>82</v>
      </c>
      <c r="L141" s="39" t="s">
        <v>81</v>
      </c>
      <c r="M141" s="38">
        <v>40</v>
      </c>
      <c r="N14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9"/>
      <c r="P141" s="329"/>
      <c r="Q141" s="329"/>
      <c r="R141" s="330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258</v>
      </c>
      <c r="B142" s="64" t="s">
        <v>259</v>
      </c>
      <c r="C142" s="37">
        <v>4301031199</v>
      </c>
      <c r="D142" s="327">
        <v>4680115880986</v>
      </c>
      <c r="E142" s="327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179</v>
      </c>
      <c r="L142" s="39" t="s">
        <v>81</v>
      </c>
      <c r="M142" s="38">
        <v>40</v>
      </c>
      <c r="N14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9"/>
      <c r="P142" s="329"/>
      <c r="Q142" s="329"/>
      <c r="R142" s="330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260</v>
      </c>
      <c r="B143" s="64" t="s">
        <v>261</v>
      </c>
      <c r="C143" s="37">
        <v>4301031190</v>
      </c>
      <c r="D143" s="327">
        <v>4680115880207</v>
      </c>
      <c r="E143" s="327"/>
      <c r="F143" s="63">
        <v>0.4</v>
      </c>
      <c r="G143" s="38">
        <v>6</v>
      </c>
      <c r="H143" s="63">
        <v>2.4</v>
      </c>
      <c r="I143" s="63">
        <v>2.63</v>
      </c>
      <c r="J143" s="38">
        <v>156</v>
      </c>
      <c r="K143" s="38" t="s">
        <v>82</v>
      </c>
      <c r="L143" s="39" t="s">
        <v>81</v>
      </c>
      <c r="M143" s="38">
        <v>40</v>
      </c>
      <c r="N14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9"/>
      <c r="P143" s="329"/>
      <c r="Q143" s="329"/>
      <c r="R143" s="330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4301031205</v>
      </c>
      <c r="D144" s="327">
        <v>4680115881785</v>
      </c>
      <c r="E144" s="327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81</v>
      </c>
      <c r="M144" s="38">
        <v>40</v>
      </c>
      <c r="N14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9"/>
      <c r="P144" s="329"/>
      <c r="Q144" s="329"/>
      <c r="R144" s="33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4301031202</v>
      </c>
      <c r="D145" s="327">
        <v>4680115881679</v>
      </c>
      <c r="E145" s="327"/>
      <c r="F145" s="63">
        <v>0.35</v>
      </c>
      <c r="G145" s="38">
        <v>6</v>
      </c>
      <c r="H145" s="63">
        <v>2.1</v>
      </c>
      <c r="I145" s="63">
        <v>2.2000000000000002</v>
      </c>
      <c r="J145" s="38">
        <v>234</v>
      </c>
      <c r="K145" s="38" t="s">
        <v>179</v>
      </c>
      <c r="L145" s="39" t="s">
        <v>81</v>
      </c>
      <c r="M145" s="38">
        <v>40</v>
      </c>
      <c r="N14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9"/>
      <c r="P145" s="329"/>
      <c r="Q145" s="329"/>
      <c r="R145" s="33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4301031158</v>
      </c>
      <c r="D146" s="327">
        <v>4680115880191</v>
      </c>
      <c r="E146" s="327"/>
      <c r="F146" s="63">
        <v>0.4</v>
      </c>
      <c r="G146" s="38">
        <v>6</v>
      </c>
      <c r="H146" s="63">
        <v>2.4</v>
      </c>
      <c r="I146" s="63">
        <v>2.6</v>
      </c>
      <c r="J146" s="38">
        <v>156</v>
      </c>
      <c r="K146" s="38" t="s">
        <v>82</v>
      </c>
      <c r="L146" s="39" t="s">
        <v>81</v>
      </c>
      <c r="M146" s="38">
        <v>40</v>
      </c>
      <c r="N146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9"/>
      <c r="P146" s="329"/>
      <c r="Q146" s="329"/>
      <c r="R146" s="33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x14ac:dyDescent="0.2">
      <c r="A147" s="321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2"/>
      <c r="N147" s="318" t="s">
        <v>43</v>
      </c>
      <c r="O147" s="319"/>
      <c r="P147" s="319"/>
      <c r="Q147" s="319"/>
      <c r="R147" s="319"/>
      <c r="S147" s="319"/>
      <c r="T147" s="320"/>
      <c r="U147" s="43" t="s">
        <v>42</v>
      </c>
      <c r="V147" s="44">
        <f>IFERROR(V139/H139,"0")+IFERROR(V140/H140,"0")+IFERROR(V141/H141,"0")+IFERROR(V142/H142,"0")+IFERROR(V143/H143,"0")+IFERROR(V144/H144,"0")+IFERROR(V145/H145,"0")+IFERROR(V146/H146,"0")</f>
        <v>0</v>
      </c>
      <c r="W147" s="44">
        <f>IFERROR(W139/H139,"0")+IFERROR(W140/H140,"0")+IFERROR(W141/H141,"0")+IFERROR(W142/H142,"0")+IFERROR(W143/H143,"0")+IFERROR(W144/H144,"0")+IFERROR(W145/H145,"0")+IFERROR(W146/H146,"0")</f>
        <v>0</v>
      </c>
      <c r="X147" s="44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2"/>
      <c r="N148" s="318" t="s">
        <v>43</v>
      </c>
      <c r="O148" s="319"/>
      <c r="P148" s="319"/>
      <c r="Q148" s="319"/>
      <c r="R148" s="319"/>
      <c r="S148" s="319"/>
      <c r="T148" s="320"/>
      <c r="U148" s="43" t="s">
        <v>0</v>
      </c>
      <c r="V148" s="44">
        <f>IFERROR(SUM(V139:V146),"0")</f>
        <v>0</v>
      </c>
      <c r="W148" s="44">
        <f>IFERROR(SUM(W139:W146),"0")</f>
        <v>0</v>
      </c>
      <c r="X148" s="43"/>
      <c r="Y148" s="68"/>
      <c r="Z148" s="68"/>
    </row>
    <row r="149" spans="1:53" ht="16.5" customHeight="1" x14ac:dyDescent="0.25">
      <c r="A149" s="331" t="s">
        <v>268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331"/>
      <c r="Y149" s="66"/>
      <c r="Z149" s="66"/>
    </row>
    <row r="150" spans="1:53" ht="14.25" customHeight="1" x14ac:dyDescent="0.25">
      <c r="A150" s="332" t="s">
        <v>118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67"/>
      <c r="Z150" s="67"/>
    </row>
    <row r="151" spans="1:53" ht="16.5" customHeight="1" x14ac:dyDescent="0.25">
      <c r="A151" s="64" t="s">
        <v>269</v>
      </c>
      <c r="B151" s="64" t="s">
        <v>270</v>
      </c>
      <c r="C151" s="37">
        <v>4301011450</v>
      </c>
      <c r="D151" s="327">
        <v>4680115881402</v>
      </c>
      <c r="E151" s="327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8" t="s">
        <v>114</v>
      </c>
      <c r="L151" s="39" t="s">
        <v>113</v>
      </c>
      <c r="M151" s="38">
        <v>55</v>
      </c>
      <c r="N151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29"/>
      <c r="P151" s="329"/>
      <c r="Q151" s="329"/>
      <c r="R151" s="330"/>
      <c r="S151" s="40" t="s">
        <v>48</v>
      </c>
      <c r="T151" s="40" t="s">
        <v>48</v>
      </c>
      <c r="U151" s="41" t="s">
        <v>0</v>
      </c>
      <c r="V151" s="59">
        <v>0</v>
      </c>
      <c r="W151" s="56">
        <f>IFERROR(IF(V151="",0,CEILING((V151/$H151),1)*$H151),"")</f>
        <v>0</v>
      </c>
      <c r="X151" s="42" t="str">
        <f>IFERROR(IF(W151=0,"",ROUNDUP(W151/H151,0)*0.02175),"")</f>
        <v/>
      </c>
      <c r="Y151" s="69" t="s">
        <v>48</v>
      </c>
      <c r="Z151" s="70" t="s">
        <v>48</v>
      </c>
      <c r="AD151" s="71"/>
      <c r="BA151" s="148" t="s">
        <v>66</v>
      </c>
    </row>
    <row r="152" spans="1:53" ht="27" customHeight="1" x14ac:dyDescent="0.25">
      <c r="A152" s="64" t="s">
        <v>271</v>
      </c>
      <c r="B152" s="64" t="s">
        <v>272</v>
      </c>
      <c r="C152" s="37">
        <v>4301011454</v>
      </c>
      <c r="D152" s="327">
        <v>4680115881396</v>
      </c>
      <c r="E152" s="327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8" t="s">
        <v>82</v>
      </c>
      <c r="L152" s="39" t="s">
        <v>81</v>
      </c>
      <c r="M152" s="38">
        <v>55</v>
      </c>
      <c r="N15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29"/>
      <c r="P152" s="329"/>
      <c r="Q152" s="329"/>
      <c r="R152" s="330"/>
      <c r="S152" s="40" t="s">
        <v>48</v>
      </c>
      <c r="T152" s="40" t="s">
        <v>48</v>
      </c>
      <c r="U152" s="41" t="s">
        <v>0</v>
      </c>
      <c r="V152" s="59">
        <v>0</v>
      </c>
      <c r="W152" s="56">
        <f>IFERROR(IF(V152="",0,CEILING((V152/$H152),1)*$H152),"")</f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49" t="s">
        <v>66</v>
      </c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2"/>
      <c r="N153" s="318" t="s">
        <v>43</v>
      </c>
      <c r="O153" s="319"/>
      <c r="P153" s="319"/>
      <c r="Q153" s="319"/>
      <c r="R153" s="319"/>
      <c r="S153" s="319"/>
      <c r="T153" s="320"/>
      <c r="U153" s="43" t="s">
        <v>42</v>
      </c>
      <c r="V153" s="44">
        <f>IFERROR(V151/H151,"0")+IFERROR(V152/H152,"0")</f>
        <v>0</v>
      </c>
      <c r="W153" s="44">
        <f>IFERROR(W151/H151,"0")+IFERROR(W152/H152,"0")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2"/>
      <c r="N154" s="318" t="s">
        <v>43</v>
      </c>
      <c r="O154" s="319"/>
      <c r="P154" s="319"/>
      <c r="Q154" s="319"/>
      <c r="R154" s="319"/>
      <c r="S154" s="319"/>
      <c r="T154" s="320"/>
      <c r="U154" s="43" t="s">
        <v>0</v>
      </c>
      <c r="V154" s="44">
        <f>IFERROR(SUM(V151:V152),"0")</f>
        <v>0</v>
      </c>
      <c r="W154" s="44">
        <f>IFERROR(SUM(W151:W152),"0")</f>
        <v>0</v>
      </c>
      <c r="X154" s="43"/>
      <c r="Y154" s="68"/>
      <c r="Z154" s="68"/>
    </row>
    <row r="155" spans="1:53" ht="14.25" customHeight="1" x14ac:dyDescent="0.25">
      <c r="A155" s="332" t="s">
        <v>110</v>
      </c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32"/>
      <c r="M155" s="332"/>
      <c r="N155" s="332"/>
      <c r="O155" s="332"/>
      <c r="P155" s="332"/>
      <c r="Q155" s="332"/>
      <c r="R155" s="332"/>
      <c r="S155" s="332"/>
      <c r="T155" s="332"/>
      <c r="U155" s="332"/>
      <c r="V155" s="332"/>
      <c r="W155" s="332"/>
      <c r="X155" s="332"/>
      <c r="Y155" s="67"/>
      <c r="Z155" s="67"/>
    </row>
    <row r="156" spans="1:53" ht="16.5" customHeight="1" x14ac:dyDescent="0.25">
      <c r="A156" s="64" t="s">
        <v>273</v>
      </c>
      <c r="B156" s="64" t="s">
        <v>274</v>
      </c>
      <c r="C156" s="37">
        <v>4301020262</v>
      </c>
      <c r="D156" s="327">
        <v>4680115882935</v>
      </c>
      <c r="E156" s="327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114</v>
      </c>
      <c r="L156" s="39" t="s">
        <v>143</v>
      </c>
      <c r="M156" s="38">
        <v>50</v>
      </c>
      <c r="N156" s="496" t="s">
        <v>275</v>
      </c>
      <c r="O156" s="329"/>
      <c r="P156" s="329"/>
      <c r="Q156" s="329"/>
      <c r="R156" s="330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0" t="s">
        <v>66</v>
      </c>
    </row>
    <row r="157" spans="1:53" ht="16.5" customHeight="1" x14ac:dyDescent="0.25">
      <c r="A157" s="64" t="s">
        <v>276</v>
      </c>
      <c r="B157" s="64" t="s">
        <v>277</v>
      </c>
      <c r="C157" s="37">
        <v>4301020220</v>
      </c>
      <c r="D157" s="327">
        <v>4680115880764</v>
      </c>
      <c r="E157" s="327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8" t="s">
        <v>82</v>
      </c>
      <c r="L157" s="39" t="s">
        <v>113</v>
      </c>
      <c r="M157" s="38">
        <v>50</v>
      </c>
      <c r="N157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29"/>
      <c r="P157" s="329"/>
      <c r="Q157" s="329"/>
      <c r="R157" s="330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1" t="s">
        <v>66</v>
      </c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2"/>
      <c r="N158" s="318" t="s">
        <v>43</v>
      </c>
      <c r="O158" s="319"/>
      <c r="P158" s="319"/>
      <c r="Q158" s="319"/>
      <c r="R158" s="319"/>
      <c r="S158" s="319"/>
      <c r="T158" s="320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2"/>
      <c r="N159" s="318" t="s">
        <v>43</v>
      </c>
      <c r="O159" s="319"/>
      <c r="P159" s="319"/>
      <c r="Q159" s="319"/>
      <c r="R159" s="319"/>
      <c r="S159" s="319"/>
      <c r="T159" s="320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32" t="s">
        <v>78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67"/>
      <c r="Z160" s="67"/>
    </row>
    <row r="161" spans="1:53" ht="27" customHeight="1" x14ac:dyDescent="0.25">
      <c r="A161" s="64" t="s">
        <v>278</v>
      </c>
      <c r="B161" s="64" t="s">
        <v>279</v>
      </c>
      <c r="C161" s="37">
        <v>4301031224</v>
      </c>
      <c r="D161" s="327">
        <v>4680115882683</v>
      </c>
      <c r="E161" s="327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82</v>
      </c>
      <c r="L161" s="39" t="s">
        <v>81</v>
      </c>
      <c r="M161" s="38">
        <v>40</v>
      </c>
      <c r="N161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29"/>
      <c r="P161" s="329"/>
      <c r="Q161" s="329"/>
      <c r="R161" s="330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280</v>
      </c>
      <c r="B162" s="64" t="s">
        <v>281</v>
      </c>
      <c r="C162" s="37">
        <v>4301031230</v>
      </c>
      <c r="D162" s="327">
        <v>4680115882690</v>
      </c>
      <c r="E162" s="327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82</v>
      </c>
      <c r="L162" s="39" t="s">
        <v>81</v>
      </c>
      <c r="M162" s="38">
        <v>40</v>
      </c>
      <c r="N162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29"/>
      <c r="P162" s="329"/>
      <c r="Q162" s="329"/>
      <c r="R162" s="330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282</v>
      </c>
      <c r="B163" s="64" t="s">
        <v>283</v>
      </c>
      <c r="C163" s="37">
        <v>4301031220</v>
      </c>
      <c r="D163" s="327">
        <v>4680115882669</v>
      </c>
      <c r="E163" s="32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82</v>
      </c>
      <c r="L163" s="39" t="s">
        <v>81</v>
      </c>
      <c r="M163" s="38">
        <v>40</v>
      </c>
      <c r="N163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29"/>
      <c r="P163" s="329"/>
      <c r="Q163" s="329"/>
      <c r="R163" s="33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284</v>
      </c>
      <c r="B164" s="64" t="s">
        <v>285</v>
      </c>
      <c r="C164" s="37">
        <v>4301031221</v>
      </c>
      <c r="D164" s="327">
        <v>4680115882676</v>
      </c>
      <c r="E164" s="32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82</v>
      </c>
      <c r="L164" s="39" t="s">
        <v>81</v>
      </c>
      <c r="M164" s="38">
        <v>40</v>
      </c>
      <c r="N164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29"/>
      <c r="P164" s="329"/>
      <c r="Q164" s="329"/>
      <c r="R164" s="33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x14ac:dyDescent="0.2">
      <c r="A165" s="321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2"/>
      <c r="N165" s="318" t="s">
        <v>43</v>
      </c>
      <c r="O165" s="319"/>
      <c r="P165" s="319"/>
      <c r="Q165" s="319"/>
      <c r="R165" s="319"/>
      <c r="S165" s="319"/>
      <c r="T165" s="320"/>
      <c r="U165" s="43" t="s">
        <v>42</v>
      </c>
      <c r="V165" s="44">
        <f>IFERROR(V161/H161,"0")+IFERROR(V162/H162,"0")+IFERROR(V163/H163,"0")+IFERROR(V164/H164,"0")</f>
        <v>0</v>
      </c>
      <c r="W165" s="44">
        <f>IFERROR(W161/H161,"0")+IFERROR(W162/H162,"0")+IFERROR(W163/H163,"0")+IFERROR(W164/H164,"0")</f>
        <v>0</v>
      </c>
      <c r="X165" s="44">
        <f>IFERROR(IF(X161="",0,X161),"0")+IFERROR(IF(X162="",0,X162),"0")+IFERROR(IF(X163="",0,X163),"0")+IFERROR(IF(X164="",0,X164),"0")</f>
        <v>0</v>
      </c>
      <c r="Y165" s="68"/>
      <c r="Z165" s="68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2"/>
      <c r="N166" s="318" t="s">
        <v>43</v>
      </c>
      <c r="O166" s="319"/>
      <c r="P166" s="319"/>
      <c r="Q166" s="319"/>
      <c r="R166" s="319"/>
      <c r="S166" s="319"/>
      <c r="T166" s="320"/>
      <c r="U166" s="43" t="s">
        <v>0</v>
      </c>
      <c r="V166" s="44">
        <f>IFERROR(SUM(V161:V164),"0")</f>
        <v>0</v>
      </c>
      <c r="W166" s="44">
        <f>IFERROR(SUM(W161:W164),"0")</f>
        <v>0</v>
      </c>
      <c r="X166" s="43"/>
      <c r="Y166" s="68"/>
      <c r="Z166" s="68"/>
    </row>
    <row r="167" spans="1:53" ht="14.25" customHeight="1" x14ac:dyDescent="0.25">
      <c r="A167" s="332" t="s">
        <v>83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67"/>
      <c r="Z167" s="67"/>
    </row>
    <row r="168" spans="1:53" ht="27" customHeight="1" x14ac:dyDescent="0.25">
      <c r="A168" s="64" t="s">
        <v>286</v>
      </c>
      <c r="B168" s="64" t="s">
        <v>287</v>
      </c>
      <c r="C168" s="37">
        <v>4301051409</v>
      </c>
      <c r="D168" s="327">
        <v>4680115881556</v>
      </c>
      <c r="E168" s="327"/>
      <c r="F168" s="63">
        <v>1</v>
      </c>
      <c r="G168" s="38">
        <v>4</v>
      </c>
      <c r="H168" s="63">
        <v>4</v>
      </c>
      <c r="I168" s="63">
        <v>4.4080000000000004</v>
      </c>
      <c r="J168" s="38">
        <v>104</v>
      </c>
      <c r="K168" s="38" t="s">
        <v>114</v>
      </c>
      <c r="L168" s="39" t="s">
        <v>143</v>
      </c>
      <c r="M168" s="38">
        <v>45</v>
      </c>
      <c r="N168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29"/>
      <c r="P168" s="329"/>
      <c r="Q168" s="329"/>
      <c r="R168" s="330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ref="W168:W184" si="8">IFERROR(IF(V168="",0,CEILING((V168/$H168),1)*$H168),"")</f>
        <v>0</v>
      </c>
      <c r="X168" s="42" t="str">
        <f>IFERROR(IF(W168=0,"",ROUNDUP(W168/H168,0)*0.01196),"")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16.5" customHeight="1" x14ac:dyDescent="0.25">
      <c r="A169" s="64" t="s">
        <v>288</v>
      </c>
      <c r="B169" s="64" t="s">
        <v>289</v>
      </c>
      <c r="C169" s="37">
        <v>4301051538</v>
      </c>
      <c r="D169" s="327">
        <v>4680115880573</v>
      </c>
      <c r="E169" s="327"/>
      <c r="F169" s="63">
        <v>1.45</v>
      </c>
      <c r="G169" s="38">
        <v>6</v>
      </c>
      <c r="H169" s="63">
        <v>8.6999999999999993</v>
      </c>
      <c r="I169" s="63">
        <v>9.2639999999999993</v>
      </c>
      <c r="J169" s="38">
        <v>56</v>
      </c>
      <c r="K169" s="38" t="s">
        <v>114</v>
      </c>
      <c r="L169" s="39" t="s">
        <v>81</v>
      </c>
      <c r="M169" s="38">
        <v>45</v>
      </c>
      <c r="N169" s="491" t="s">
        <v>290</v>
      </c>
      <c r="O169" s="329"/>
      <c r="P169" s="329"/>
      <c r="Q169" s="329"/>
      <c r="R169" s="330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8"/>
        <v>0</v>
      </c>
      <c r="X169" s="42" t="str">
        <f>IFERROR(IF(W169=0,"",ROUNDUP(W169/H169,0)*0.02175),"")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27" customHeight="1" x14ac:dyDescent="0.25">
      <c r="A170" s="64" t="s">
        <v>291</v>
      </c>
      <c r="B170" s="64" t="s">
        <v>292</v>
      </c>
      <c r="C170" s="37">
        <v>4301051408</v>
      </c>
      <c r="D170" s="327">
        <v>4680115881594</v>
      </c>
      <c r="E170" s="327"/>
      <c r="F170" s="63">
        <v>1.35</v>
      </c>
      <c r="G170" s="38">
        <v>6</v>
      </c>
      <c r="H170" s="63">
        <v>8.1</v>
      </c>
      <c r="I170" s="63">
        <v>8.6639999999999997</v>
      </c>
      <c r="J170" s="38">
        <v>56</v>
      </c>
      <c r="K170" s="38" t="s">
        <v>114</v>
      </c>
      <c r="L170" s="39" t="s">
        <v>143</v>
      </c>
      <c r="M170" s="38">
        <v>40</v>
      </c>
      <c r="N170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29"/>
      <c r="P170" s="329"/>
      <c r="Q170" s="329"/>
      <c r="R170" s="330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293</v>
      </c>
      <c r="B171" s="64" t="s">
        <v>294</v>
      </c>
      <c r="C171" s="37">
        <v>4301051505</v>
      </c>
      <c r="D171" s="327">
        <v>4680115881587</v>
      </c>
      <c r="E171" s="327"/>
      <c r="F171" s="63">
        <v>1</v>
      </c>
      <c r="G171" s="38">
        <v>4</v>
      </c>
      <c r="H171" s="63">
        <v>4</v>
      </c>
      <c r="I171" s="63">
        <v>4.4080000000000004</v>
      </c>
      <c r="J171" s="38">
        <v>104</v>
      </c>
      <c r="K171" s="38" t="s">
        <v>114</v>
      </c>
      <c r="L171" s="39" t="s">
        <v>81</v>
      </c>
      <c r="M171" s="38">
        <v>40</v>
      </c>
      <c r="N171" s="485" t="s">
        <v>295</v>
      </c>
      <c r="O171" s="329"/>
      <c r="P171" s="329"/>
      <c r="Q171" s="329"/>
      <c r="R171" s="330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IFERROR(IF(W171=0,"",ROUNDUP(W171/H171,0)*0.01196),"")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16.5" customHeight="1" x14ac:dyDescent="0.25">
      <c r="A172" s="64" t="s">
        <v>296</v>
      </c>
      <c r="B172" s="64" t="s">
        <v>297</v>
      </c>
      <c r="C172" s="37">
        <v>4301051380</v>
      </c>
      <c r="D172" s="327">
        <v>4680115880962</v>
      </c>
      <c r="E172" s="327"/>
      <c r="F172" s="63">
        <v>1.3</v>
      </c>
      <c r="G172" s="38">
        <v>6</v>
      </c>
      <c r="H172" s="63">
        <v>7.8</v>
      </c>
      <c r="I172" s="63">
        <v>8.3640000000000008</v>
      </c>
      <c r="J172" s="38">
        <v>56</v>
      </c>
      <c r="K172" s="38" t="s">
        <v>114</v>
      </c>
      <c r="L172" s="39" t="s">
        <v>81</v>
      </c>
      <c r="M172" s="38">
        <v>40</v>
      </c>
      <c r="N172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29"/>
      <c r="P172" s="329"/>
      <c r="Q172" s="329"/>
      <c r="R172" s="330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298</v>
      </c>
      <c r="B173" s="64" t="s">
        <v>299</v>
      </c>
      <c r="C173" s="37">
        <v>4301051411</v>
      </c>
      <c r="D173" s="327">
        <v>4680115881617</v>
      </c>
      <c r="E173" s="327"/>
      <c r="F173" s="63">
        <v>1.35</v>
      </c>
      <c r="G173" s="38">
        <v>6</v>
      </c>
      <c r="H173" s="63">
        <v>8.1</v>
      </c>
      <c r="I173" s="63">
        <v>8.6460000000000008</v>
      </c>
      <c r="J173" s="38">
        <v>56</v>
      </c>
      <c r="K173" s="38" t="s">
        <v>114</v>
      </c>
      <c r="L173" s="39" t="s">
        <v>143</v>
      </c>
      <c r="M173" s="38">
        <v>40</v>
      </c>
      <c r="N173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29"/>
      <c r="P173" s="329"/>
      <c r="Q173" s="329"/>
      <c r="R173" s="330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4301051487</v>
      </c>
      <c r="D174" s="327">
        <v>4680115881228</v>
      </c>
      <c r="E174" s="327"/>
      <c r="F174" s="63">
        <v>0.4</v>
      </c>
      <c r="G174" s="38">
        <v>6</v>
      </c>
      <c r="H174" s="63">
        <v>2.4</v>
      </c>
      <c r="I174" s="63">
        <v>2.6720000000000002</v>
      </c>
      <c r="J174" s="38">
        <v>156</v>
      </c>
      <c r="K174" s="38" t="s">
        <v>82</v>
      </c>
      <c r="L174" s="39" t="s">
        <v>81</v>
      </c>
      <c r="M174" s="38">
        <v>40</v>
      </c>
      <c r="N174" s="488" t="s">
        <v>302</v>
      </c>
      <c r="O174" s="329"/>
      <c r="P174" s="329"/>
      <c r="Q174" s="329"/>
      <c r="R174" s="33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303</v>
      </c>
      <c r="B175" s="64" t="s">
        <v>304</v>
      </c>
      <c r="C175" s="37">
        <v>4301051506</v>
      </c>
      <c r="D175" s="327">
        <v>4680115881037</v>
      </c>
      <c r="E175" s="327"/>
      <c r="F175" s="63">
        <v>0.84</v>
      </c>
      <c r="G175" s="38">
        <v>4</v>
      </c>
      <c r="H175" s="63">
        <v>3.36</v>
      </c>
      <c r="I175" s="63">
        <v>3.6179999999999999</v>
      </c>
      <c r="J175" s="38">
        <v>120</v>
      </c>
      <c r="K175" s="38" t="s">
        <v>82</v>
      </c>
      <c r="L175" s="39" t="s">
        <v>81</v>
      </c>
      <c r="M175" s="38">
        <v>40</v>
      </c>
      <c r="N175" s="479" t="s">
        <v>305</v>
      </c>
      <c r="O175" s="329"/>
      <c r="P175" s="329"/>
      <c r="Q175" s="329"/>
      <c r="R175" s="33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4301051384</v>
      </c>
      <c r="D176" s="327">
        <v>4680115881211</v>
      </c>
      <c r="E176" s="327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8" t="s">
        <v>82</v>
      </c>
      <c r="L176" s="39" t="s">
        <v>81</v>
      </c>
      <c r="M176" s="38">
        <v>45</v>
      </c>
      <c r="N176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29"/>
      <c r="P176" s="329"/>
      <c r="Q176" s="329"/>
      <c r="R176" s="33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308</v>
      </c>
      <c r="B177" s="64" t="s">
        <v>309</v>
      </c>
      <c r="C177" s="37">
        <v>4301051378</v>
      </c>
      <c r="D177" s="327">
        <v>4680115881020</v>
      </c>
      <c r="E177" s="327"/>
      <c r="F177" s="63">
        <v>0.84</v>
      </c>
      <c r="G177" s="38">
        <v>4</v>
      </c>
      <c r="H177" s="63">
        <v>3.36</v>
      </c>
      <c r="I177" s="63">
        <v>3.57</v>
      </c>
      <c r="J177" s="38">
        <v>120</v>
      </c>
      <c r="K177" s="38" t="s">
        <v>82</v>
      </c>
      <c r="L177" s="39" t="s">
        <v>81</v>
      </c>
      <c r="M177" s="38">
        <v>45</v>
      </c>
      <c r="N177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29"/>
      <c r="P177" s="329"/>
      <c r="Q177" s="329"/>
      <c r="R177" s="33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310</v>
      </c>
      <c r="B178" s="64" t="s">
        <v>311</v>
      </c>
      <c r="C178" s="37">
        <v>4301051407</v>
      </c>
      <c r="D178" s="327">
        <v>4680115882195</v>
      </c>
      <c r="E178" s="327"/>
      <c r="F178" s="63">
        <v>0.4</v>
      </c>
      <c r="G178" s="38">
        <v>6</v>
      </c>
      <c r="H178" s="63">
        <v>2.4</v>
      </c>
      <c r="I178" s="63">
        <v>2.69</v>
      </c>
      <c r="J178" s="38">
        <v>156</v>
      </c>
      <c r="K178" s="38" t="s">
        <v>82</v>
      </c>
      <c r="L178" s="39" t="s">
        <v>143</v>
      </c>
      <c r="M178" s="38">
        <v>40</v>
      </c>
      <c r="N178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29"/>
      <c r="P178" s="329"/>
      <c r="Q178" s="329"/>
      <c r="R178" s="33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 t="shared" ref="X178:X184" si="9"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4301051479</v>
      </c>
      <c r="D179" s="327">
        <v>4680115882607</v>
      </c>
      <c r="E179" s="327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8" t="s">
        <v>82</v>
      </c>
      <c r="L179" s="39" t="s">
        <v>143</v>
      </c>
      <c r="M179" s="38">
        <v>45</v>
      </c>
      <c r="N179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29"/>
      <c r="P179" s="329"/>
      <c r="Q179" s="329"/>
      <c r="R179" s="33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si="9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4301051468</v>
      </c>
      <c r="D180" s="327">
        <v>4680115880092</v>
      </c>
      <c r="E180" s="327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82</v>
      </c>
      <c r="L180" s="39" t="s">
        <v>143</v>
      </c>
      <c r="M180" s="38">
        <v>45</v>
      </c>
      <c r="N180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29"/>
      <c r="P180" s="329"/>
      <c r="Q180" s="329"/>
      <c r="R180" s="33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4301051469</v>
      </c>
      <c r="D181" s="327">
        <v>4680115880221</v>
      </c>
      <c r="E181" s="327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82</v>
      </c>
      <c r="L181" s="39" t="s">
        <v>143</v>
      </c>
      <c r="M181" s="38">
        <v>45</v>
      </c>
      <c r="N181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29"/>
      <c r="P181" s="329"/>
      <c r="Q181" s="329"/>
      <c r="R181" s="33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4301051523</v>
      </c>
      <c r="D182" s="327">
        <v>4680115882942</v>
      </c>
      <c r="E182" s="327"/>
      <c r="F182" s="63">
        <v>0.3</v>
      </c>
      <c r="G182" s="38">
        <v>6</v>
      </c>
      <c r="H182" s="63">
        <v>1.8</v>
      </c>
      <c r="I182" s="63">
        <v>2.0720000000000001</v>
      </c>
      <c r="J182" s="38">
        <v>156</v>
      </c>
      <c r="K182" s="38" t="s">
        <v>82</v>
      </c>
      <c r="L182" s="39" t="s">
        <v>81</v>
      </c>
      <c r="M182" s="38">
        <v>40</v>
      </c>
      <c r="N182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29"/>
      <c r="P182" s="329"/>
      <c r="Q182" s="329"/>
      <c r="R182" s="33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320</v>
      </c>
      <c r="B183" s="64" t="s">
        <v>321</v>
      </c>
      <c r="C183" s="37">
        <v>4301051326</v>
      </c>
      <c r="D183" s="327">
        <v>4680115880504</v>
      </c>
      <c r="E183" s="32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82</v>
      </c>
      <c r="L183" s="39" t="s">
        <v>81</v>
      </c>
      <c r="M183" s="38">
        <v>40</v>
      </c>
      <c r="N183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29"/>
      <c r="P183" s="329"/>
      <c r="Q183" s="329"/>
      <c r="R183" s="33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4301051410</v>
      </c>
      <c r="D184" s="327">
        <v>4680115882164</v>
      </c>
      <c r="E184" s="327"/>
      <c r="F184" s="63">
        <v>0.4</v>
      </c>
      <c r="G184" s="38">
        <v>6</v>
      </c>
      <c r="H184" s="63">
        <v>2.4</v>
      </c>
      <c r="I184" s="63">
        <v>2.6779999999999999</v>
      </c>
      <c r="J184" s="38">
        <v>156</v>
      </c>
      <c r="K184" s="38" t="s">
        <v>82</v>
      </c>
      <c r="L184" s="39" t="s">
        <v>143</v>
      </c>
      <c r="M184" s="38">
        <v>40</v>
      </c>
      <c r="N184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29"/>
      <c r="P184" s="329"/>
      <c r="Q184" s="329"/>
      <c r="R184" s="33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x14ac:dyDescent="0.2">
      <c r="A185" s="321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1"/>
      <c r="M185" s="322"/>
      <c r="N185" s="318" t="s">
        <v>43</v>
      </c>
      <c r="O185" s="319"/>
      <c r="P185" s="319"/>
      <c r="Q185" s="319"/>
      <c r="R185" s="319"/>
      <c r="S185" s="319"/>
      <c r="T185" s="320"/>
      <c r="U185" s="43" t="s">
        <v>42</v>
      </c>
      <c r="V185" s="44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0</v>
      </c>
      <c r="W185" s="44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0</v>
      </c>
      <c r="X185" s="44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0</v>
      </c>
      <c r="Y185" s="68"/>
      <c r="Z185" s="68"/>
    </row>
    <row r="186" spans="1:53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2"/>
      <c r="N186" s="318" t="s">
        <v>43</v>
      </c>
      <c r="O186" s="319"/>
      <c r="P186" s="319"/>
      <c r="Q186" s="319"/>
      <c r="R186" s="319"/>
      <c r="S186" s="319"/>
      <c r="T186" s="320"/>
      <c r="U186" s="43" t="s">
        <v>0</v>
      </c>
      <c r="V186" s="44">
        <f>IFERROR(SUM(V168:V184),"0")</f>
        <v>0</v>
      </c>
      <c r="W186" s="44">
        <f>IFERROR(SUM(W168:W184),"0")</f>
        <v>0</v>
      </c>
      <c r="X186" s="43"/>
      <c r="Y186" s="68"/>
      <c r="Z186" s="68"/>
    </row>
    <row r="187" spans="1:53" ht="14.25" customHeight="1" x14ac:dyDescent="0.25">
      <c r="A187" s="332" t="s">
        <v>223</v>
      </c>
      <c r="B187" s="332"/>
      <c r="C187" s="332"/>
      <c r="D187" s="332"/>
      <c r="E187" s="332"/>
      <c r="F187" s="332"/>
      <c r="G187" s="332"/>
      <c r="H187" s="332"/>
      <c r="I187" s="332"/>
      <c r="J187" s="332"/>
      <c r="K187" s="332"/>
      <c r="L187" s="332"/>
      <c r="M187" s="332"/>
      <c r="N187" s="332"/>
      <c r="O187" s="332"/>
      <c r="P187" s="332"/>
      <c r="Q187" s="332"/>
      <c r="R187" s="332"/>
      <c r="S187" s="332"/>
      <c r="T187" s="332"/>
      <c r="U187" s="332"/>
      <c r="V187" s="332"/>
      <c r="W187" s="332"/>
      <c r="X187" s="332"/>
      <c r="Y187" s="67"/>
      <c r="Z187" s="67"/>
    </row>
    <row r="188" spans="1:53" ht="16.5" customHeight="1" x14ac:dyDescent="0.25">
      <c r="A188" s="64" t="s">
        <v>324</v>
      </c>
      <c r="B188" s="64" t="s">
        <v>325</v>
      </c>
      <c r="C188" s="37">
        <v>4301060338</v>
      </c>
      <c r="D188" s="327">
        <v>4680115880801</v>
      </c>
      <c r="E188" s="32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82</v>
      </c>
      <c r="L188" s="39" t="s">
        <v>81</v>
      </c>
      <c r="M188" s="38">
        <v>40</v>
      </c>
      <c r="N188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9"/>
      <c r="P188" s="329"/>
      <c r="Q188" s="329"/>
      <c r="R188" s="330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25">
      <c r="A189" s="64" t="s">
        <v>326</v>
      </c>
      <c r="B189" s="64" t="s">
        <v>327</v>
      </c>
      <c r="C189" s="37">
        <v>4301060339</v>
      </c>
      <c r="D189" s="327">
        <v>4680115880818</v>
      </c>
      <c r="E189" s="32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82</v>
      </c>
      <c r="L189" s="39" t="s">
        <v>81</v>
      </c>
      <c r="M189" s="38">
        <v>40</v>
      </c>
      <c r="N189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9"/>
      <c r="P189" s="329"/>
      <c r="Q189" s="329"/>
      <c r="R189" s="330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2"/>
      <c r="N190" s="318" t="s">
        <v>43</v>
      </c>
      <c r="O190" s="319"/>
      <c r="P190" s="319"/>
      <c r="Q190" s="319"/>
      <c r="R190" s="319"/>
      <c r="S190" s="319"/>
      <c r="T190" s="320"/>
      <c r="U190" s="43" t="s">
        <v>42</v>
      </c>
      <c r="V190" s="44">
        <f>IFERROR(V188/H188,"0")+IFERROR(V189/H189,"0")</f>
        <v>0</v>
      </c>
      <c r="W190" s="44">
        <f>IFERROR(W188/H188,"0")+IFERROR(W189/H189,"0")</f>
        <v>0</v>
      </c>
      <c r="X190" s="44">
        <f>IFERROR(IF(X188="",0,X188),"0")+IFERROR(IF(X189="",0,X189),"0")</f>
        <v>0</v>
      </c>
      <c r="Y190" s="68"/>
      <c r="Z190" s="68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2"/>
      <c r="N191" s="318" t="s">
        <v>43</v>
      </c>
      <c r="O191" s="319"/>
      <c r="P191" s="319"/>
      <c r="Q191" s="319"/>
      <c r="R191" s="319"/>
      <c r="S191" s="319"/>
      <c r="T191" s="320"/>
      <c r="U191" s="43" t="s">
        <v>0</v>
      </c>
      <c r="V191" s="44">
        <f>IFERROR(SUM(V188:V189),"0")</f>
        <v>0</v>
      </c>
      <c r="W191" s="44">
        <f>IFERROR(SUM(W188:W189),"0")</f>
        <v>0</v>
      </c>
      <c r="X191" s="43"/>
      <c r="Y191" s="68"/>
      <c r="Z191" s="68"/>
    </row>
    <row r="192" spans="1:53" ht="16.5" customHeight="1" x14ac:dyDescent="0.25">
      <c r="A192" s="331" t="s">
        <v>328</v>
      </c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  <c r="T192" s="331"/>
      <c r="U192" s="331"/>
      <c r="V192" s="331"/>
      <c r="W192" s="331"/>
      <c r="X192" s="331"/>
      <c r="Y192" s="66"/>
      <c r="Z192" s="66"/>
    </row>
    <row r="193" spans="1:53" ht="14.25" customHeight="1" x14ac:dyDescent="0.25">
      <c r="A193" s="332" t="s">
        <v>118</v>
      </c>
      <c r="B193" s="332"/>
      <c r="C193" s="332"/>
      <c r="D193" s="332"/>
      <c r="E193" s="332"/>
      <c r="F193" s="332"/>
      <c r="G193" s="332"/>
      <c r="H193" s="332"/>
      <c r="I193" s="332"/>
      <c r="J193" s="332"/>
      <c r="K193" s="332"/>
      <c r="L193" s="332"/>
      <c r="M193" s="332"/>
      <c r="N193" s="332"/>
      <c r="O193" s="332"/>
      <c r="P193" s="332"/>
      <c r="Q193" s="332"/>
      <c r="R193" s="332"/>
      <c r="S193" s="332"/>
      <c r="T193" s="332"/>
      <c r="U193" s="332"/>
      <c r="V193" s="332"/>
      <c r="W193" s="332"/>
      <c r="X193" s="332"/>
      <c r="Y193" s="67"/>
      <c r="Z193" s="67"/>
    </row>
    <row r="194" spans="1:53" ht="27" customHeight="1" x14ac:dyDescent="0.25">
      <c r="A194" s="64" t="s">
        <v>329</v>
      </c>
      <c r="B194" s="64" t="s">
        <v>330</v>
      </c>
      <c r="C194" s="37">
        <v>4301011346</v>
      </c>
      <c r="D194" s="327">
        <v>4607091387445</v>
      </c>
      <c r="E194" s="327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8" t="s">
        <v>114</v>
      </c>
      <c r="L194" s="39" t="s">
        <v>113</v>
      </c>
      <c r="M194" s="38">
        <v>31</v>
      </c>
      <c r="N194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29"/>
      <c r="P194" s="329"/>
      <c r="Q194" s="329"/>
      <c r="R194" s="330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ref="W194:W207" si="10">IFERROR(IF(V194="",0,CEILING((V194/$H194),1)*$H194),"")</f>
        <v>0</v>
      </c>
      <c r="X194" s="42" t="str">
        <f>IFERROR(IF(W194=0,"",ROUNDUP(W194/H194,0)*0.02175),"")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27" customHeight="1" x14ac:dyDescent="0.25">
      <c r="A195" s="64" t="s">
        <v>331</v>
      </c>
      <c r="B195" s="64" t="s">
        <v>332</v>
      </c>
      <c r="C195" s="37">
        <v>4301011362</v>
      </c>
      <c r="D195" s="327">
        <v>4607091386004</v>
      </c>
      <c r="E195" s="327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8" t="s">
        <v>114</v>
      </c>
      <c r="L195" s="39" t="s">
        <v>123</v>
      </c>
      <c r="M195" s="38">
        <v>55</v>
      </c>
      <c r="N195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9"/>
      <c r="P195" s="329"/>
      <c r="Q195" s="329"/>
      <c r="R195" s="330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10"/>
        <v>0</v>
      </c>
      <c r="X195" s="42" t="str">
        <f>IFERROR(IF(W195=0,"",ROUNDUP(W195/H195,0)*0.02039),"")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331</v>
      </c>
      <c r="B196" s="64" t="s">
        <v>333</v>
      </c>
      <c r="C196" s="37">
        <v>4301011308</v>
      </c>
      <c r="D196" s="327">
        <v>4607091386004</v>
      </c>
      <c r="E196" s="327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8" t="s">
        <v>114</v>
      </c>
      <c r="L196" s="39" t="s">
        <v>113</v>
      </c>
      <c r="M196" s="38">
        <v>55</v>
      </c>
      <c r="N196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9"/>
      <c r="P196" s="329"/>
      <c r="Q196" s="329"/>
      <c r="R196" s="330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334</v>
      </c>
      <c r="B197" s="64" t="s">
        <v>335</v>
      </c>
      <c r="C197" s="37">
        <v>4301011347</v>
      </c>
      <c r="D197" s="327">
        <v>4607091386073</v>
      </c>
      <c r="E197" s="327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114</v>
      </c>
      <c r="L197" s="39" t="s">
        <v>113</v>
      </c>
      <c r="M197" s="38">
        <v>31</v>
      </c>
      <c r="N197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29"/>
      <c r="P197" s="329"/>
      <c r="Q197" s="329"/>
      <c r="R197" s="330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336</v>
      </c>
      <c r="B198" s="64" t="s">
        <v>337</v>
      </c>
      <c r="C198" s="37">
        <v>4301011395</v>
      </c>
      <c r="D198" s="327">
        <v>4607091387322</v>
      </c>
      <c r="E198" s="327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114</v>
      </c>
      <c r="L198" s="39" t="s">
        <v>123</v>
      </c>
      <c r="M198" s="38">
        <v>55</v>
      </c>
      <c r="N198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9"/>
      <c r="P198" s="329"/>
      <c r="Q198" s="329"/>
      <c r="R198" s="330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338</v>
      </c>
      <c r="C199" s="37">
        <v>4301010928</v>
      </c>
      <c r="D199" s="327">
        <v>4607091387322</v>
      </c>
      <c r="E199" s="327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114</v>
      </c>
      <c r="L199" s="39" t="s">
        <v>113</v>
      </c>
      <c r="M199" s="38">
        <v>55</v>
      </c>
      <c r="N199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9"/>
      <c r="P199" s="329"/>
      <c r="Q199" s="329"/>
      <c r="R199" s="330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340</v>
      </c>
      <c r="C200" s="37">
        <v>4301011311</v>
      </c>
      <c r="D200" s="327">
        <v>4607091387377</v>
      </c>
      <c r="E200" s="327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114</v>
      </c>
      <c r="L200" s="39" t="s">
        <v>113</v>
      </c>
      <c r="M200" s="38">
        <v>55</v>
      </c>
      <c r="N200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29"/>
      <c r="P200" s="329"/>
      <c r="Q200" s="329"/>
      <c r="R200" s="330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341</v>
      </c>
      <c r="B201" s="64" t="s">
        <v>342</v>
      </c>
      <c r="C201" s="37">
        <v>4301010945</v>
      </c>
      <c r="D201" s="327">
        <v>4607091387353</v>
      </c>
      <c r="E201" s="327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114</v>
      </c>
      <c r="L201" s="39" t="s">
        <v>113</v>
      </c>
      <c r="M201" s="38">
        <v>55</v>
      </c>
      <c r="N201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29"/>
      <c r="P201" s="329"/>
      <c r="Q201" s="329"/>
      <c r="R201" s="330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344</v>
      </c>
      <c r="C202" s="37">
        <v>4301011328</v>
      </c>
      <c r="D202" s="327">
        <v>4607091386011</v>
      </c>
      <c r="E202" s="327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8" t="s">
        <v>82</v>
      </c>
      <c r="L202" s="39" t="s">
        <v>81</v>
      </c>
      <c r="M202" s="38">
        <v>55</v>
      </c>
      <c r="N202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29"/>
      <c r="P202" s="329"/>
      <c r="Q202" s="329"/>
      <c r="R202" s="330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 t="shared" ref="X202:X207" si="11">IFERROR(IF(W202=0,"",ROUNDUP(W202/H202,0)*0.00937),"")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345</v>
      </c>
      <c r="B203" s="64" t="s">
        <v>346</v>
      </c>
      <c r="C203" s="37">
        <v>4301011329</v>
      </c>
      <c r="D203" s="327">
        <v>4607091387308</v>
      </c>
      <c r="E203" s="327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82</v>
      </c>
      <c r="L203" s="39" t="s">
        <v>81</v>
      </c>
      <c r="M203" s="38">
        <v>55</v>
      </c>
      <c r="N203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29"/>
      <c r="P203" s="329"/>
      <c r="Q203" s="329"/>
      <c r="R203" s="330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si="11"/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4301011049</v>
      </c>
      <c r="D204" s="327">
        <v>4607091387339</v>
      </c>
      <c r="E204" s="327"/>
      <c r="F204" s="63">
        <v>0.5</v>
      </c>
      <c r="G204" s="38">
        <v>10</v>
      </c>
      <c r="H204" s="63">
        <v>5</v>
      </c>
      <c r="I204" s="63">
        <v>5.24</v>
      </c>
      <c r="J204" s="38">
        <v>120</v>
      </c>
      <c r="K204" s="38" t="s">
        <v>82</v>
      </c>
      <c r="L204" s="39" t="s">
        <v>113</v>
      </c>
      <c r="M204" s="38">
        <v>55</v>
      </c>
      <c r="N204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29"/>
      <c r="P204" s="329"/>
      <c r="Q204" s="329"/>
      <c r="R204" s="330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4301011433</v>
      </c>
      <c r="D205" s="327">
        <v>4680115882638</v>
      </c>
      <c r="E205" s="327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8" t="s">
        <v>82</v>
      </c>
      <c r="L205" s="39" t="s">
        <v>113</v>
      </c>
      <c r="M205" s="38">
        <v>90</v>
      </c>
      <c r="N205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29"/>
      <c r="P205" s="329"/>
      <c r="Q205" s="329"/>
      <c r="R205" s="330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4301011573</v>
      </c>
      <c r="D206" s="327">
        <v>4680115881938</v>
      </c>
      <c r="E206" s="327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82</v>
      </c>
      <c r="L206" s="39" t="s">
        <v>113</v>
      </c>
      <c r="M206" s="38">
        <v>90</v>
      </c>
      <c r="N206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29"/>
      <c r="P206" s="329"/>
      <c r="Q206" s="329"/>
      <c r="R206" s="330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4301010944</v>
      </c>
      <c r="D207" s="327">
        <v>4607091387346</v>
      </c>
      <c r="E207" s="327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82</v>
      </c>
      <c r="L207" s="39" t="s">
        <v>113</v>
      </c>
      <c r="M207" s="38">
        <v>55</v>
      </c>
      <c r="N207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29"/>
      <c r="P207" s="329"/>
      <c r="Q207" s="329"/>
      <c r="R207" s="33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21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2"/>
      <c r="N208" s="318" t="s">
        <v>43</v>
      </c>
      <c r="O208" s="319"/>
      <c r="P208" s="319"/>
      <c r="Q208" s="319"/>
      <c r="R208" s="319"/>
      <c r="S208" s="319"/>
      <c r="T208" s="320"/>
      <c r="U208" s="43" t="s">
        <v>42</v>
      </c>
      <c r="V208" s="44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44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68"/>
      <c r="Z208" s="68"/>
    </row>
    <row r="209" spans="1:53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2"/>
      <c r="N209" s="318" t="s">
        <v>43</v>
      </c>
      <c r="O209" s="319"/>
      <c r="P209" s="319"/>
      <c r="Q209" s="319"/>
      <c r="R209" s="319"/>
      <c r="S209" s="319"/>
      <c r="T209" s="320"/>
      <c r="U209" s="43" t="s">
        <v>0</v>
      </c>
      <c r="V209" s="44">
        <f>IFERROR(SUM(V194:V207),"0")</f>
        <v>0</v>
      </c>
      <c r="W209" s="44">
        <f>IFERROR(SUM(W194:W207),"0")</f>
        <v>0</v>
      </c>
      <c r="X209" s="43"/>
      <c r="Y209" s="68"/>
      <c r="Z209" s="68"/>
    </row>
    <row r="210" spans="1:53" ht="14.25" customHeight="1" x14ac:dyDescent="0.25">
      <c r="A210" s="332" t="s">
        <v>110</v>
      </c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67"/>
      <c r="Z210" s="67"/>
    </row>
    <row r="211" spans="1:53" ht="27" customHeight="1" x14ac:dyDescent="0.25">
      <c r="A211" s="64" t="s">
        <v>355</v>
      </c>
      <c r="B211" s="64" t="s">
        <v>356</v>
      </c>
      <c r="C211" s="37">
        <v>4301020254</v>
      </c>
      <c r="D211" s="327">
        <v>4680115881914</v>
      </c>
      <c r="E211" s="32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82</v>
      </c>
      <c r="L211" s="39" t="s">
        <v>113</v>
      </c>
      <c r="M211" s="38">
        <v>90</v>
      </c>
      <c r="N211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29"/>
      <c r="P211" s="329"/>
      <c r="Q211" s="329"/>
      <c r="R211" s="330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89" t="s">
        <v>66</v>
      </c>
    </row>
    <row r="212" spans="1:53" x14ac:dyDescent="0.2">
      <c r="A212" s="321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2"/>
      <c r="N212" s="318" t="s">
        <v>43</v>
      </c>
      <c r="O212" s="319"/>
      <c r="P212" s="319"/>
      <c r="Q212" s="319"/>
      <c r="R212" s="319"/>
      <c r="S212" s="319"/>
      <c r="T212" s="320"/>
      <c r="U212" s="43" t="s">
        <v>42</v>
      </c>
      <c r="V212" s="44">
        <f>IFERROR(V211/H211,"0")</f>
        <v>0</v>
      </c>
      <c r="W212" s="44">
        <f>IFERROR(W211/H211,"0")</f>
        <v>0</v>
      </c>
      <c r="X212" s="44">
        <f>IFERROR(IF(X211="",0,X211),"0")</f>
        <v>0</v>
      </c>
      <c r="Y212" s="68"/>
      <c r="Z212" s="68"/>
    </row>
    <row r="213" spans="1:53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2"/>
      <c r="N213" s="318" t="s">
        <v>43</v>
      </c>
      <c r="O213" s="319"/>
      <c r="P213" s="319"/>
      <c r="Q213" s="319"/>
      <c r="R213" s="319"/>
      <c r="S213" s="319"/>
      <c r="T213" s="320"/>
      <c r="U213" s="43" t="s">
        <v>0</v>
      </c>
      <c r="V213" s="44">
        <f>IFERROR(SUM(V211:V211),"0")</f>
        <v>0</v>
      </c>
      <c r="W213" s="44">
        <f>IFERROR(SUM(W211:W211),"0")</f>
        <v>0</v>
      </c>
      <c r="X213" s="43"/>
      <c r="Y213" s="68"/>
      <c r="Z213" s="68"/>
    </row>
    <row r="214" spans="1:53" ht="14.25" customHeight="1" x14ac:dyDescent="0.25">
      <c r="A214" s="332" t="s">
        <v>78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67"/>
      <c r="Z214" s="67"/>
    </row>
    <row r="215" spans="1:53" ht="27" customHeight="1" x14ac:dyDescent="0.25">
      <c r="A215" s="64" t="s">
        <v>357</v>
      </c>
      <c r="B215" s="64" t="s">
        <v>358</v>
      </c>
      <c r="C215" s="37">
        <v>4301030878</v>
      </c>
      <c r="D215" s="327">
        <v>4607091387193</v>
      </c>
      <c r="E215" s="327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8" t="s">
        <v>82</v>
      </c>
      <c r="L215" s="39" t="s">
        <v>81</v>
      </c>
      <c r="M215" s="38">
        <v>35</v>
      </c>
      <c r="N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29"/>
      <c r="P215" s="329"/>
      <c r="Q215" s="329"/>
      <c r="R215" s="330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IFERROR(IF(W215=0,"",ROUNDUP(W215/H215,0)*0.00753),"")</f>
        <v/>
      </c>
      <c r="Y215" s="69" t="s">
        <v>48</v>
      </c>
      <c r="Z215" s="70" t="s">
        <v>48</v>
      </c>
      <c r="AD215" s="71"/>
      <c r="BA215" s="190" t="s">
        <v>66</v>
      </c>
    </row>
    <row r="216" spans="1:53" ht="27" customHeight="1" x14ac:dyDescent="0.25">
      <c r="A216" s="64" t="s">
        <v>359</v>
      </c>
      <c r="B216" s="64" t="s">
        <v>360</v>
      </c>
      <c r="C216" s="37">
        <v>4301031153</v>
      </c>
      <c r="D216" s="327">
        <v>4607091387230</v>
      </c>
      <c r="E216" s="327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8" t="s">
        <v>82</v>
      </c>
      <c r="L216" s="39" t="s">
        <v>81</v>
      </c>
      <c r="M216" s="38">
        <v>40</v>
      </c>
      <c r="N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29"/>
      <c r="P216" s="329"/>
      <c r="Q216" s="329"/>
      <c r="R216" s="330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IFERROR(IF(W216=0,"",ROUNDUP(W216/H216,0)*0.00753),"")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25">
      <c r="A217" s="64" t="s">
        <v>361</v>
      </c>
      <c r="B217" s="64" t="s">
        <v>362</v>
      </c>
      <c r="C217" s="37">
        <v>4301031152</v>
      </c>
      <c r="D217" s="327">
        <v>4607091387285</v>
      </c>
      <c r="E217" s="327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8" t="s">
        <v>179</v>
      </c>
      <c r="L217" s="39" t="s">
        <v>81</v>
      </c>
      <c r="M217" s="38">
        <v>40</v>
      </c>
      <c r="N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29"/>
      <c r="P217" s="329"/>
      <c r="Q217" s="329"/>
      <c r="R217" s="330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363</v>
      </c>
      <c r="B218" s="64" t="s">
        <v>364</v>
      </c>
      <c r="C218" s="37">
        <v>4301031151</v>
      </c>
      <c r="D218" s="327">
        <v>4607091389845</v>
      </c>
      <c r="E218" s="327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179</v>
      </c>
      <c r="L218" s="39" t="s">
        <v>81</v>
      </c>
      <c r="M218" s="38">
        <v>40</v>
      </c>
      <c r="N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29"/>
      <c r="P218" s="329"/>
      <c r="Q218" s="329"/>
      <c r="R218" s="330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IFERROR(IF(W218=0,"",ROUNDUP(W218/H218,0)*0.00502),"")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x14ac:dyDescent="0.2">
      <c r="A219" s="321"/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2"/>
      <c r="N219" s="318" t="s">
        <v>43</v>
      </c>
      <c r="O219" s="319"/>
      <c r="P219" s="319"/>
      <c r="Q219" s="319"/>
      <c r="R219" s="319"/>
      <c r="S219" s="319"/>
      <c r="T219" s="320"/>
      <c r="U219" s="43" t="s">
        <v>42</v>
      </c>
      <c r="V219" s="44">
        <f>IFERROR(V215/H215,"0")+IFERROR(V216/H216,"0")+IFERROR(V217/H217,"0")+IFERROR(V218/H218,"0")</f>
        <v>0</v>
      </c>
      <c r="W219" s="44">
        <f>IFERROR(W215/H215,"0")+IFERROR(W216/H216,"0")+IFERROR(W217/H217,"0")+IFERROR(W218/H218,"0")</f>
        <v>0</v>
      </c>
      <c r="X219" s="44">
        <f>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321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2"/>
      <c r="N220" s="318" t="s">
        <v>43</v>
      </c>
      <c r="O220" s="319"/>
      <c r="P220" s="319"/>
      <c r="Q220" s="319"/>
      <c r="R220" s="319"/>
      <c r="S220" s="319"/>
      <c r="T220" s="320"/>
      <c r="U220" s="43" t="s">
        <v>0</v>
      </c>
      <c r="V220" s="44">
        <f>IFERROR(SUM(V215:V218),"0")</f>
        <v>0</v>
      </c>
      <c r="W220" s="44">
        <f>IFERROR(SUM(W215:W218),"0")</f>
        <v>0</v>
      </c>
      <c r="X220" s="43"/>
      <c r="Y220" s="68"/>
      <c r="Z220" s="68"/>
    </row>
    <row r="221" spans="1:53" ht="14.25" customHeight="1" x14ac:dyDescent="0.25">
      <c r="A221" s="332" t="s">
        <v>83</v>
      </c>
      <c r="B221" s="332"/>
      <c r="C221" s="332"/>
      <c r="D221" s="332"/>
      <c r="E221" s="332"/>
      <c r="F221" s="332"/>
      <c r="G221" s="332"/>
      <c r="H221" s="332"/>
      <c r="I221" s="332"/>
      <c r="J221" s="332"/>
      <c r="K221" s="332"/>
      <c r="L221" s="332"/>
      <c r="M221" s="332"/>
      <c r="N221" s="332"/>
      <c r="O221" s="332"/>
      <c r="P221" s="332"/>
      <c r="Q221" s="332"/>
      <c r="R221" s="332"/>
      <c r="S221" s="332"/>
      <c r="T221" s="332"/>
      <c r="U221" s="332"/>
      <c r="V221" s="332"/>
      <c r="W221" s="332"/>
      <c r="X221" s="332"/>
      <c r="Y221" s="67"/>
      <c r="Z221" s="67"/>
    </row>
    <row r="222" spans="1:53" ht="16.5" customHeight="1" x14ac:dyDescent="0.25">
      <c r="A222" s="64" t="s">
        <v>365</v>
      </c>
      <c r="B222" s="64" t="s">
        <v>366</v>
      </c>
      <c r="C222" s="37">
        <v>4301051100</v>
      </c>
      <c r="D222" s="327">
        <v>4607091387766</v>
      </c>
      <c r="E222" s="327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8" t="s">
        <v>114</v>
      </c>
      <c r="L222" s="39" t="s">
        <v>143</v>
      </c>
      <c r="M222" s="38">
        <v>40</v>
      </c>
      <c r="N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29"/>
      <c r="P222" s="329"/>
      <c r="Q222" s="329"/>
      <c r="R222" s="33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0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4" t="s">
        <v>66</v>
      </c>
    </row>
    <row r="223" spans="1:53" ht="27" customHeight="1" x14ac:dyDescent="0.25">
      <c r="A223" s="64" t="s">
        <v>367</v>
      </c>
      <c r="B223" s="64" t="s">
        <v>368</v>
      </c>
      <c r="C223" s="37">
        <v>4301051116</v>
      </c>
      <c r="D223" s="327">
        <v>4607091387957</v>
      </c>
      <c r="E223" s="327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8" t="s">
        <v>114</v>
      </c>
      <c r="L223" s="39" t="s">
        <v>81</v>
      </c>
      <c r="M223" s="38">
        <v>40</v>
      </c>
      <c r="N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29"/>
      <c r="P223" s="329"/>
      <c r="Q223" s="329"/>
      <c r="R223" s="33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369</v>
      </c>
      <c r="B224" s="64" t="s">
        <v>370</v>
      </c>
      <c r="C224" s="37">
        <v>4301051115</v>
      </c>
      <c r="D224" s="327">
        <v>4607091387964</v>
      </c>
      <c r="E224" s="327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8" t="s">
        <v>114</v>
      </c>
      <c r="L224" s="39" t="s">
        <v>81</v>
      </c>
      <c r="M224" s="38">
        <v>40</v>
      </c>
      <c r="N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29"/>
      <c r="P224" s="329"/>
      <c r="Q224" s="329"/>
      <c r="R224" s="33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372</v>
      </c>
      <c r="B225" s="64" t="s">
        <v>373</v>
      </c>
      <c r="C225" s="37">
        <v>4301051461</v>
      </c>
      <c r="D225" s="327">
        <v>4680115883604</v>
      </c>
      <c r="E225" s="327"/>
      <c r="F225" s="63">
        <v>0.35</v>
      </c>
      <c r="G225" s="38">
        <v>6</v>
      </c>
      <c r="H225" s="63">
        <v>2.1</v>
      </c>
      <c r="I225" s="63">
        <v>2.3719999999999999</v>
      </c>
      <c r="J225" s="38">
        <v>156</v>
      </c>
      <c r="K225" s="38" t="s">
        <v>82</v>
      </c>
      <c r="L225" s="39" t="s">
        <v>143</v>
      </c>
      <c r="M225" s="38">
        <v>45</v>
      </c>
      <c r="N225" s="445" t="s">
        <v>374</v>
      </c>
      <c r="O225" s="329"/>
      <c r="P225" s="329"/>
      <c r="Q225" s="329"/>
      <c r="R225" s="330"/>
      <c r="S225" s="40" t="s">
        <v>371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4301051485</v>
      </c>
      <c r="D226" s="327">
        <v>4680115883567</v>
      </c>
      <c r="E226" s="327"/>
      <c r="F226" s="63">
        <v>0.35</v>
      </c>
      <c r="G226" s="38">
        <v>6</v>
      </c>
      <c r="H226" s="63">
        <v>2.1</v>
      </c>
      <c r="I226" s="63">
        <v>2.36</v>
      </c>
      <c r="J226" s="38">
        <v>156</v>
      </c>
      <c r="K226" s="38" t="s">
        <v>82</v>
      </c>
      <c r="L226" s="39" t="s">
        <v>81</v>
      </c>
      <c r="M226" s="38">
        <v>40</v>
      </c>
      <c r="N226" s="446" t="s">
        <v>377</v>
      </c>
      <c r="O226" s="329"/>
      <c r="P226" s="329"/>
      <c r="Q226" s="329"/>
      <c r="R226" s="33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16.5" customHeight="1" x14ac:dyDescent="0.25">
      <c r="A227" s="64" t="s">
        <v>378</v>
      </c>
      <c r="B227" s="64" t="s">
        <v>379</v>
      </c>
      <c r="C227" s="37">
        <v>4301051134</v>
      </c>
      <c r="D227" s="327">
        <v>4607091381672</v>
      </c>
      <c r="E227" s="327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8" t="s">
        <v>82</v>
      </c>
      <c r="L227" s="39" t="s">
        <v>81</v>
      </c>
      <c r="M227" s="38">
        <v>40</v>
      </c>
      <c r="N227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9"/>
      <c r="P227" s="329"/>
      <c r="Q227" s="329"/>
      <c r="R227" s="33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380</v>
      </c>
      <c r="B228" s="64" t="s">
        <v>381</v>
      </c>
      <c r="C228" s="37">
        <v>4301051130</v>
      </c>
      <c r="D228" s="327">
        <v>4607091387537</v>
      </c>
      <c r="E228" s="327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8" t="s">
        <v>82</v>
      </c>
      <c r="L228" s="39" t="s">
        <v>81</v>
      </c>
      <c r="M228" s="38">
        <v>40</v>
      </c>
      <c r="N228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9"/>
      <c r="P228" s="329"/>
      <c r="Q228" s="329"/>
      <c r="R228" s="33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4301051132</v>
      </c>
      <c r="D229" s="327">
        <v>4607091387513</v>
      </c>
      <c r="E229" s="327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8" t="s">
        <v>82</v>
      </c>
      <c r="L229" s="39" t="s">
        <v>81</v>
      </c>
      <c r="M229" s="38">
        <v>40</v>
      </c>
      <c r="N229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9"/>
      <c r="P229" s="329"/>
      <c r="Q229" s="329"/>
      <c r="R229" s="33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384</v>
      </c>
      <c r="B230" s="64" t="s">
        <v>385</v>
      </c>
      <c r="C230" s="37">
        <v>4301051277</v>
      </c>
      <c r="D230" s="327">
        <v>4680115880511</v>
      </c>
      <c r="E230" s="327"/>
      <c r="F230" s="63">
        <v>0.33</v>
      </c>
      <c r="G230" s="38">
        <v>6</v>
      </c>
      <c r="H230" s="63">
        <v>1.98</v>
      </c>
      <c r="I230" s="63">
        <v>2.1800000000000002</v>
      </c>
      <c r="J230" s="38">
        <v>156</v>
      </c>
      <c r="K230" s="38" t="s">
        <v>82</v>
      </c>
      <c r="L230" s="39" t="s">
        <v>143</v>
      </c>
      <c r="M230" s="38">
        <v>40</v>
      </c>
      <c r="N230" s="4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9"/>
      <c r="P230" s="329"/>
      <c r="Q230" s="329"/>
      <c r="R230" s="33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2"/>
      <c r="N231" s="318" t="s">
        <v>43</v>
      </c>
      <c r="O231" s="319"/>
      <c r="P231" s="319"/>
      <c r="Q231" s="319"/>
      <c r="R231" s="319"/>
      <c r="S231" s="319"/>
      <c r="T231" s="320"/>
      <c r="U231" s="43" t="s">
        <v>42</v>
      </c>
      <c r="V231" s="44">
        <f>IFERROR(V222/H222,"0")+IFERROR(V223/H223,"0")+IFERROR(V224/H224,"0")+IFERROR(V225/H225,"0")+IFERROR(V226/H226,"0")+IFERROR(V227/H227,"0")+IFERROR(V228/H228,"0")+IFERROR(V229/H229,"0")+IFERROR(V230/H230,"0")</f>
        <v>0</v>
      </c>
      <c r="W231" s="44">
        <f>IFERROR(W222/H222,"0")+IFERROR(W223/H223,"0")+IFERROR(W224/H224,"0")+IFERROR(W225/H225,"0")+IFERROR(W226/H226,"0")+IFERROR(W227/H227,"0")+IFERROR(W228/H228,"0")+IFERROR(W229/H229,"0")+IFERROR(W230/H230,"0")</f>
        <v>0</v>
      </c>
      <c r="X231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68"/>
      <c r="Z231" s="68"/>
    </row>
    <row r="232" spans="1:53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2"/>
      <c r="N232" s="318" t="s">
        <v>43</v>
      </c>
      <c r="O232" s="319"/>
      <c r="P232" s="319"/>
      <c r="Q232" s="319"/>
      <c r="R232" s="319"/>
      <c r="S232" s="319"/>
      <c r="T232" s="320"/>
      <c r="U232" s="43" t="s">
        <v>0</v>
      </c>
      <c r="V232" s="44">
        <f>IFERROR(SUM(V222:V230),"0")</f>
        <v>0</v>
      </c>
      <c r="W232" s="44">
        <f>IFERROR(SUM(W222:W230),"0")</f>
        <v>0</v>
      </c>
      <c r="X232" s="43"/>
      <c r="Y232" s="68"/>
      <c r="Z232" s="68"/>
    </row>
    <row r="233" spans="1:53" ht="14.25" customHeight="1" x14ac:dyDescent="0.25">
      <c r="A233" s="332" t="s">
        <v>223</v>
      </c>
      <c r="B233" s="332"/>
      <c r="C233" s="332"/>
      <c r="D233" s="332"/>
      <c r="E233" s="332"/>
      <c r="F233" s="332"/>
      <c r="G233" s="332"/>
      <c r="H233" s="332"/>
      <c r="I233" s="332"/>
      <c r="J233" s="332"/>
      <c r="K233" s="332"/>
      <c r="L233" s="332"/>
      <c r="M233" s="332"/>
      <c r="N233" s="332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  <c r="Y233" s="67"/>
      <c r="Z233" s="67"/>
    </row>
    <row r="234" spans="1:53" ht="16.5" customHeight="1" x14ac:dyDescent="0.25">
      <c r="A234" s="64" t="s">
        <v>386</v>
      </c>
      <c r="B234" s="64" t="s">
        <v>387</v>
      </c>
      <c r="C234" s="37">
        <v>4301060326</v>
      </c>
      <c r="D234" s="327">
        <v>4607091380880</v>
      </c>
      <c r="E234" s="327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114</v>
      </c>
      <c r="L234" s="39" t="s">
        <v>81</v>
      </c>
      <c r="M234" s="38">
        <v>30</v>
      </c>
      <c r="N234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9"/>
      <c r="P234" s="329"/>
      <c r="Q234" s="329"/>
      <c r="R234" s="330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27" customHeight="1" x14ac:dyDescent="0.25">
      <c r="A235" s="64" t="s">
        <v>388</v>
      </c>
      <c r="B235" s="64" t="s">
        <v>389</v>
      </c>
      <c r="C235" s="37">
        <v>4301060308</v>
      </c>
      <c r="D235" s="327">
        <v>4607091384482</v>
      </c>
      <c r="E235" s="327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114</v>
      </c>
      <c r="L235" s="39" t="s">
        <v>81</v>
      </c>
      <c r="M235" s="38">
        <v>30</v>
      </c>
      <c r="N235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9"/>
      <c r="P235" s="329"/>
      <c r="Q235" s="329"/>
      <c r="R235" s="330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6.5" customHeight="1" x14ac:dyDescent="0.25">
      <c r="A236" s="64" t="s">
        <v>390</v>
      </c>
      <c r="B236" s="64" t="s">
        <v>391</v>
      </c>
      <c r="C236" s="37">
        <v>4301060325</v>
      </c>
      <c r="D236" s="327">
        <v>4607091380897</v>
      </c>
      <c r="E236" s="327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114</v>
      </c>
      <c r="L236" s="39" t="s">
        <v>81</v>
      </c>
      <c r="M236" s="38">
        <v>30</v>
      </c>
      <c r="N236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9"/>
      <c r="P236" s="329"/>
      <c r="Q236" s="329"/>
      <c r="R236" s="330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2"/>
      <c r="N237" s="318" t="s">
        <v>43</v>
      </c>
      <c r="O237" s="319"/>
      <c r="P237" s="319"/>
      <c r="Q237" s="319"/>
      <c r="R237" s="319"/>
      <c r="S237" s="319"/>
      <c r="T237" s="320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2"/>
      <c r="N238" s="318" t="s">
        <v>43</v>
      </c>
      <c r="O238" s="319"/>
      <c r="P238" s="319"/>
      <c r="Q238" s="319"/>
      <c r="R238" s="319"/>
      <c r="S238" s="319"/>
      <c r="T238" s="320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32" t="s">
        <v>96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67"/>
      <c r="Z239" s="67"/>
    </row>
    <row r="240" spans="1:53" ht="16.5" customHeight="1" x14ac:dyDescent="0.25">
      <c r="A240" s="64" t="s">
        <v>392</v>
      </c>
      <c r="B240" s="64" t="s">
        <v>393</v>
      </c>
      <c r="C240" s="37">
        <v>4301030232</v>
      </c>
      <c r="D240" s="327">
        <v>4607091388374</v>
      </c>
      <c r="E240" s="327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8" t="s">
        <v>82</v>
      </c>
      <c r="L240" s="39" t="s">
        <v>100</v>
      </c>
      <c r="M240" s="38">
        <v>180</v>
      </c>
      <c r="N240" s="440" t="s">
        <v>394</v>
      </c>
      <c r="O240" s="329"/>
      <c r="P240" s="329"/>
      <c r="Q240" s="329"/>
      <c r="R240" s="330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395</v>
      </c>
      <c r="B241" s="64" t="s">
        <v>396</v>
      </c>
      <c r="C241" s="37">
        <v>4301030235</v>
      </c>
      <c r="D241" s="327">
        <v>4607091388381</v>
      </c>
      <c r="E241" s="327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8" t="s">
        <v>82</v>
      </c>
      <c r="L241" s="39" t="s">
        <v>100</v>
      </c>
      <c r="M241" s="38">
        <v>180</v>
      </c>
      <c r="N241" s="441" t="s">
        <v>397</v>
      </c>
      <c r="O241" s="329"/>
      <c r="P241" s="329"/>
      <c r="Q241" s="329"/>
      <c r="R241" s="33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398</v>
      </c>
      <c r="B242" s="64" t="s">
        <v>399</v>
      </c>
      <c r="C242" s="37">
        <v>4301030233</v>
      </c>
      <c r="D242" s="327">
        <v>4607091388404</v>
      </c>
      <c r="E242" s="327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8" t="s">
        <v>82</v>
      </c>
      <c r="L242" s="39" t="s">
        <v>100</v>
      </c>
      <c r="M242" s="38">
        <v>180</v>
      </c>
      <c r="N242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9"/>
      <c r="P242" s="329"/>
      <c r="Q242" s="329"/>
      <c r="R242" s="330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2"/>
      <c r="N243" s="318" t="s">
        <v>43</v>
      </c>
      <c r="O243" s="319"/>
      <c r="P243" s="319"/>
      <c r="Q243" s="319"/>
      <c r="R243" s="319"/>
      <c r="S243" s="319"/>
      <c r="T243" s="320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2"/>
      <c r="N244" s="318" t="s">
        <v>43</v>
      </c>
      <c r="O244" s="319"/>
      <c r="P244" s="319"/>
      <c r="Q244" s="319"/>
      <c r="R244" s="319"/>
      <c r="S244" s="319"/>
      <c r="T244" s="320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32" t="s">
        <v>400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67"/>
      <c r="Z245" s="67"/>
    </row>
    <row r="246" spans="1:53" ht="16.5" customHeight="1" x14ac:dyDescent="0.25">
      <c r="A246" s="64" t="s">
        <v>401</v>
      </c>
      <c r="B246" s="64" t="s">
        <v>402</v>
      </c>
      <c r="C246" s="37">
        <v>4301180007</v>
      </c>
      <c r="D246" s="327">
        <v>4680115881808</v>
      </c>
      <c r="E246" s="327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404</v>
      </c>
      <c r="L246" s="39" t="s">
        <v>403</v>
      </c>
      <c r="M246" s="38">
        <v>730</v>
      </c>
      <c r="N246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9"/>
      <c r="P246" s="329"/>
      <c r="Q246" s="329"/>
      <c r="R246" s="330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405</v>
      </c>
      <c r="B247" s="64" t="s">
        <v>406</v>
      </c>
      <c r="C247" s="37">
        <v>4301180006</v>
      </c>
      <c r="D247" s="327">
        <v>4680115881822</v>
      </c>
      <c r="E247" s="327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404</v>
      </c>
      <c r="L247" s="39" t="s">
        <v>403</v>
      </c>
      <c r="M247" s="38">
        <v>730</v>
      </c>
      <c r="N247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9"/>
      <c r="P247" s="329"/>
      <c r="Q247" s="329"/>
      <c r="R247" s="33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407</v>
      </c>
      <c r="B248" s="64" t="s">
        <v>408</v>
      </c>
      <c r="C248" s="37">
        <v>4301180001</v>
      </c>
      <c r="D248" s="327">
        <v>4680115880016</v>
      </c>
      <c r="E248" s="327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404</v>
      </c>
      <c r="L248" s="39" t="s">
        <v>403</v>
      </c>
      <c r="M248" s="38">
        <v>730</v>
      </c>
      <c r="N248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9"/>
      <c r="P248" s="329"/>
      <c r="Q248" s="329"/>
      <c r="R248" s="33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2"/>
      <c r="N249" s="318" t="s">
        <v>43</v>
      </c>
      <c r="O249" s="319"/>
      <c r="P249" s="319"/>
      <c r="Q249" s="319"/>
      <c r="R249" s="319"/>
      <c r="S249" s="319"/>
      <c r="T249" s="320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2"/>
      <c r="N250" s="318" t="s">
        <v>43</v>
      </c>
      <c r="O250" s="319"/>
      <c r="P250" s="319"/>
      <c r="Q250" s="319"/>
      <c r="R250" s="319"/>
      <c r="S250" s="319"/>
      <c r="T250" s="320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6.5" customHeight="1" x14ac:dyDescent="0.25">
      <c r="A251" s="331" t="s">
        <v>409</v>
      </c>
      <c r="B251" s="331"/>
      <c r="C251" s="331"/>
      <c r="D251" s="331"/>
      <c r="E251" s="331"/>
      <c r="F251" s="331"/>
      <c r="G251" s="331"/>
      <c r="H251" s="331"/>
      <c r="I251" s="331"/>
      <c r="J251" s="331"/>
      <c r="K251" s="331"/>
      <c r="L251" s="331"/>
      <c r="M251" s="331"/>
      <c r="N251" s="331"/>
      <c r="O251" s="331"/>
      <c r="P251" s="331"/>
      <c r="Q251" s="331"/>
      <c r="R251" s="331"/>
      <c r="S251" s="331"/>
      <c r="T251" s="331"/>
      <c r="U251" s="331"/>
      <c r="V251" s="331"/>
      <c r="W251" s="331"/>
      <c r="X251" s="331"/>
      <c r="Y251" s="66"/>
      <c r="Z251" s="66"/>
    </row>
    <row r="252" spans="1:53" ht="14.25" customHeight="1" x14ac:dyDescent="0.25">
      <c r="A252" s="332" t="s">
        <v>118</v>
      </c>
      <c r="B252" s="332"/>
      <c r="C252" s="332"/>
      <c r="D252" s="332"/>
      <c r="E252" s="332"/>
      <c r="F252" s="332"/>
      <c r="G252" s="332"/>
      <c r="H252" s="332"/>
      <c r="I252" s="332"/>
      <c r="J252" s="332"/>
      <c r="K252" s="332"/>
      <c r="L252" s="332"/>
      <c r="M252" s="332"/>
      <c r="N252" s="332"/>
      <c r="O252" s="332"/>
      <c r="P252" s="332"/>
      <c r="Q252" s="332"/>
      <c r="R252" s="332"/>
      <c r="S252" s="332"/>
      <c r="T252" s="332"/>
      <c r="U252" s="332"/>
      <c r="V252" s="332"/>
      <c r="W252" s="332"/>
      <c r="X252" s="332"/>
      <c r="Y252" s="67"/>
      <c r="Z252" s="67"/>
    </row>
    <row r="253" spans="1:53" ht="27" customHeight="1" x14ac:dyDescent="0.25">
      <c r="A253" s="64" t="s">
        <v>410</v>
      </c>
      <c r="B253" s="64" t="s">
        <v>411</v>
      </c>
      <c r="C253" s="37">
        <v>4301011315</v>
      </c>
      <c r="D253" s="327">
        <v>4607091387421</v>
      </c>
      <c r="E253" s="327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8" t="s">
        <v>114</v>
      </c>
      <c r="L253" s="39" t="s">
        <v>113</v>
      </c>
      <c r="M253" s="38">
        <v>55</v>
      </c>
      <c r="N253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9"/>
      <c r="P253" s="329"/>
      <c r="Q253" s="329"/>
      <c r="R253" s="33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ref="W253:W259" si="13"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410</v>
      </c>
      <c r="B254" s="64" t="s">
        <v>412</v>
      </c>
      <c r="C254" s="37">
        <v>4301011121</v>
      </c>
      <c r="D254" s="327">
        <v>4607091387421</v>
      </c>
      <c r="E254" s="327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114</v>
      </c>
      <c r="L254" s="39" t="s">
        <v>123</v>
      </c>
      <c r="M254" s="38">
        <v>55</v>
      </c>
      <c r="N254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9"/>
      <c r="P254" s="329"/>
      <c r="Q254" s="329"/>
      <c r="R254" s="33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413</v>
      </c>
      <c r="B255" s="64" t="s">
        <v>414</v>
      </c>
      <c r="C255" s="37">
        <v>4301011396</v>
      </c>
      <c r="D255" s="327">
        <v>4607091387452</v>
      </c>
      <c r="E255" s="327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114</v>
      </c>
      <c r="L255" s="39" t="s">
        <v>123</v>
      </c>
      <c r="M255" s="38">
        <v>55</v>
      </c>
      <c r="N255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5" s="329"/>
      <c r="P255" s="329"/>
      <c r="Q255" s="329"/>
      <c r="R255" s="33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413</v>
      </c>
      <c r="B256" s="64" t="s">
        <v>415</v>
      </c>
      <c r="C256" s="37">
        <v>4301011619</v>
      </c>
      <c r="D256" s="327">
        <v>4607091387452</v>
      </c>
      <c r="E256" s="327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114</v>
      </c>
      <c r="L256" s="39" t="s">
        <v>113</v>
      </c>
      <c r="M256" s="38">
        <v>55</v>
      </c>
      <c r="N256" s="431" t="s">
        <v>416</v>
      </c>
      <c r="O256" s="329"/>
      <c r="P256" s="329"/>
      <c r="Q256" s="329"/>
      <c r="R256" s="33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418</v>
      </c>
      <c r="C257" s="37">
        <v>4301011313</v>
      </c>
      <c r="D257" s="327">
        <v>4607091385984</v>
      </c>
      <c r="E257" s="327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114</v>
      </c>
      <c r="L257" s="39" t="s">
        <v>113</v>
      </c>
      <c r="M257" s="38">
        <v>55</v>
      </c>
      <c r="N257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9"/>
      <c r="P257" s="329"/>
      <c r="Q257" s="329"/>
      <c r="R257" s="33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419</v>
      </c>
      <c r="B258" s="64" t="s">
        <v>420</v>
      </c>
      <c r="C258" s="37">
        <v>4301011316</v>
      </c>
      <c r="D258" s="327">
        <v>4607091387438</v>
      </c>
      <c r="E258" s="327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82</v>
      </c>
      <c r="L258" s="39" t="s">
        <v>113</v>
      </c>
      <c r="M258" s="38">
        <v>55</v>
      </c>
      <c r="N258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9"/>
      <c r="P258" s="329"/>
      <c r="Q258" s="329"/>
      <c r="R258" s="330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421</v>
      </c>
      <c r="B259" s="64" t="s">
        <v>422</v>
      </c>
      <c r="C259" s="37">
        <v>4301011318</v>
      </c>
      <c r="D259" s="327">
        <v>4607091387469</v>
      </c>
      <c r="E259" s="327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8" t="s">
        <v>82</v>
      </c>
      <c r="L259" s="39" t="s">
        <v>81</v>
      </c>
      <c r="M259" s="38">
        <v>55</v>
      </c>
      <c r="N259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9"/>
      <c r="P259" s="329"/>
      <c r="Q259" s="329"/>
      <c r="R259" s="330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2"/>
      <c r="N260" s="318" t="s">
        <v>43</v>
      </c>
      <c r="O260" s="319"/>
      <c r="P260" s="319"/>
      <c r="Q260" s="319"/>
      <c r="R260" s="319"/>
      <c r="S260" s="319"/>
      <c r="T260" s="320"/>
      <c r="U260" s="43" t="s">
        <v>42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IFERROR(W253/H253,"0")+IFERROR(W254/H254,"0")+IFERROR(W255/H255,"0")+IFERROR(W256/H256,"0")+IFERROR(W257/H257,"0")+IFERROR(W258/H258,"0")+IFERROR(W259/H259,"0")</f>
        <v>0</v>
      </c>
      <c r="X260" s="4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2"/>
      <c r="N261" s="318" t="s">
        <v>43</v>
      </c>
      <c r="O261" s="319"/>
      <c r="P261" s="319"/>
      <c r="Q261" s="319"/>
      <c r="R261" s="319"/>
      <c r="S261" s="319"/>
      <c r="T261" s="320"/>
      <c r="U261" s="43" t="s">
        <v>0</v>
      </c>
      <c r="V261" s="44">
        <f>IFERROR(SUM(V253:V259),"0")</f>
        <v>0</v>
      </c>
      <c r="W261" s="44">
        <f>IFERROR(SUM(W253:W259),"0")</f>
        <v>0</v>
      </c>
      <c r="X261" s="43"/>
      <c r="Y261" s="68"/>
      <c r="Z261" s="68"/>
    </row>
    <row r="262" spans="1:53" ht="14.25" customHeight="1" x14ac:dyDescent="0.25">
      <c r="A262" s="332" t="s">
        <v>78</v>
      </c>
      <c r="B262" s="332"/>
      <c r="C262" s="332"/>
      <c r="D262" s="332"/>
      <c r="E262" s="332"/>
      <c r="F262" s="332"/>
      <c r="G262" s="332"/>
      <c r="H262" s="332"/>
      <c r="I262" s="332"/>
      <c r="J262" s="332"/>
      <c r="K262" s="332"/>
      <c r="L262" s="332"/>
      <c r="M262" s="332"/>
      <c r="N262" s="332"/>
      <c r="O262" s="332"/>
      <c r="P262" s="332"/>
      <c r="Q262" s="332"/>
      <c r="R262" s="332"/>
      <c r="S262" s="332"/>
      <c r="T262" s="332"/>
      <c r="U262" s="332"/>
      <c r="V262" s="332"/>
      <c r="W262" s="332"/>
      <c r="X262" s="332"/>
      <c r="Y262" s="67"/>
      <c r="Z262" s="67"/>
    </row>
    <row r="263" spans="1:53" ht="27" customHeight="1" x14ac:dyDescent="0.25">
      <c r="A263" s="64" t="s">
        <v>423</v>
      </c>
      <c r="B263" s="64" t="s">
        <v>424</v>
      </c>
      <c r="C263" s="37">
        <v>4301031154</v>
      </c>
      <c r="D263" s="327">
        <v>4607091387292</v>
      </c>
      <c r="E263" s="327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8" t="s">
        <v>82</v>
      </c>
      <c r="L263" s="39" t="s">
        <v>81</v>
      </c>
      <c r="M263" s="38">
        <v>45</v>
      </c>
      <c r="N263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9"/>
      <c r="P263" s="329"/>
      <c r="Q263" s="329"/>
      <c r="R263" s="33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27" customHeight="1" x14ac:dyDescent="0.25">
      <c r="A264" s="64" t="s">
        <v>425</v>
      </c>
      <c r="B264" s="64" t="s">
        <v>426</v>
      </c>
      <c r="C264" s="37">
        <v>4301031155</v>
      </c>
      <c r="D264" s="327">
        <v>4607091387315</v>
      </c>
      <c r="E264" s="327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8" t="s">
        <v>82</v>
      </c>
      <c r="L264" s="39" t="s">
        <v>81</v>
      </c>
      <c r="M264" s="38">
        <v>45</v>
      </c>
      <c r="N264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9"/>
      <c r="P264" s="329"/>
      <c r="Q264" s="329"/>
      <c r="R264" s="330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2"/>
      <c r="N265" s="318" t="s">
        <v>43</v>
      </c>
      <c r="O265" s="319"/>
      <c r="P265" s="319"/>
      <c r="Q265" s="319"/>
      <c r="R265" s="319"/>
      <c r="S265" s="319"/>
      <c r="T265" s="320"/>
      <c r="U265" s="43" t="s">
        <v>42</v>
      </c>
      <c r="V265" s="44">
        <f>IFERROR(V263/H263,"0")+IFERROR(V264/H264,"0")</f>
        <v>0</v>
      </c>
      <c r="W265" s="44">
        <f>IFERROR(W263/H263,"0")+IFERROR(W264/H264,"0")</f>
        <v>0</v>
      </c>
      <c r="X265" s="44">
        <f>IFERROR(IF(X263="",0,X263),"0")+IFERROR(IF(X264="",0,X264),"0")</f>
        <v>0</v>
      </c>
      <c r="Y265" s="68"/>
      <c r="Z265" s="68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2"/>
      <c r="N266" s="318" t="s">
        <v>43</v>
      </c>
      <c r="O266" s="319"/>
      <c r="P266" s="319"/>
      <c r="Q266" s="319"/>
      <c r="R266" s="319"/>
      <c r="S266" s="319"/>
      <c r="T266" s="320"/>
      <c r="U266" s="43" t="s">
        <v>0</v>
      </c>
      <c r="V266" s="44">
        <f>IFERROR(SUM(V263:V264),"0")</f>
        <v>0</v>
      </c>
      <c r="W266" s="44">
        <f>IFERROR(SUM(W263:W264),"0")</f>
        <v>0</v>
      </c>
      <c r="X266" s="43"/>
      <c r="Y266" s="68"/>
      <c r="Z266" s="68"/>
    </row>
    <row r="267" spans="1:53" ht="16.5" customHeight="1" x14ac:dyDescent="0.25">
      <c r="A267" s="331" t="s">
        <v>427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331"/>
      <c r="Y267" s="66"/>
      <c r="Z267" s="66"/>
    </row>
    <row r="268" spans="1:53" ht="14.25" customHeight="1" x14ac:dyDescent="0.25">
      <c r="A268" s="332" t="s">
        <v>78</v>
      </c>
      <c r="B268" s="332"/>
      <c r="C268" s="332"/>
      <c r="D268" s="332"/>
      <c r="E268" s="332"/>
      <c r="F268" s="332"/>
      <c r="G268" s="332"/>
      <c r="H268" s="332"/>
      <c r="I268" s="332"/>
      <c r="J268" s="332"/>
      <c r="K268" s="332"/>
      <c r="L268" s="332"/>
      <c r="M268" s="332"/>
      <c r="N268" s="332"/>
      <c r="O268" s="332"/>
      <c r="P268" s="332"/>
      <c r="Q268" s="332"/>
      <c r="R268" s="332"/>
      <c r="S268" s="332"/>
      <c r="T268" s="332"/>
      <c r="U268" s="332"/>
      <c r="V268" s="332"/>
      <c r="W268" s="332"/>
      <c r="X268" s="332"/>
      <c r="Y268" s="67"/>
      <c r="Z268" s="67"/>
    </row>
    <row r="269" spans="1:53" ht="27" customHeight="1" x14ac:dyDescent="0.25">
      <c r="A269" s="64" t="s">
        <v>428</v>
      </c>
      <c r="B269" s="64" t="s">
        <v>429</v>
      </c>
      <c r="C269" s="37">
        <v>4301031066</v>
      </c>
      <c r="D269" s="327">
        <v>4607091383836</v>
      </c>
      <c r="E269" s="327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8" t="s">
        <v>82</v>
      </c>
      <c r="L269" s="39" t="s">
        <v>81</v>
      </c>
      <c r="M269" s="38">
        <v>40</v>
      </c>
      <c r="N26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9"/>
      <c r="P269" s="329"/>
      <c r="Q269" s="329"/>
      <c r="R269" s="330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21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2"/>
      <c r="N270" s="318" t="s">
        <v>43</v>
      </c>
      <c r="O270" s="319"/>
      <c r="P270" s="319"/>
      <c r="Q270" s="319"/>
      <c r="R270" s="319"/>
      <c r="S270" s="319"/>
      <c r="T270" s="320"/>
      <c r="U270" s="43" t="s">
        <v>42</v>
      </c>
      <c r="V270" s="44">
        <f>IFERROR(V269/H269,"0")</f>
        <v>0</v>
      </c>
      <c r="W270" s="44">
        <f>IFERROR(W269/H269,"0")</f>
        <v>0</v>
      </c>
      <c r="X270" s="44">
        <f>IFERROR(IF(X269="",0,X269),"0")</f>
        <v>0</v>
      </c>
      <c r="Y270" s="68"/>
      <c r="Z270" s="68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2"/>
      <c r="N271" s="318" t="s">
        <v>43</v>
      </c>
      <c r="O271" s="319"/>
      <c r="P271" s="319"/>
      <c r="Q271" s="319"/>
      <c r="R271" s="319"/>
      <c r="S271" s="319"/>
      <c r="T271" s="320"/>
      <c r="U271" s="43" t="s">
        <v>0</v>
      </c>
      <c r="V271" s="44">
        <f>IFERROR(SUM(V269:V269),"0")</f>
        <v>0</v>
      </c>
      <c r="W271" s="44">
        <f>IFERROR(SUM(W269:W269),"0")</f>
        <v>0</v>
      </c>
      <c r="X271" s="43"/>
      <c r="Y271" s="68"/>
      <c r="Z271" s="68"/>
    </row>
    <row r="272" spans="1:53" ht="14.25" customHeight="1" x14ac:dyDescent="0.25">
      <c r="A272" s="332" t="s">
        <v>83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67"/>
      <c r="Z272" s="67"/>
    </row>
    <row r="273" spans="1:53" ht="27" customHeight="1" x14ac:dyDescent="0.25">
      <c r="A273" s="64" t="s">
        <v>430</v>
      </c>
      <c r="B273" s="64" t="s">
        <v>431</v>
      </c>
      <c r="C273" s="37">
        <v>4301051142</v>
      </c>
      <c r="D273" s="327">
        <v>4607091387919</v>
      </c>
      <c r="E273" s="327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8" t="s">
        <v>114</v>
      </c>
      <c r="L273" s="39" t="s">
        <v>81</v>
      </c>
      <c r="M273" s="38">
        <v>45</v>
      </c>
      <c r="N273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9"/>
      <c r="P273" s="329"/>
      <c r="Q273" s="329"/>
      <c r="R273" s="330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2" t="s">
        <v>66</v>
      </c>
    </row>
    <row r="274" spans="1:53" ht="27" customHeight="1" x14ac:dyDescent="0.25">
      <c r="A274" s="64" t="s">
        <v>432</v>
      </c>
      <c r="B274" s="64" t="s">
        <v>433</v>
      </c>
      <c r="C274" s="37">
        <v>4301051109</v>
      </c>
      <c r="D274" s="327">
        <v>4607091383942</v>
      </c>
      <c r="E274" s="327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8" t="s">
        <v>82</v>
      </c>
      <c r="L274" s="39" t="s">
        <v>143</v>
      </c>
      <c r="M274" s="38">
        <v>45</v>
      </c>
      <c r="N274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9"/>
      <c r="P274" s="329"/>
      <c r="Q274" s="329"/>
      <c r="R274" s="330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2"/>
      <c r="N275" s="318" t="s">
        <v>43</v>
      </c>
      <c r="O275" s="319"/>
      <c r="P275" s="319"/>
      <c r="Q275" s="319"/>
      <c r="R275" s="319"/>
      <c r="S275" s="319"/>
      <c r="T275" s="320"/>
      <c r="U275" s="43" t="s">
        <v>42</v>
      </c>
      <c r="V275" s="44">
        <f>IFERROR(V273/H273,"0")+IFERROR(V274/H274,"0")</f>
        <v>0</v>
      </c>
      <c r="W275" s="44">
        <f>IFERROR(W273/H273,"0")+IFERROR(W274/H274,"0")</f>
        <v>0</v>
      </c>
      <c r="X275" s="44">
        <f>IFERROR(IF(X273="",0,X273),"0")+IFERROR(IF(X274="",0,X274),"0")</f>
        <v>0</v>
      </c>
      <c r="Y275" s="68"/>
      <c r="Z275" s="68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2"/>
      <c r="N276" s="318" t="s">
        <v>43</v>
      </c>
      <c r="O276" s="319"/>
      <c r="P276" s="319"/>
      <c r="Q276" s="319"/>
      <c r="R276" s="319"/>
      <c r="S276" s="319"/>
      <c r="T276" s="320"/>
      <c r="U276" s="43" t="s">
        <v>0</v>
      </c>
      <c r="V276" s="44">
        <f>IFERROR(SUM(V273:V274),"0")</f>
        <v>0</v>
      </c>
      <c r="W276" s="44">
        <f>IFERROR(SUM(W273:W274),"0")</f>
        <v>0</v>
      </c>
      <c r="X276" s="43"/>
      <c r="Y276" s="68"/>
      <c r="Z276" s="68"/>
    </row>
    <row r="277" spans="1:53" ht="14.25" customHeight="1" x14ac:dyDescent="0.25">
      <c r="A277" s="332" t="s">
        <v>223</v>
      </c>
      <c r="B277" s="332"/>
      <c r="C277" s="332"/>
      <c r="D277" s="332"/>
      <c r="E277" s="332"/>
      <c r="F277" s="332"/>
      <c r="G277" s="332"/>
      <c r="H277" s="332"/>
      <c r="I277" s="332"/>
      <c r="J277" s="332"/>
      <c r="K277" s="332"/>
      <c r="L277" s="332"/>
      <c r="M277" s="332"/>
      <c r="N277" s="332"/>
      <c r="O277" s="332"/>
      <c r="P277" s="332"/>
      <c r="Q277" s="332"/>
      <c r="R277" s="332"/>
      <c r="S277" s="332"/>
      <c r="T277" s="332"/>
      <c r="U277" s="332"/>
      <c r="V277" s="332"/>
      <c r="W277" s="332"/>
      <c r="X277" s="332"/>
      <c r="Y277" s="67"/>
      <c r="Z277" s="67"/>
    </row>
    <row r="278" spans="1:53" ht="27" customHeight="1" x14ac:dyDescent="0.25">
      <c r="A278" s="64" t="s">
        <v>434</v>
      </c>
      <c r="B278" s="64" t="s">
        <v>435</v>
      </c>
      <c r="C278" s="37">
        <v>4301060324</v>
      </c>
      <c r="D278" s="327">
        <v>4607091388831</v>
      </c>
      <c r="E278" s="327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8" t="s">
        <v>82</v>
      </c>
      <c r="L278" s="39" t="s">
        <v>81</v>
      </c>
      <c r="M278" s="38">
        <v>40</v>
      </c>
      <c r="N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9"/>
      <c r="P278" s="329"/>
      <c r="Q278" s="329"/>
      <c r="R278" s="330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4" t="s">
        <v>66</v>
      </c>
    </row>
    <row r="279" spans="1:53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2"/>
      <c r="N279" s="318" t="s">
        <v>43</v>
      </c>
      <c r="O279" s="319"/>
      <c r="P279" s="319"/>
      <c r="Q279" s="319"/>
      <c r="R279" s="319"/>
      <c r="S279" s="319"/>
      <c r="T279" s="320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2"/>
      <c r="N280" s="318" t="s">
        <v>43</v>
      </c>
      <c r="O280" s="319"/>
      <c r="P280" s="319"/>
      <c r="Q280" s="319"/>
      <c r="R280" s="319"/>
      <c r="S280" s="319"/>
      <c r="T280" s="320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32" t="s">
        <v>96</v>
      </c>
      <c r="B281" s="332"/>
      <c r="C281" s="332"/>
      <c r="D281" s="332"/>
      <c r="E281" s="332"/>
      <c r="F281" s="332"/>
      <c r="G281" s="332"/>
      <c r="H281" s="332"/>
      <c r="I281" s="332"/>
      <c r="J281" s="332"/>
      <c r="K281" s="332"/>
      <c r="L281" s="332"/>
      <c r="M281" s="332"/>
      <c r="N281" s="332"/>
      <c r="O281" s="332"/>
      <c r="P281" s="332"/>
      <c r="Q281" s="332"/>
      <c r="R281" s="332"/>
      <c r="S281" s="332"/>
      <c r="T281" s="332"/>
      <c r="U281" s="332"/>
      <c r="V281" s="332"/>
      <c r="W281" s="332"/>
      <c r="X281" s="332"/>
      <c r="Y281" s="67"/>
      <c r="Z281" s="67"/>
    </row>
    <row r="282" spans="1:53" ht="27" customHeight="1" x14ac:dyDescent="0.25">
      <c r="A282" s="64" t="s">
        <v>436</v>
      </c>
      <c r="B282" s="64" t="s">
        <v>437</v>
      </c>
      <c r="C282" s="37">
        <v>4301032015</v>
      </c>
      <c r="D282" s="327">
        <v>4607091383102</v>
      </c>
      <c r="E282" s="327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8" t="s">
        <v>82</v>
      </c>
      <c r="L282" s="39" t="s">
        <v>100</v>
      </c>
      <c r="M282" s="38">
        <v>180</v>
      </c>
      <c r="N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9"/>
      <c r="P282" s="329"/>
      <c r="Q282" s="329"/>
      <c r="R282" s="330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5" t="s">
        <v>66</v>
      </c>
    </row>
    <row r="283" spans="1:53" x14ac:dyDescent="0.2">
      <c r="A283" s="321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2"/>
      <c r="N283" s="318" t="s">
        <v>43</v>
      </c>
      <c r="O283" s="319"/>
      <c r="P283" s="319"/>
      <c r="Q283" s="319"/>
      <c r="R283" s="319"/>
      <c r="S283" s="319"/>
      <c r="T283" s="320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2"/>
      <c r="N284" s="318" t="s">
        <v>43</v>
      </c>
      <c r="O284" s="319"/>
      <c r="P284" s="319"/>
      <c r="Q284" s="319"/>
      <c r="R284" s="319"/>
      <c r="S284" s="319"/>
      <c r="T284" s="320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27.75" customHeight="1" x14ac:dyDescent="0.2">
      <c r="A285" s="343" t="s">
        <v>438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55"/>
      <c r="Z285" s="55"/>
    </row>
    <row r="286" spans="1:53" ht="16.5" customHeight="1" x14ac:dyDescent="0.25">
      <c r="A286" s="331" t="s">
        <v>439</v>
      </c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66"/>
      <c r="Z286" s="66"/>
    </row>
    <row r="287" spans="1:53" ht="14.25" customHeight="1" x14ac:dyDescent="0.25">
      <c r="A287" s="332" t="s">
        <v>118</v>
      </c>
      <c r="B287" s="332"/>
      <c r="C287" s="332"/>
      <c r="D287" s="332"/>
      <c r="E287" s="332"/>
      <c r="F287" s="332"/>
      <c r="G287" s="332"/>
      <c r="H287" s="332"/>
      <c r="I287" s="332"/>
      <c r="J287" s="332"/>
      <c r="K287" s="332"/>
      <c r="L287" s="332"/>
      <c r="M287" s="332"/>
      <c r="N287" s="332"/>
      <c r="O287" s="332"/>
      <c r="P287" s="332"/>
      <c r="Q287" s="332"/>
      <c r="R287" s="332"/>
      <c r="S287" s="332"/>
      <c r="T287" s="332"/>
      <c r="U287" s="332"/>
      <c r="V287" s="332"/>
      <c r="W287" s="332"/>
      <c r="X287" s="332"/>
      <c r="Y287" s="67"/>
      <c r="Z287" s="67"/>
    </row>
    <row r="288" spans="1:53" ht="27" customHeight="1" x14ac:dyDescent="0.25">
      <c r="A288" s="64" t="s">
        <v>440</v>
      </c>
      <c r="B288" s="64" t="s">
        <v>441</v>
      </c>
      <c r="C288" s="37">
        <v>4301011339</v>
      </c>
      <c r="D288" s="327">
        <v>4607091383997</v>
      </c>
      <c r="E288" s="327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114</v>
      </c>
      <c r="L288" s="39" t="s">
        <v>81</v>
      </c>
      <c r="M288" s="38">
        <v>60</v>
      </c>
      <c r="N288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9"/>
      <c r="P288" s="329"/>
      <c r="Q288" s="329"/>
      <c r="R288" s="330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ref="W288:W295" si="14">IFERROR(IF(V288="",0,CEILING((V288/$H288),1)*$H288),"")</f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440</v>
      </c>
      <c r="B289" s="64" t="s">
        <v>442</v>
      </c>
      <c r="C289" s="37">
        <v>4301011239</v>
      </c>
      <c r="D289" s="327">
        <v>4607091383997</v>
      </c>
      <c r="E289" s="327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114</v>
      </c>
      <c r="L289" s="39" t="s">
        <v>123</v>
      </c>
      <c r="M289" s="38">
        <v>60</v>
      </c>
      <c r="N289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9"/>
      <c r="P289" s="329"/>
      <c r="Q289" s="329"/>
      <c r="R289" s="330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443</v>
      </c>
      <c r="B290" s="64" t="s">
        <v>444</v>
      </c>
      <c r="C290" s="37">
        <v>4301011326</v>
      </c>
      <c r="D290" s="327">
        <v>4607091384130</v>
      </c>
      <c r="E290" s="327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114</v>
      </c>
      <c r="L290" s="39" t="s">
        <v>81</v>
      </c>
      <c r="M290" s="38">
        <v>60</v>
      </c>
      <c r="N290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9"/>
      <c r="P290" s="329"/>
      <c r="Q290" s="329"/>
      <c r="R290" s="330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443</v>
      </c>
      <c r="B291" s="64" t="s">
        <v>445</v>
      </c>
      <c r="C291" s="37">
        <v>4301011240</v>
      </c>
      <c r="D291" s="327">
        <v>4607091384130</v>
      </c>
      <c r="E291" s="327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114</v>
      </c>
      <c r="L291" s="39" t="s">
        <v>123</v>
      </c>
      <c r="M291" s="38">
        <v>60</v>
      </c>
      <c r="N291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9"/>
      <c r="P291" s="329"/>
      <c r="Q291" s="329"/>
      <c r="R291" s="330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16.5" customHeight="1" x14ac:dyDescent="0.25">
      <c r="A292" s="64" t="s">
        <v>446</v>
      </c>
      <c r="B292" s="64" t="s">
        <v>447</v>
      </c>
      <c r="C292" s="37">
        <v>4301011330</v>
      </c>
      <c r="D292" s="327">
        <v>4607091384147</v>
      </c>
      <c r="E292" s="32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114</v>
      </c>
      <c r="L292" s="39" t="s">
        <v>81</v>
      </c>
      <c r="M292" s="38">
        <v>60</v>
      </c>
      <c r="N292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9"/>
      <c r="P292" s="329"/>
      <c r="Q292" s="329"/>
      <c r="R292" s="330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446</v>
      </c>
      <c r="B293" s="64" t="s">
        <v>448</v>
      </c>
      <c r="C293" s="37">
        <v>4301011238</v>
      </c>
      <c r="D293" s="327">
        <v>4607091384147</v>
      </c>
      <c r="E293" s="32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114</v>
      </c>
      <c r="L293" s="39" t="s">
        <v>123</v>
      </c>
      <c r="M293" s="38">
        <v>60</v>
      </c>
      <c r="N293" s="415" t="s">
        <v>449</v>
      </c>
      <c r="O293" s="329"/>
      <c r="P293" s="329"/>
      <c r="Q293" s="329"/>
      <c r="R293" s="330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451</v>
      </c>
      <c r="C294" s="37">
        <v>4301011327</v>
      </c>
      <c r="D294" s="327">
        <v>4607091384154</v>
      </c>
      <c r="E294" s="327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8" t="s">
        <v>82</v>
      </c>
      <c r="L294" s="39" t="s">
        <v>81</v>
      </c>
      <c r="M294" s="38">
        <v>60</v>
      </c>
      <c r="N294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9"/>
      <c r="P294" s="329"/>
      <c r="Q294" s="329"/>
      <c r="R294" s="330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4301011332</v>
      </c>
      <c r="D295" s="327">
        <v>4607091384161</v>
      </c>
      <c r="E295" s="327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82</v>
      </c>
      <c r="L295" s="39" t="s">
        <v>81</v>
      </c>
      <c r="M295" s="38">
        <v>60</v>
      </c>
      <c r="N295" s="4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9"/>
      <c r="P295" s="329"/>
      <c r="Q295" s="329"/>
      <c r="R295" s="330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2"/>
      <c r="N296" s="318" t="s">
        <v>43</v>
      </c>
      <c r="O296" s="319"/>
      <c r="P296" s="319"/>
      <c r="Q296" s="319"/>
      <c r="R296" s="319"/>
      <c r="S296" s="319"/>
      <c r="T296" s="320"/>
      <c r="U296" s="43" t="s">
        <v>42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IFERROR(W288/H288,"0")+IFERROR(W289/H289,"0")+IFERROR(W290/H290,"0")+IFERROR(W291/H291,"0")+IFERROR(W292/H292,"0")+IFERROR(W293/H293,"0")+IFERROR(W294/H294,"0")+IFERROR(W295/H295,"0")</f>
        <v>0</v>
      </c>
      <c r="X296" s="44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68"/>
      <c r="Z296" s="68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2"/>
      <c r="N297" s="318" t="s">
        <v>43</v>
      </c>
      <c r="O297" s="319"/>
      <c r="P297" s="319"/>
      <c r="Q297" s="319"/>
      <c r="R297" s="319"/>
      <c r="S297" s="319"/>
      <c r="T297" s="320"/>
      <c r="U297" s="43" t="s">
        <v>0</v>
      </c>
      <c r="V297" s="44">
        <f>IFERROR(SUM(V288:V295),"0")</f>
        <v>0</v>
      </c>
      <c r="W297" s="44">
        <f>IFERROR(SUM(W288:W295),"0")</f>
        <v>0</v>
      </c>
      <c r="X297" s="43"/>
      <c r="Y297" s="68"/>
      <c r="Z297" s="68"/>
    </row>
    <row r="298" spans="1:53" ht="14.25" customHeight="1" x14ac:dyDescent="0.25">
      <c r="A298" s="332" t="s">
        <v>110</v>
      </c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2"/>
      <c r="N298" s="332"/>
      <c r="O298" s="332"/>
      <c r="P298" s="332"/>
      <c r="Q298" s="332"/>
      <c r="R298" s="332"/>
      <c r="S298" s="332"/>
      <c r="T298" s="332"/>
      <c r="U298" s="332"/>
      <c r="V298" s="332"/>
      <c r="W298" s="332"/>
      <c r="X298" s="332"/>
      <c r="Y298" s="67"/>
      <c r="Z298" s="67"/>
    </row>
    <row r="299" spans="1:53" ht="16.5" customHeight="1" x14ac:dyDescent="0.25">
      <c r="A299" s="64" t="s">
        <v>454</v>
      </c>
      <c r="B299" s="64" t="s">
        <v>455</v>
      </c>
      <c r="C299" s="37">
        <v>4301020270</v>
      </c>
      <c r="D299" s="327">
        <v>4680115883314</v>
      </c>
      <c r="E299" s="327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143</v>
      </c>
      <c r="M299" s="38">
        <v>50</v>
      </c>
      <c r="N299" s="410" t="s">
        <v>456</v>
      </c>
      <c r="O299" s="329"/>
      <c r="P299" s="329"/>
      <c r="Q299" s="329"/>
      <c r="R299" s="330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457</v>
      </c>
      <c r="AD299" s="71"/>
      <c r="BA299" s="234" t="s">
        <v>66</v>
      </c>
    </row>
    <row r="300" spans="1:53" ht="27" customHeight="1" x14ac:dyDescent="0.25">
      <c r="A300" s="64" t="s">
        <v>458</v>
      </c>
      <c r="B300" s="64" t="s">
        <v>459</v>
      </c>
      <c r="C300" s="37">
        <v>4301020178</v>
      </c>
      <c r="D300" s="327">
        <v>4607091383980</v>
      </c>
      <c r="E300" s="327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114</v>
      </c>
      <c r="L300" s="39" t="s">
        <v>113</v>
      </c>
      <c r="M300" s="38">
        <v>50</v>
      </c>
      <c r="N300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9"/>
      <c r="P300" s="329"/>
      <c r="Q300" s="329"/>
      <c r="R300" s="330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460</v>
      </c>
      <c r="B301" s="64" t="s">
        <v>461</v>
      </c>
      <c r="C301" s="37">
        <v>4301020179</v>
      </c>
      <c r="D301" s="327">
        <v>4607091384178</v>
      </c>
      <c r="E301" s="327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82</v>
      </c>
      <c r="L301" s="39" t="s">
        <v>113</v>
      </c>
      <c r="M301" s="38">
        <v>50</v>
      </c>
      <c r="N301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9"/>
      <c r="P301" s="329"/>
      <c r="Q301" s="329"/>
      <c r="R301" s="33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2"/>
      <c r="N302" s="318" t="s">
        <v>43</v>
      </c>
      <c r="O302" s="319"/>
      <c r="P302" s="319"/>
      <c r="Q302" s="319"/>
      <c r="R302" s="319"/>
      <c r="S302" s="319"/>
      <c r="T302" s="320"/>
      <c r="U302" s="43" t="s">
        <v>42</v>
      </c>
      <c r="V302" s="44">
        <f>IFERROR(V299/H299,"0")+IFERROR(V300/H300,"0")+IFERROR(V301/H301,"0")</f>
        <v>0</v>
      </c>
      <c r="W302" s="44">
        <f>IFERROR(W299/H299,"0")+IFERROR(W300/H300,"0")+IFERROR(W301/H301,"0")</f>
        <v>0</v>
      </c>
      <c r="X302" s="44">
        <f>IFERROR(IF(X299="",0,X299),"0")+IFERROR(IF(X300="",0,X300),"0")+IFERROR(IF(X301="",0,X301),"0")</f>
        <v>0</v>
      </c>
      <c r="Y302" s="68"/>
      <c r="Z302" s="68"/>
    </row>
    <row r="303" spans="1:53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2"/>
      <c r="N303" s="318" t="s">
        <v>43</v>
      </c>
      <c r="O303" s="319"/>
      <c r="P303" s="319"/>
      <c r="Q303" s="319"/>
      <c r="R303" s="319"/>
      <c r="S303" s="319"/>
      <c r="T303" s="320"/>
      <c r="U303" s="43" t="s">
        <v>0</v>
      </c>
      <c r="V303" s="44">
        <f>IFERROR(SUM(V299:V301),"0")</f>
        <v>0</v>
      </c>
      <c r="W303" s="44">
        <f>IFERROR(SUM(W299:W301),"0")</f>
        <v>0</v>
      </c>
      <c r="X303" s="43"/>
      <c r="Y303" s="68"/>
      <c r="Z303" s="68"/>
    </row>
    <row r="304" spans="1:53" ht="14.25" customHeight="1" x14ac:dyDescent="0.25">
      <c r="A304" s="332" t="s">
        <v>83</v>
      </c>
      <c r="B304" s="332"/>
      <c r="C304" s="332"/>
      <c r="D304" s="332"/>
      <c r="E304" s="332"/>
      <c r="F304" s="332"/>
      <c r="G304" s="332"/>
      <c r="H304" s="332"/>
      <c r="I304" s="332"/>
      <c r="J304" s="332"/>
      <c r="K304" s="332"/>
      <c r="L304" s="332"/>
      <c r="M304" s="332"/>
      <c r="N304" s="332"/>
      <c r="O304" s="332"/>
      <c r="P304" s="332"/>
      <c r="Q304" s="332"/>
      <c r="R304" s="332"/>
      <c r="S304" s="332"/>
      <c r="T304" s="332"/>
      <c r="U304" s="332"/>
      <c r="V304" s="332"/>
      <c r="W304" s="332"/>
      <c r="X304" s="332"/>
      <c r="Y304" s="67"/>
      <c r="Z304" s="67"/>
    </row>
    <row r="305" spans="1:53" ht="27" customHeight="1" x14ac:dyDescent="0.25">
      <c r="A305" s="64" t="s">
        <v>462</v>
      </c>
      <c r="B305" s="64" t="s">
        <v>463</v>
      </c>
      <c r="C305" s="37">
        <v>4301051298</v>
      </c>
      <c r="D305" s="327">
        <v>4607091384260</v>
      </c>
      <c r="E305" s="327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114</v>
      </c>
      <c r="L305" s="39" t="s">
        <v>81</v>
      </c>
      <c r="M305" s="38">
        <v>35</v>
      </c>
      <c r="N305" s="4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9"/>
      <c r="P305" s="329"/>
      <c r="Q305" s="329"/>
      <c r="R305" s="330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2"/>
      <c r="N306" s="318" t="s">
        <v>43</v>
      </c>
      <c r="O306" s="319"/>
      <c r="P306" s="319"/>
      <c r="Q306" s="319"/>
      <c r="R306" s="319"/>
      <c r="S306" s="319"/>
      <c r="T306" s="320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2"/>
      <c r="N307" s="318" t="s">
        <v>43</v>
      </c>
      <c r="O307" s="319"/>
      <c r="P307" s="319"/>
      <c r="Q307" s="319"/>
      <c r="R307" s="319"/>
      <c r="S307" s="319"/>
      <c r="T307" s="320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32" t="s">
        <v>223</v>
      </c>
      <c r="B308" s="332"/>
      <c r="C308" s="332"/>
      <c r="D308" s="332"/>
      <c r="E308" s="332"/>
      <c r="F308" s="332"/>
      <c r="G308" s="332"/>
      <c r="H308" s="332"/>
      <c r="I308" s="332"/>
      <c r="J308" s="332"/>
      <c r="K308" s="332"/>
      <c r="L308" s="332"/>
      <c r="M308" s="332"/>
      <c r="N308" s="332"/>
      <c r="O308" s="332"/>
      <c r="P308" s="332"/>
      <c r="Q308" s="332"/>
      <c r="R308" s="332"/>
      <c r="S308" s="332"/>
      <c r="T308" s="332"/>
      <c r="U308" s="332"/>
      <c r="V308" s="332"/>
      <c r="W308" s="332"/>
      <c r="X308" s="332"/>
      <c r="Y308" s="67"/>
      <c r="Z308" s="67"/>
    </row>
    <row r="309" spans="1:53" ht="16.5" customHeight="1" x14ac:dyDescent="0.25">
      <c r="A309" s="64" t="s">
        <v>464</v>
      </c>
      <c r="B309" s="64" t="s">
        <v>465</v>
      </c>
      <c r="C309" s="37">
        <v>4301060314</v>
      </c>
      <c r="D309" s="327">
        <v>4607091384673</v>
      </c>
      <c r="E309" s="327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114</v>
      </c>
      <c r="L309" s="39" t="s">
        <v>81</v>
      </c>
      <c r="M309" s="38">
        <v>30</v>
      </c>
      <c r="N30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9"/>
      <c r="P309" s="329"/>
      <c r="Q309" s="329"/>
      <c r="R309" s="330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21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2"/>
      <c r="N310" s="318" t="s">
        <v>43</v>
      </c>
      <c r="O310" s="319"/>
      <c r="P310" s="319"/>
      <c r="Q310" s="319"/>
      <c r="R310" s="319"/>
      <c r="S310" s="319"/>
      <c r="T310" s="320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2"/>
      <c r="N311" s="318" t="s">
        <v>43</v>
      </c>
      <c r="O311" s="319"/>
      <c r="P311" s="319"/>
      <c r="Q311" s="319"/>
      <c r="R311" s="319"/>
      <c r="S311" s="319"/>
      <c r="T311" s="320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31" t="s">
        <v>466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331"/>
      <c r="Y312" s="66"/>
      <c r="Z312" s="66"/>
    </row>
    <row r="313" spans="1:53" ht="14.25" customHeight="1" x14ac:dyDescent="0.25">
      <c r="A313" s="332" t="s">
        <v>118</v>
      </c>
      <c r="B313" s="332"/>
      <c r="C313" s="332"/>
      <c r="D313" s="332"/>
      <c r="E313" s="332"/>
      <c r="F313" s="332"/>
      <c r="G313" s="332"/>
      <c r="H313" s="332"/>
      <c r="I313" s="332"/>
      <c r="J313" s="332"/>
      <c r="K313" s="332"/>
      <c r="L313" s="332"/>
      <c r="M313" s="332"/>
      <c r="N313" s="332"/>
      <c r="O313" s="332"/>
      <c r="P313" s="332"/>
      <c r="Q313" s="332"/>
      <c r="R313" s="332"/>
      <c r="S313" s="332"/>
      <c r="T313" s="332"/>
      <c r="U313" s="332"/>
      <c r="V313" s="332"/>
      <c r="W313" s="332"/>
      <c r="X313" s="332"/>
      <c r="Y313" s="67"/>
      <c r="Z313" s="67"/>
    </row>
    <row r="314" spans="1:53" ht="27" customHeight="1" x14ac:dyDescent="0.25">
      <c r="A314" s="64" t="s">
        <v>467</v>
      </c>
      <c r="B314" s="64" t="s">
        <v>468</v>
      </c>
      <c r="C314" s="37">
        <v>4301011324</v>
      </c>
      <c r="D314" s="327">
        <v>4607091384185</v>
      </c>
      <c r="E314" s="327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114</v>
      </c>
      <c r="L314" s="39" t="s">
        <v>81</v>
      </c>
      <c r="M314" s="38">
        <v>60</v>
      </c>
      <c r="N314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9"/>
      <c r="P314" s="329"/>
      <c r="Q314" s="329"/>
      <c r="R314" s="330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469</v>
      </c>
      <c r="B315" s="64" t="s">
        <v>470</v>
      </c>
      <c r="C315" s="37">
        <v>4301011312</v>
      </c>
      <c r="D315" s="327">
        <v>4607091384192</v>
      </c>
      <c r="E315" s="327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113</v>
      </c>
      <c r="M315" s="38">
        <v>60</v>
      </c>
      <c r="N315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9"/>
      <c r="P315" s="329"/>
      <c r="Q315" s="329"/>
      <c r="R315" s="330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471</v>
      </c>
      <c r="B316" s="64" t="s">
        <v>472</v>
      </c>
      <c r="C316" s="37">
        <v>4301011483</v>
      </c>
      <c r="D316" s="327">
        <v>4680115881907</v>
      </c>
      <c r="E316" s="327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114</v>
      </c>
      <c r="L316" s="39" t="s">
        <v>81</v>
      </c>
      <c r="M316" s="38">
        <v>60</v>
      </c>
      <c r="N316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9"/>
      <c r="P316" s="329"/>
      <c r="Q316" s="329"/>
      <c r="R316" s="330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473</v>
      </c>
      <c r="B317" s="64" t="s">
        <v>474</v>
      </c>
      <c r="C317" s="37">
        <v>4301011303</v>
      </c>
      <c r="D317" s="327">
        <v>4607091384680</v>
      </c>
      <c r="E317" s="327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82</v>
      </c>
      <c r="L317" s="39" t="s">
        <v>81</v>
      </c>
      <c r="M317" s="38">
        <v>60</v>
      </c>
      <c r="N317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9"/>
      <c r="P317" s="329"/>
      <c r="Q317" s="329"/>
      <c r="R317" s="330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2"/>
      <c r="N318" s="318" t="s">
        <v>43</v>
      </c>
      <c r="O318" s="319"/>
      <c r="P318" s="319"/>
      <c r="Q318" s="319"/>
      <c r="R318" s="319"/>
      <c r="S318" s="319"/>
      <c r="T318" s="320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2"/>
      <c r="N319" s="318" t="s">
        <v>43</v>
      </c>
      <c r="O319" s="319"/>
      <c r="P319" s="319"/>
      <c r="Q319" s="319"/>
      <c r="R319" s="319"/>
      <c r="S319" s="319"/>
      <c r="T319" s="320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32" t="s">
        <v>78</v>
      </c>
      <c r="B320" s="332"/>
      <c r="C320" s="332"/>
      <c r="D320" s="332"/>
      <c r="E320" s="332"/>
      <c r="F320" s="332"/>
      <c r="G320" s="332"/>
      <c r="H320" s="332"/>
      <c r="I320" s="332"/>
      <c r="J320" s="332"/>
      <c r="K320" s="332"/>
      <c r="L320" s="332"/>
      <c r="M320" s="332"/>
      <c r="N320" s="332"/>
      <c r="O320" s="332"/>
      <c r="P320" s="332"/>
      <c r="Q320" s="332"/>
      <c r="R320" s="332"/>
      <c r="S320" s="332"/>
      <c r="T320" s="332"/>
      <c r="U320" s="332"/>
      <c r="V320" s="332"/>
      <c r="W320" s="332"/>
      <c r="X320" s="332"/>
      <c r="Y320" s="67"/>
      <c r="Z320" s="67"/>
    </row>
    <row r="321" spans="1:53" ht="27" customHeight="1" x14ac:dyDescent="0.25">
      <c r="A321" s="64" t="s">
        <v>475</v>
      </c>
      <c r="B321" s="64" t="s">
        <v>476</v>
      </c>
      <c r="C321" s="37">
        <v>4301031139</v>
      </c>
      <c r="D321" s="327">
        <v>4607091384802</v>
      </c>
      <c r="E321" s="327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82</v>
      </c>
      <c r="L321" s="39" t="s">
        <v>81</v>
      </c>
      <c r="M321" s="38">
        <v>35</v>
      </c>
      <c r="N321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9"/>
      <c r="P321" s="329"/>
      <c r="Q321" s="329"/>
      <c r="R321" s="330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477</v>
      </c>
      <c r="B322" s="64" t="s">
        <v>478</v>
      </c>
      <c r="C322" s="37">
        <v>4301031140</v>
      </c>
      <c r="D322" s="327">
        <v>4607091384826</v>
      </c>
      <c r="E322" s="327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179</v>
      </c>
      <c r="L322" s="39" t="s">
        <v>81</v>
      </c>
      <c r="M322" s="38">
        <v>35</v>
      </c>
      <c r="N322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9"/>
      <c r="P322" s="329"/>
      <c r="Q322" s="329"/>
      <c r="R322" s="330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2"/>
      <c r="N323" s="318" t="s">
        <v>43</v>
      </c>
      <c r="O323" s="319"/>
      <c r="P323" s="319"/>
      <c r="Q323" s="319"/>
      <c r="R323" s="319"/>
      <c r="S323" s="319"/>
      <c r="T323" s="320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2"/>
      <c r="N324" s="318" t="s">
        <v>43</v>
      </c>
      <c r="O324" s="319"/>
      <c r="P324" s="319"/>
      <c r="Q324" s="319"/>
      <c r="R324" s="319"/>
      <c r="S324" s="319"/>
      <c r="T324" s="320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32" t="s">
        <v>83</v>
      </c>
      <c r="B325" s="332"/>
      <c r="C325" s="332"/>
      <c r="D325" s="332"/>
      <c r="E325" s="332"/>
      <c r="F325" s="332"/>
      <c r="G325" s="332"/>
      <c r="H325" s="332"/>
      <c r="I325" s="332"/>
      <c r="J325" s="332"/>
      <c r="K325" s="332"/>
      <c r="L325" s="332"/>
      <c r="M325" s="332"/>
      <c r="N325" s="332"/>
      <c r="O325" s="332"/>
      <c r="P325" s="332"/>
      <c r="Q325" s="332"/>
      <c r="R325" s="332"/>
      <c r="S325" s="332"/>
      <c r="T325" s="332"/>
      <c r="U325" s="332"/>
      <c r="V325" s="332"/>
      <c r="W325" s="332"/>
      <c r="X325" s="332"/>
      <c r="Y325" s="67"/>
      <c r="Z325" s="67"/>
    </row>
    <row r="326" spans="1:53" ht="27" customHeight="1" x14ac:dyDescent="0.25">
      <c r="A326" s="64" t="s">
        <v>479</v>
      </c>
      <c r="B326" s="64" t="s">
        <v>480</v>
      </c>
      <c r="C326" s="37">
        <v>4301051303</v>
      </c>
      <c r="D326" s="327">
        <v>4607091384246</v>
      </c>
      <c r="E326" s="327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114</v>
      </c>
      <c r="L326" s="39" t="s">
        <v>81</v>
      </c>
      <c r="M326" s="38">
        <v>40</v>
      </c>
      <c r="N326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9"/>
      <c r="P326" s="329"/>
      <c r="Q326" s="329"/>
      <c r="R326" s="330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481</v>
      </c>
      <c r="B327" s="64" t="s">
        <v>482</v>
      </c>
      <c r="C327" s="37">
        <v>4301051445</v>
      </c>
      <c r="D327" s="327">
        <v>4680115881976</v>
      </c>
      <c r="E327" s="327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114</v>
      </c>
      <c r="L327" s="39" t="s">
        <v>81</v>
      </c>
      <c r="M327" s="38">
        <v>40</v>
      </c>
      <c r="N327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9"/>
      <c r="P327" s="329"/>
      <c r="Q327" s="329"/>
      <c r="R327" s="33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483</v>
      </c>
      <c r="B328" s="64" t="s">
        <v>484</v>
      </c>
      <c r="C328" s="37">
        <v>4301051297</v>
      </c>
      <c r="D328" s="327">
        <v>4607091384253</v>
      </c>
      <c r="E328" s="327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82</v>
      </c>
      <c r="L328" s="39" t="s">
        <v>81</v>
      </c>
      <c r="M328" s="38">
        <v>40</v>
      </c>
      <c r="N328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9"/>
      <c r="P328" s="329"/>
      <c r="Q328" s="329"/>
      <c r="R328" s="33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485</v>
      </c>
      <c r="B329" s="64" t="s">
        <v>486</v>
      </c>
      <c r="C329" s="37">
        <v>4301051444</v>
      </c>
      <c r="D329" s="327">
        <v>4680115881969</v>
      </c>
      <c r="E329" s="327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82</v>
      </c>
      <c r="L329" s="39" t="s">
        <v>81</v>
      </c>
      <c r="M329" s="38">
        <v>40</v>
      </c>
      <c r="N329" s="4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9"/>
      <c r="P329" s="329"/>
      <c r="Q329" s="329"/>
      <c r="R329" s="33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2"/>
      <c r="N330" s="318" t="s">
        <v>43</v>
      </c>
      <c r="O330" s="319"/>
      <c r="P330" s="319"/>
      <c r="Q330" s="319"/>
      <c r="R330" s="319"/>
      <c r="S330" s="319"/>
      <c r="T330" s="320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2"/>
      <c r="N331" s="318" t="s">
        <v>43</v>
      </c>
      <c r="O331" s="319"/>
      <c r="P331" s="319"/>
      <c r="Q331" s="319"/>
      <c r="R331" s="319"/>
      <c r="S331" s="319"/>
      <c r="T331" s="320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32" t="s">
        <v>223</v>
      </c>
      <c r="B332" s="332"/>
      <c r="C332" s="332"/>
      <c r="D332" s="332"/>
      <c r="E332" s="332"/>
      <c r="F332" s="332"/>
      <c r="G332" s="332"/>
      <c r="H332" s="332"/>
      <c r="I332" s="332"/>
      <c r="J332" s="332"/>
      <c r="K332" s="332"/>
      <c r="L332" s="332"/>
      <c r="M332" s="332"/>
      <c r="N332" s="332"/>
      <c r="O332" s="332"/>
      <c r="P332" s="332"/>
      <c r="Q332" s="332"/>
      <c r="R332" s="332"/>
      <c r="S332" s="332"/>
      <c r="T332" s="332"/>
      <c r="U332" s="332"/>
      <c r="V332" s="332"/>
      <c r="W332" s="332"/>
      <c r="X332" s="332"/>
      <c r="Y332" s="67"/>
      <c r="Z332" s="67"/>
    </row>
    <row r="333" spans="1:53" ht="27" customHeight="1" x14ac:dyDescent="0.25">
      <c r="A333" s="64" t="s">
        <v>487</v>
      </c>
      <c r="B333" s="64" t="s">
        <v>488</v>
      </c>
      <c r="C333" s="37">
        <v>4301060322</v>
      </c>
      <c r="D333" s="327">
        <v>4607091389357</v>
      </c>
      <c r="E333" s="327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114</v>
      </c>
      <c r="L333" s="39" t="s">
        <v>81</v>
      </c>
      <c r="M333" s="38">
        <v>40</v>
      </c>
      <c r="N333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9"/>
      <c r="P333" s="329"/>
      <c r="Q333" s="329"/>
      <c r="R333" s="330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21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2"/>
      <c r="N334" s="318" t="s">
        <v>43</v>
      </c>
      <c r="O334" s="319"/>
      <c r="P334" s="319"/>
      <c r="Q334" s="319"/>
      <c r="R334" s="319"/>
      <c r="S334" s="319"/>
      <c r="T334" s="320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2"/>
      <c r="N335" s="318" t="s">
        <v>43</v>
      </c>
      <c r="O335" s="319"/>
      <c r="P335" s="319"/>
      <c r="Q335" s="319"/>
      <c r="R335" s="319"/>
      <c r="S335" s="319"/>
      <c r="T335" s="320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43" t="s">
        <v>489</v>
      </c>
      <c r="B336" s="343"/>
      <c r="C336" s="343"/>
      <c r="D336" s="343"/>
      <c r="E336" s="343"/>
      <c r="F336" s="343"/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  <c r="T336" s="343"/>
      <c r="U336" s="343"/>
      <c r="V336" s="343"/>
      <c r="W336" s="343"/>
      <c r="X336" s="343"/>
      <c r="Y336" s="55"/>
      <c r="Z336" s="55"/>
    </row>
    <row r="337" spans="1:53" ht="16.5" customHeight="1" x14ac:dyDescent="0.25">
      <c r="A337" s="331" t="s">
        <v>490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331"/>
      <c r="Y337" s="66"/>
      <c r="Z337" s="66"/>
    </row>
    <row r="338" spans="1:53" ht="14.25" customHeight="1" x14ac:dyDescent="0.25">
      <c r="A338" s="332" t="s">
        <v>118</v>
      </c>
      <c r="B338" s="332"/>
      <c r="C338" s="332"/>
      <c r="D338" s="332"/>
      <c r="E338" s="332"/>
      <c r="F338" s="332"/>
      <c r="G338" s="332"/>
      <c r="H338" s="332"/>
      <c r="I338" s="332"/>
      <c r="J338" s="332"/>
      <c r="K338" s="332"/>
      <c r="L338" s="332"/>
      <c r="M338" s="332"/>
      <c r="N338" s="332"/>
      <c r="O338" s="332"/>
      <c r="P338" s="332"/>
      <c r="Q338" s="332"/>
      <c r="R338" s="332"/>
      <c r="S338" s="332"/>
      <c r="T338" s="332"/>
      <c r="U338" s="332"/>
      <c r="V338" s="332"/>
      <c r="W338" s="332"/>
      <c r="X338" s="332"/>
      <c r="Y338" s="67"/>
      <c r="Z338" s="67"/>
    </row>
    <row r="339" spans="1:53" ht="27" customHeight="1" x14ac:dyDescent="0.25">
      <c r="A339" s="64" t="s">
        <v>491</v>
      </c>
      <c r="B339" s="64" t="s">
        <v>492</v>
      </c>
      <c r="C339" s="37">
        <v>4301011428</v>
      </c>
      <c r="D339" s="327">
        <v>4607091389708</v>
      </c>
      <c r="E339" s="327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82</v>
      </c>
      <c r="L339" s="39" t="s">
        <v>113</v>
      </c>
      <c r="M339" s="38">
        <v>50</v>
      </c>
      <c r="N339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9"/>
      <c r="P339" s="329"/>
      <c r="Q339" s="329"/>
      <c r="R339" s="330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493</v>
      </c>
      <c r="B340" s="64" t="s">
        <v>494</v>
      </c>
      <c r="C340" s="37">
        <v>4301011427</v>
      </c>
      <c r="D340" s="327">
        <v>4607091389692</v>
      </c>
      <c r="E340" s="327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82</v>
      </c>
      <c r="L340" s="39" t="s">
        <v>113</v>
      </c>
      <c r="M340" s="38">
        <v>50</v>
      </c>
      <c r="N34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9"/>
      <c r="P340" s="329"/>
      <c r="Q340" s="329"/>
      <c r="R340" s="33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21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2"/>
      <c r="N341" s="318" t="s">
        <v>43</v>
      </c>
      <c r="O341" s="319"/>
      <c r="P341" s="319"/>
      <c r="Q341" s="319"/>
      <c r="R341" s="319"/>
      <c r="S341" s="319"/>
      <c r="T341" s="320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2"/>
      <c r="N342" s="318" t="s">
        <v>43</v>
      </c>
      <c r="O342" s="319"/>
      <c r="P342" s="319"/>
      <c r="Q342" s="319"/>
      <c r="R342" s="319"/>
      <c r="S342" s="319"/>
      <c r="T342" s="320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32" t="s">
        <v>78</v>
      </c>
      <c r="B343" s="332"/>
      <c r="C343" s="332"/>
      <c r="D343" s="332"/>
      <c r="E343" s="332"/>
      <c r="F343" s="332"/>
      <c r="G343" s="332"/>
      <c r="H343" s="332"/>
      <c r="I343" s="332"/>
      <c r="J343" s="332"/>
      <c r="K343" s="332"/>
      <c r="L343" s="332"/>
      <c r="M343" s="332"/>
      <c r="N343" s="332"/>
      <c r="O343" s="332"/>
      <c r="P343" s="332"/>
      <c r="Q343" s="332"/>
      <c r="R343" s="332"/>
      <c r="S343" s="332"/>
      <c r="T343" s="332"/>
      <c r="U343" s="332"/>
      <c r="V343" s="332"/>
      <c r="W343" s="332"/>
      <c r="X343" s="332"/>
      <c r="Y343" s="67"/>
      <c r="Z343" s="67"/>
    </row>
    <row r="344" spans="1:53" ht="27" customHeight="1" x14ac:dyDescent="0.25">
      <c r="A344" s="64" t="s">
        <v>495</v>
      </c>
      <c r="B344" s="64" t="s">
        <v>496</v>
      </c>
      <c r="C344" s="37">
        <v>4301031177</v>
      </c>
      <c r="D344" s="327">
        <v>4607091389753</v>
      </c>
      <c r="E344" s="327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82</v>
      </c>
      <c r="L344" s="39" t="s">
        <v>81</v>
      </c>
      <c r="M344" s="38">
        <v>45</v>
      </c>
      <c r="N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9"/>
      <c r="P344" s="329"/>
      <c r="Q344" s="329"/>
      <c r="R344" s="330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4301031174</v>
      </c>
      <c r="D345" s="327">
        <v>4607091389760</v>
      </c>
      <c r="E345" s="327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82</v>
      </c>
      <c r="L345" s="39" t="s">
        <v>81</v>
      </c>
      <c r="M345" s="38">
        <v>45</v>
      </c>
      <c r="N345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9"/>
      <c r="P345" s="329"/>
      <c r="Q345" s="329"/>
      <c r="R345" s="330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499</v>
      </c>
      <c r="B346" s="64" t="s">
        <v>500</v>
      </c>
      <c r="C346" s="37">
        <v>4301031175</v>
      </c>
      <c r="D346" s="327">
        <v>4607091389746</v>
      </c>
      <c r="E346" s="327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82</v>
      </c>
      <c r="L346" s="39" t="s">
        <v>81</v>
      </c>
      <c r="M346" s="38">
        <v>45</v>
      </c>
      <c r="N346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9"/>
      <c r="P346" s="329"/>
      <c r="Q346" s="329"/>
      <c r="R346" s="330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501</v>
      </c>
      <c r="B347" s="64" t="s">
        <v>502</v>
      </c>
      <c r="C347" s="37">
        <v>4301031236</v>
      </c>
      <c r="D347" s="327">
        <v>4680115882928</v>
      </c>
      <c r="E347" s="327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82</v>
      </c>
      <c r="L347" s="39" t="s">
        <v>81</v>
      </c>
      <c r="M347" s="38">
        <v>35</v>
      </c>
      <c r="N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9"/>
      <c r="P347" s="329"/>
      <c r="Q347" s="329"/>
      <c r="R347" s="330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4301031257</v>
      </c>
      <c r="D348" s="327">
        <v>4680115883147</v>
      </c>
      <c r="E348" s="327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179</v>
      </c>
      <c r="L348" s="39" t="s">
        <v>81</v>
      </c>
      <c r="M348" s="38">
        <v>45</v>
      </c>
      <c r="N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9"/>
      <c r="P348" s="329"/>
      <c r="Q348" s="329"/>
      <c r="R348" s="330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4301031178</v>
      </c>
      <c r="D349" s="327">
        <v>4607091384338</v>
      </c>
      <c r="E349" s="327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179</v>
      </c>
      <c r="L349" s="39" t="s">
        <v>81</v>
      </c>
      <c r="M349" s="38">
        <v>45</v>
      </c>
      <c r="N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9"/>
      <c r="P349" s="329"/>
      <c r="Q349" s="329"/>
      <c r="R349" s="330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4301031254</v>
      </c>
      <c r="D350" s="327">
        <v>4680115883154</v>
      </c>
      <c r="E350" s="327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179</v>
      </c>
      <c r="L350" s="39" t="s">
        <v>81</v>
      </c>
      <c r="M350" s="38">
        <v>45</v>
      </c>
      <c r="N350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9"/>
      <c r="P350" s="329"/>
      <c r="Q350" s="329"/>
      <c r="R350" s="330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509</v>
      </c>
      <c r="B351" s="64" t="s">
        <v>510</v>
      </c>
      <c r="C351" s="37">
        <v>4301031171</v>
      </c>
      <c r="D351" s="327">
        <v>4607091389524</v>
      </c>
      <c r="E351" s="327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179</v>
      </c>
      <c r="L351" s="39" t="s">
        <v>81</v>
      </c>
      <c r="M351" s="38">
        <v>45</v>
      </c>
      <c r="N351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9"/>
      <c r="P351" s="329"/>
      <c r="Q351" s="329"/>
      <c r="R351" s="330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4301031258</v>
      </c>
      <c r="D352" s="327">
        <v>4680115883161</v>
      </c>
      <c r="E352" s="327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179</v>
      </c>
      <c r="L352" s="39" t="s">
        <v>81</v>
      </c>
      <c r="M352" s="38">
        <v>45</v>
      </c>
      <c r="N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9"/>
      <c r="P352" s="329"/>
      <c r="Q352" s="329"/>
      <c r="R352" s="330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513</v>
      </c>
      <c r="B353" s="64" t="s">
        <v>514</v>
      </c>
      <c r="C353" s="37">
        <v>4301031170</v>
      </c>
      <c r="D353" s="327">
        <v>4607091384345</v>
      </c>
      <c r="E353" s="327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179</v>
      </c>
      <c r="L353" s="39" t="s">
        <v>81</v>
      </c>
      <c r="M353" s="38">
        <v>45</v>
      </c>
      <c r="N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9"/>
      <c r="P353" s="329"/>
      <c r="Q353" s="329"/>
      <c r="R353" s="330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515</v>
      </c>
      <c r="B354" s="64" t="s">
        <v>516</v>
      </c>
      <c r="C354" s="37">
        <v>4301031256</v>
      </c>
      <c r="D354" s="327">
        <v>4680115883178</v>
      </c>
      <c r="E354" s="327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179</v>
      </c>
      <c r="L354" s="39" t="s">
        <v>81</v>
      </c>
      <c r="M354" s="38">
        <v>45</v>
      </c>
      <c r="N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9"/>
      <c r="P354" s="329"/>
      <c r="Q354" s="329"/>
      <c r="R354" s="330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4301031172</v>
      </c>
      <c r="D355" s="327">
        <v>4607091389531</v>
      </c>
      <c r="E355" s="327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179</v>
      </c>
      <c r="L355" s="39" t="s">
        <v>81</v>
      </c>
      <c r="M355" s="38">
        <v>45</v>
      </c>
      <c r="N355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9"/>
      <c r="P355" s="329"/>
      <c r="Q355" s="329"/>
      <c r="R355" s="330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4301031255</v>
      </c>
      <c r="D356" s="327">
        <v>4680115883185</v>
      </c>
      <c r="E356" s="327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179</v>
      </c>
      <c r="L356" s="39" t="s">
        <v>81</v>
      </c>
      <c r="M356" s="38">
        <v>45</v>
      </c>
      <c r="N356" s="382" t="s">
        <v>521</v>
      </c>
      <c r="O356" s="329"/>
      <c r="P356" s="329"/>
      <c r="Q356" s="329"/>
      <c r="R356" s="330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21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2"/>
      <c r="N357" s="318" t="s">
        <v>43</v>
      </c>
      <c r="O357" s="319"/>
      <c r="P357" s="319"/>
      <c r="Q357" s="319"/>
      <c r="R357" s="319"/>
      <c r="S357" s="319"/>
      <c r="T357" s="320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2"/>
      <c r="N358" s="318" t="s">
        <v>43</v>
      </c>
      <c r="O358" s="319"/>
      <c r="P358" s="319"/>
      <c r="Q358" s="319"/>
      <c r="R358" s="319"/>
      <c r="S358" s="319"/>
      <c r="T358" s="320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32" t="s">
        <v>83</v>
      </c>
      <c r="B359" s="332"/>
      <c r="C359" s="332"/>
      <c r="D359" s="332"/>
      <c r="E359" s="332"/>
      <c r="F359" s="332"/>
      <c r="G359" s="332"/>
      <c r="H359" s="332"/>
      <c r="I359" s="332"/>
      <c r="J359" s="332"/>
      <c r="K359" s="332"/>
      <c r="L359" s="332"/>
      <c r="M359" s="332"/>
      <c r="N359" s="332"/>
      <c r="O359" s="332"/>
      <c r="P359" s="332"/>
      <c r="Q359" s="332"/>
      <c r="R359" s="332"/>
      <c r="S359" s="332"/>
      <c r="T359" s="332"/>
      <c r="U359" s="332"/>
      <c r="V359" s="332"/>
      <c r="W359" s="332"/>
      <c r="X359" s="332"/>
      <c r="Y359" s="67"/>
      <c r="Z359" s="67"/>
    </row>
    <row r="360" spans="1:53" ht="27" customHeight="1" x14ac:dyDescent="0.25">
      <c r="A360" s="64" t="s">
        <v>522</v>
      </c>
      <c r="B360" s="64" t="s">
        <v>523</v>
      </c>
      <c r="C360" s="37">
        <v>4301051258</v>
      </c>
      <c r="D360" s="327">
        <v>4607091389685</v>
      </c>
      <c r="E360" s="327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114</v>
      </c>
      <c r="L360" s="39" t="s">
        <v>143</v>
      </c>
      <c r="M360" s="38">
        <v>45</v>
      </c>
      <c r="N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9"/>
      <c r="P360" s="329"/>
      <c r="Q360" s="329"/>
      <c r="R360" s="330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524</v>
      </c>
      <c r="B361" s="64" t="s">
        <v>525</v>
      </c>
      <c r="C361" s="37">
        <v>4301051431</v>
      </c>
      <c r="D361" s="327">
        <v>4607091389654</v>
      </c>
      <c r="E361" s="327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82</v>
      </c>
      <c r="L361" s="39" t="s">
        <v>143</v>
      </c>
      <c r="M361" s="38">
        <v>45</v>
      </c>
      <c r="N361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9"/>
      <c r="P361" s="329"/>
      <c r="Q361" s="329"/>
      <c r="R361" s="330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526</v>
      </c>
      <c r="B362" s="64" t="s">
        <v>527</v>
      </c>
      <c r="C362" s="37">
        <v>4301051284</v>
      </c>
      <c r="D362" s="327">
        <v>4607091384352</v>
      </c>
      <c r="E362" s="327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82</v>
      </c>
      <c r="L362" s="39" t="s">
        <v>143</v>
      </c>
      <c r="M362" s="38">
        <v>45</v>
      </c>
      <c r="N362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9"/>
      <c r="P362" s="329"/>
      <c r="Q362" s="329"/>
      <c r="R362" s="330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528</v>
      </c>
      <c r="B363" s="64" t="s">
        <v>529</v>
      </c>
      <c r="C363" s="37">
        <v>4301051257</v>
      </c>
      <c r="D363" s="327">
        <v>4607091389661</v>
      </c>
      <c r="E363" s="327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82</v>
      </c>
      <c r="L363" s="39" t="s">
        <v>143</v>
      </c>
      <c r="M363" s="38">
        <v>45</v>
      </c>
      <c r="N363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9"/>
      <c r="P363" s="329"/>
      <c r="Q363" s="329"/>
      <c r="R363" s="330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2"/>
      <c r="N364" s="318" t="s">
        <v>43</v>
      </c>
      <c r="O364" s="319"/>
      <c r="P364" s="319"/>
      <c r="Q364" s="319"/>
      <c r="R364" s="319"/>
      <c r="S364" s="319"/>
      <c r="T364" s="320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2"/>
      <c r="N365" s="318" t="s">
        <v>43</v>
      </c>
      <c r="O365" s="319"/>
      <c r="P365" s="319"/>
      <c r="Q365" s="319"/>
      <c r="R365" s="319"/>
      <c r="S365" s="319"/>
      <c r="T365" s="320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32" t="s">
        <v>223</v>
      </c>
      <c r="B366" s="332"/>
      <c r="C366" s="332"/>
      <c r="D366" s="332"/>
      <c r="E366" s="332"/>
      <c r="F366" s="332"/>
      <c r="G366" s="332"/>
      <c r="H366" s="332"/>
      <c r="I366" s="332"/>
      <c r="J366" s="332"/>
      <c r="K366" s="332"/>
      <c r="L366" s="332"/>
      <c r="M366" s="332"/>
      <c r="N366" s="332"/>
      <c r="O366" s="332"/>
      <c r="P366" s="332"/>
      <c r="Q366" s="332"/>
      <c r="R366" s="332"/>
      <c r="S366" s="332"/>
      <c r="T366" s="332"/>
      <c r="U366" s="332"/>
      <c r="V366" s="332"/>
      <c r="W366" s="332"/>
      <c r="X366" s="332"/>
      <c r="Y366" s="67"/>
      <c r="Z366" s="67"/>
    </row>
    <row r="367" spans="1:53" ht="27" customHeight="1" x14ac:dyDescent="0.25">
      <c r="A367" s="64" t="s">
        <v>530</v>
      </c>
      <c r="B367" s="64" t="s">
        <v>531</v>
      </c>
      <c r="C367" s="37">
        <v>4301060352</v>
      </c>
      <c r="D367" s="327">
        <v>4680115881648</v>
      </c>
      <c r="E367" s="327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114</v>
      </c>
      <c r="L367" s="39" t="s">
        <v>81</v>
      </c>
      <c r="M367" s="38">
        <v>35</v>
      </c>
      <c r="N367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9"/>
      <c r="P367" s="329"/>
      <c r="Q367" s="329"/>
      <c r="R367" s="330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21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2"/>
      <c r="N368" s="318" t="s">
        <v>43</v>
      </c>
      <c r="O368" s="319"/>
      <c r="P368" s="319"/>
      <c r="Q368" s="319"/>
      <c r="R368" s="319"/>
      <c r="S368" s="319"/>
      <c r="T368" s="320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2"/>
      <c r="N369" s="318" t="s">
        <v>43</v>
      </c>
      <c r="O369" s="319"/>
      <c r="P369" s="319"/>
      <c r="Q369" s="319"/>
      <c r="R369" s="319"/>
      <c r="S369" s="319"/>
      <c r="T369" s="320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32" t="s">
        <v>96</v>
      </c>
      <c r="B370" s="332"/>
      <c r="C370" s="332"/>
      <c r="D370" s="332"/>
      <c r="E370" s="332"/>
      <c r="F370" s="332"/>
      <c r="G370" s="332"/>
      <c r="H370" s="332"/>
      <c r="I370" s="332"/>
      <c r="J370" s="332"/>
      <c r="K370" s="332"/>
      <c r="L370" s="332"/>
      <c r="M370" s="332"/>
      <c r="N370" s="332"/>
      <c r="O370" s="332"/>
      <c r="P370" s="332"/>
      <c r="Q370" s="332"/>
      <c r="R370" s="332"/>
      <c r="S370" s="332"/>
      <c r="T370" s="332"/>
      <c r="U370" s="332"/>
      <c r="V370" s="332"/>
      <c r="W370" s="332"/>
      <c r="X370" s="332"/>
      <c r="Y370" s="67"/>
      <c r="Z370" s="67"/>
    </row>
    <row r="371" spans="1:53" ht="27" customHeight="1" x14ac:dyDescent="0.25">
      <c r="A371" s="64" t="s">
        <v>533</v>
      </c>
      <c r="B371" s="64" t="s">
        <v>534</v>
      </c>
      <c r="C371" s="37">
        <v>4301032046</v>
      </c>
      <c r="D371" s="327">
        <v>4680115884359</v>
      </c>
      <c r="E371" s="327"/>
      <c r="F371" s="63">
        <v>0.06</v>
      </c>
      <c r="G371" s="38">
        <v>20</v>
      </c>
      <c r="H371" s="63">
        <v>1.2</v>
      </c>
      <c r="I371" s="63">
        <v>1.8</v>
      </c>
      <c r="J371" s="38">
        <v>160</v>
      </c>
      <c r="K371" s="38" t="s">
        <v>537</v>
      </c>
      <c r="L371" s="39" t="s">
        <v>536</v>
      </c>
      <c r="M371" s="38">
        <v>60</v>
      </c>
      <c r="N371" s="377" t="s">
        <v>535</v>
      </c>
      <c r="O371" s="329"/>
      <c r="P371" s="329"/>
      <c r="Q371" s="329"/>
      <c r="R371" s="330"/>
      <c r="S371" s="40" t="s">
        <v>532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457</v>
      </c>
      <c r="AD371" s="71"/>
      <c r="BA371" s="270" t="s">
        <v>66</v>
      </c>
    </row>
    <row r="372" spans="1:53" ht="27" customHeight="1" x14ac:dyDescent="0.25">
      <c r="A372" s="64" t="s">
        <v>538</v>
      </c>
      <c r="B372" s="64" t="s">
        <v>539</v>
      </c>
      <c r="C372" s="37">
        <v>4301032045</v>
      </c>
      <c r="D372" s="327">
        <v>4680115884335</v>
      </c>
      <c r="E372" s="327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537</v>
      </c>
      <c r="L372" s="39" t="s">
        <v>536</v>
      </c>
      <c r="M372" s="38">
        <v>60</v>
      </c>
      <c r="N372" s="373" t="s">
        <v>540</v>
      </c>
      <c r="O372" s="329"/>
      <c r="P372" s="329"/>
      <c r="Q372" s="329"/>
      <c r="R372" s="330"/>
      <c r="S372" s="40" t="s">
        <v>532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457</v>
      </c>
      <c r="AD372" s="71"/>
      <c r="BA372" s="271" t="s">
        <v>66</v>
      </c>
    </row>
    <row r="373" spans="1:53" ht="27" customHeight="1" x14ac:dyDescent="0.25">
      <c r="A373" s="64" t="s">
        <v>541</v>
      </c>
      <c r="B373" s="64" t="s">
        <v>542</v>
      </c>
      <c r="C373" s="37">
        <v>4301170011</v>
      </c>
      <c r="D373" s="327">
        <v>4680115884113</v>
      </c>
      <c r="E373" s="327"/>
      <c r="F373" s="63">
        <v>0.11</v>
      </c>
      <c r="G373" s="38">
        <v>12</v>
      </c>
      <c r="H373" s="63">
        <v>1.32</v>
      </c>
      <c r="I373" s="63">
        <v>1.88</v>
      </c>
      <c r="J373" s="38">
        <v>160</v>
      </c>
      <c r="K373" s="38" t="s">
        <v>537</v>
      </c>
      <c r="L373" s="39" t="s">
        <v>536</v>
      </c>
      <c r="M373" s="38">
        <v>150</v>
      </c>
      <c r="N373" s="374" t="s">
        <v>543</v>
      </c>
      <c r="O373" s="329"/>
      <c r="P373" s="329"/>
      <c r="Q373" s="329"/>
      <c r="R373" s="330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IFERROR(IF(W373=0,"",ROUNDUP(W373/H373,0)*0.00627),"")</f>
        <v/>
      </c>
      <c r="Y373" s="69" t="s">
        <v>48</v>
      </c>
      <c r="Z373" s="70" t="s">
        <v>457</v>
      </c>
      <c r="AD373" s="71"/>
      <c r="BA373" s="272" t="s">
        <v>66</v>
      </c>
    </row>
    <row r="374" spans="1:53" ht="27" customHeight="1" x14ac:dyDescent="0.25">
      <c r="A374" s="64" t="s">
        <v>544</v>
      </c>
      <c r="B374" s="64" t="s">
        <v>545</v>
      </c>
      <c r="C374" s="37">
        <v>4301032047</v>
      </c>
      <c r="D374" s="327">
        <v>4680115884342</v>
      </c>
      <c r="E374" s="327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537</v>
      </c>
      <c r="L374" s="39" t="s">
        <v>536</v>
      </c>
      <c r="M374" s="38">
        <v>60</v>
      </c>
      <c r="N374" s="375" t="s">
        <v>546</v>
      </c>
      <c r="O374" s="329"/>
      <c r="P374" s="329"/>
      <c r="Q374" s="329"/>
      <c r="R374" s="330"/>
      <c r="S374" s="40" t="s">
        <v>532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21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2"/>
      <c r="N375" s="318" t="s">
        <v>43</v>
      </c>
      <c r="O375" s="319"/>
      <c r="P375" s="319"/>
      <c r="Q375" s="319"/>
      <c r="R375" s="319"/>
      <c r="S375" s="319"/>
      <c r="T375" s="320"/>
      <c r="U375" s="43" t="s">
        <v>42</v>
      </c>
      <c r="V375" s="44">
        <f>IFERROR(V371/H371,"0")+IFERROR(V372/H372,"0")+IFERROR(V373/H373,"0")+IFERROR(V374/H374,"0")</f>
        <v>0</v>
      </c>
      <c r="W375" s="44">
        <f>IFERROR(W371/H371,"0")+IFERROR(W372/H372,"0")+IFERROR(W373/H373,"0")+IFERROR(W374/H374,"0")</f>
        <v>0</v>
      </c>
      <c r="X375" s="44">
        <f>IFERROR(IF(X371="",0,X371),"0")+IFERROR(IF(X372="",0,X372),"0")+IFERROR(IF(X373="",0,X373),"0")+IFERROR(IF(X374="",0,X374),"0")</f>
        <v>0</v>
      </c>
      <c r="Y375" s="68"/>
      <c r="Z375" s="68"/>
    </row>
    <row r="376" spans="1:53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2"/>
      <c r="N376" s="318" t="s">
        <v>43</v>
      </c>
      <c r="O376" s="319"/>
      <c r="P376" s="319"/>
      <c r="Q376" s="319"/>
      <c r="R376" s="319"/>
      <c r="S376" s="319"/>
      <c r="T376" s="320"/>
      <c r="U376" s="43" t="s">
        <v>0</v>
      </c>
      <c r="V376" s="44">
        <f>IFERROR(SUM(V371:V374),"0")</f>
        <v>0</v>
      </c>
      <c r="W376" s="44">
        <f>IFERROR(SUM(W371:W374),"0")</f>
        <v>0</v>
      </c>
      <c r="X376" s="43"/>
      <c r="Y376" s="68"/>
      <c r="Z376" s="68"/>
    </row>
    <row r="377" spans="1:53" ht="14.25" customHeight="1" x14ac:dyDescent="0.25">
      <c r="A377" s="332" t="s">
        <v>105</v>
      </c>
      <c r="B377" s="332"/>
      <c r="C377" s="332"/>
      <c r="D377" s="332"/>
      <c r="E377" s="332"/>
      <c r="F377" s="332"/>
      <c r="G377" s="332"/>
      <c r="H377" s="332"/>
      <c r="I377" s="332"/>
      <c r="J377" s="332"/>
      <c r="K377" s="332"/>
      <c r="L377" s="332"/>
      <c r="M377" s="332"/>
      <c r="N377" s="332"/>
      <c r="O377" s="332"/>
      <c r="P377" s="332"/>
      <c r="Q377" s="332"/>
      <c r="R377" s="332"/>
      <c r="S377" s="332"/>
      <c r="T377" s="332"/>
      <c r="U377" s="332"/>
      <c r="V377" s="332"/>
      <c r="W377" s="332"/>
      <c r="X377" s="332"/>
      <c r="Y377" s="67"/>
      <c r="Z377" s="67"/>
    </row>
    <row r="378" spans="1:53" ht="27" customHeight="1" x14ac:dyDescent="0.25">
      <c r="A378" s="64" t="s">
        <v>547</v>
      </c>
      <c r="B378" s="64" t="s">
        <v>548</v>
      </c>
      <c r="C378" s="37">
        <v>4301170010</v>
      </c>
      <c r="D378" s="327">
        <v>4680115884090</v>
      </c>
      <c r="E378" s="327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537</v>
      </c>
      <c r="L378" s="39" t="s">
        <v>536</v>
      </c>
      <c r="M378" s="38">
        <v>150</v>
      </c>
      <c r="N378" s="371" t="s">
        <v>549</v>
      </c>
      <c r="O378" s="329"/>
      <c r="P378" s="329"/>
      <c r="Q378" s="329"/>
      <c r="R378" s="33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457</v>
      </c>
      <c r="AD378" s="71"/>
      <c r="BA378" s="274" t="s">
        <v>66</v>
      </c>
    </row>
    <row r="379" spans="1:53" ht="27" customHeight="1" x14ac:dyDescent="0.25">
      <c r="A379" s="64" t="s">
        <v>550</v>
      </c>
      <c r="B379" s="64" t="s">
        <v>551</v>
      </c>
      <c r="C379" s="37">
        <v>4301170009</v>
      </c>
      <c r="D379" s="327">
        <v>4680115882997</v>
      </c>
      <c r="E379" s="327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8" t="s">
        <v>537</v>
      </c>
      <c r="L379" s="39" t="s">
        <v>536</v>
      </c>
      <c r="M379" s="38">
        <v>150</v>
      </c>
      <c r="N379" s="372" t="s">
        <v>552</v>
      </c>
      <c r="O379" s="329"/>
      <c r="P379" s="329"/>
      <c r="Q379" s="329"/>
      <c r="R379" s="33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IFERROR(IF(W379=0,"",ROUNDUP(W379/H379,0)*0.00673),"")</f>
        <v/>
      </c>
      <c r="Y379" s="69" t="s">
        <v>48</v>
      </c>
      <c r="Z379" s="70" t="s">
        <v>48</v>
      </c>
      <c r="AD379" s="71"/>
      <c r="BA379" s="275" t="s">
        <v>66</v>
      </c>
    </row>
    <row r="380" spans="1:53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2"/>
      <c r="N380" s="318" t="s">
        <v>43</v>
      </c>
      <c r="O380" s="319"/>
      <c r="P380" s="319"/>
      <c r="Q380" s="319"/>
      <c r="R380" s="319"/>
      <c r="S380" s="319"/>
      <c r="T380" s="320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2"/>
      <c r="N381" s="318" t="s">
        <v>43</v>
      </c>
      <c r="O381" s="319"/>
      <c r="P381" s="319"/>
      <c r="Q381" s="319"/>
      <c r="R381" s="319"/>
      <c r="S381" s="319"/>
      <c r="T381" s="320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6.5" customHeight="1" x14ac:dyDescent="0.25">
      <c r="A382" s="331" t="s">
        <v>553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331"/>
      <c r="Y382" s="66"/>
      <c r="Z382" s="66"/>
    </row>
    <row r="383" spans="1:53" ht="14.25" customHeight="1" x14ac:dyDescent="0.25">
      <c r="A383" s="332" t="s">
        <v>110</v>
      </c>
      <c r="B383" s="332"/>
      <c r="C383" s="332"/>
      <c r="D383" s="332"/>
      <c r="E383" s="332"/>
      <c r="F383" s="332"/>
      <c r="G383" s="332"/>
      <c r="H383" s="332"/>
      <c r="I383" s="332"/>
      <c r="J383" s="332"/>
      <c r="K383" s="332"/>
      <c r="L383" s="332"/>
      <c r="M383" s="332"/>
      <c r="N383" s="332"/>
      <c r="O383" s="332"/>
      <c r="P383" s="332"/>
      <c r="Q383" s="332"/>
      <c r="R383" s="332"/>
      <c r="S383" s="332"/>
      <c r="T383" s="332"/>
      <c r="U383" s="332"/>
      <c r="V383" s="332"/>
      <c r="W383" s="332"/>
      <c r="X383" s="332"/>
      <c r="Y383" s="67"/>
      <c r="Z383" s="67"/>
    </row>
    <row r="384" spans="1:53" ht="27" customHeight="1" x14ac:dyDescent="0.25">
      <c r="A384" s="64" t="s">
        <v>554</v>
      </c>
      <c r="B384" s="64" t="s">
        <v>555</v>
      </c>
      <c r="C384" s="37">
        <v>4301020196</v>
      </c>
      <c r="D384" s="327">
        <v>4607091389388</v>
      </c>
      <c r="E384" s="327"/>
      <c r="F384" s="63">
        <v>1.3</v>
      </c>
      <c r="G384" s="38">
        <v>4</v>
      </c>
      <c r="H384" s="63">
        <v>5.2</v>
      </c>
      <c r="I384" s="63">
        <v>5.6079999999999997</v>
      </c>
      <c r="J384" s="38">
        <v>104</v>
      </c>
      <c r="K384" s="38" t="s">
        <v>114</v>
      </c>
      <c r="L384" s="39" t="s">
        <v>143</v>
      </c>
      <c r="M384" s="38">
        <v>35</v>
      </c>
      <c r="N384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9"/>
      <c r="P384" s="329"/>
      <c r="Q384" s="329"/>
      <c r="R384" s="330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IFERROR(IF(W384=0,"",ROUNDUP(W384/H384,0)*0.01196),"")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556</v>
      </c>
      <c r="B385" s="64" t="s">
        <v>557</v>
      </c>
      <c r="C385" s="37">
        <v>4301020185</v>
      </c>
      <c r="D385" s="327">
        <v>4607091389364</v>
      </c>
      <c r="E385" s="327"/>
      <c r="F385" s="63">
        <v>0.42</v>
      </c>
      <c r="G385" s="38">
        <v>6</v>
      </c>
      <c r="H385" s="63">
        <v>2.52</v>
      </c>
      <c r="I385" s="63">
        <v>2.75</v>
      </c>
      <c r="J385" s="38">
        <v>156</v>
      </c>
      <c r="K385" s="38" t="s">
        <v>82</v>
      </c>
      <c r="L385" s="39" t="s">
        <v>143</v>
      </c>
      <c r="M385" s="38">
        <v>35</v>
      </c>
      <c r="N385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9"/>
      <c r="P385" s="329"/>
      <c r="Q385" s="329"/>
      <c r="R385" s="33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2"/>
      <c r="N386" s="318" t="s">
        <v>43</v>
      </c>
      <c r="O386" s="319"/>
      <c r="P386" s="319"/>
      <c r="Q386" s="319"/>
      <c r="R386" s="319"/>
      <c r="S386" s="319"/>
      <c r="T386" s="320"/>
      <c r="U386" s="43" t="s">
        <v>42</v>
      </c>
      <c r="V386" s="44">
        <f>IFERROR(V384/H384,"0")+IFERROR(V385/H385,"0")</f>
        <v>0</v>
      </c>
      <c r="W386" s="44">
        <f>IFERROR(W384/H384,"0")+IFERROR(W385/H385,"0")</f>
        <v>0</v>
      </c>
      <c r="X386" s="44">
        <f>IFERROR(IF(X384="",0,X384),"0")+IFERROR(IF(X385="",0,X385),"0")</f>
        <v>0</v>
      </c>
      <c r="Y386" s="68"/>
      <c r="Z386" s="68"/>
    </row>
    <row r="387" spans="1:53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2"/>
      <c r="N387" s="318" t="s">
        <v>43</v>
      </c>
      <c r="O387" s="319"/>
      <c r="P387" s="319"/>
      <c r="Q387" s="319"/>
      <c r="R387" s="319"/>
      <c r="S387" s="319"/>
      <c r="T387" s="320"/>
      <c r="U387" s="43" t="s">
        <v>0</v>
      </c>
      <c r="V387" s="44">
        <f>IFERROR(SUM(V384:V385),"0")</f>
        <v>0</v>
      </c>
      <c r="W387" s="44">
        <f>IFERROR(SUM(W384:W385),"0")</f>
        <v>0</v>
      </c>
      <c r="X387" s="43"/>
      <c r="Y387" s="68"/>
      <c r="Z387" s="68"/>
    </row>
    <row r="388" spans="1:53" ht="14.25" customHeight="1" x14ac:dyDescent="0.25">
      <c r="A388" s="332" t="s">
        <v>78</v>
      </c>
      <c r="B388" s="332"/>
      <c r="C388" s="332"/>
      <c r="D388" s="332"/>
      <c r="E388" s="332"/>
      <c r="F388" s="332"/>
      <c r="G388" s="332"/>
      <c r="H388" s="332"/>
      <c r="I388" s="332"/>
      <c r="J388" s="332"/>
      <c r="K388" s="332"/>
      <c r="L388" s="332"/>
      <c r="M388" s="332"/>
      <c r="N388" s="332"/>
      <c r="O388" s="332"/>
      <c r="P388" s="332"/>
      <c r="Q388" s="332"/>
      <c r="R388" s="332"/>
      <c r="S388" s="332"/>
      <c r="T388" s="332"/>
      <c r="U388" s="332"/>
      <c r="V388" s="332"/>
      <c r="W388" s="332"/>
      <c r="X388" s="332"/>
      <c r="Y388" s="67"/>
      <c r="Z388" s="67"/>
    </row>
    <row r="389" spans="1:53" ht="27" customHeight="1" x14ac:dyDescent="0.25">
      <c r="A389" s="64" t="s">
        <v>558</v>
      </c>
      <c r="B389" s="64" t="s">
        <v>559</v>
      </c>
      <c r="C389" s="37">
        <v>4301031212</v>
      </c>
      <c r="D389" s="327">
        <v>4607091389739</v>
      </c>
      <c r="E389" s="327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82</v>
      </c>
      <c r="L389" s="39" t="s">
        <v>113</v>
      </c>
      <c r="M389" s="38">
        <v>45</v>
      </c>
      <c r="N389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9"/>
      <c r="P389" s="329"/>
      <c r="Q389" s="329"/>
      <c r="R389" s="330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ref="W389:W395" si="17"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560</v>
      </c>
      <c r="B390" s="64" t="s">
        <v>561</v>
      </c>
      <c r="C390" s="37">
        <v>4301031247</v>
      </c>
      <c r="D390" s="327">
        <v>4680115883048</v>
      </c>
      <c r="E390" s="327"/>
      <c r="F390" s="63">
        <v>1</v>
      </c>
      <c r="G390" s="38">
        <v>4</v>
      </c>
      <c r="H390" s="63">
        <v>4</v>
      </c>
      <c r="I390" s="63">
        <v>4.21</v>
      </c>
      <c r="J390" s="38">
        <v>120</v>
      </c>
      <c r="K390" s="38" t="s">
        <v>82</v>
      </c>
      <c r="L390" s="39" t="s">
        <v>81</v>
      </c>
      <c r="M390" s="38">
        <v>40</v>
      </c>
      <c r="N390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9"/>
      <c r="P390" s="329"/>
      <c r="Q390" s="329"/>
      <c r="R390" s="330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IFERROR(IF(W390=0,"",ROUNDUP(W390/H390,0)*0.00937),"")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562</v>
      </c>
      <c r="B391" s="64" t="s">
        <v>563</v>
      </c>
      <c r="C391" s="37">
        <v>4301031176</v>
      </c>
      <c r="D391" s="327">
        <v>4607091389425</v>
      </c>
      <c r="E391" s="327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81</v>
      </c>
      <c r="M391" s="38">
        <v>45</v>
      </c>
      <c r="N391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9"/>
      <c r="P391" s="329"/>
      <c r="Q391" s="329"/>
      <c r="R391" s="330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564</v>
      </c>
      <c r="B392" s="64" t="s">
        <v>565</v>
      </c>
      <c r="C392" s="37">
        <v>4301031215</v>
      </c>
      <c r="D392" s="327">
        <v>4680115882911</v>
      </c>
      <c r="E392" s="327"/>
      <c r="F392" s="63">
        <v>0.4</v>
      </c>
      <c r="G392" s="38">
        <v>6</v>
      </c>
      <c r="H392" s="63">
        <v>2.4</v>
      </c>
      <c r="I392" s="63">
        <v>2.5299999999999998</v>
      </c>
      <c r="J392" s="38">
        <v>234</v>
      </c>
      <c r="K392" s="38" t="s">
        <v>179</v>
      </c>
      <c r="L392" s="39" t="s">
        <v>81</v>
      </c>
      <c r="M392" s="38">
        <v>40</v>
      </c>
      <c r="N392" s="367" t="s">
        <v>566</v>
      </c>
      <c r="O392" s="329"/>
      <c r="P392" s="329"/>
      <c r="Q392" s="329"/>
      <c r="R392" s="330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4301031167</v>
      </c>
      <c r="D393" s="327">
        <v>4680115880771</v>
      </c>
      <c r="E393" s="327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179</v>
      </c>
      <c r="L393" s="39" t="s">
        <v>81</v>
      </c>
      <c r="M393" s="38">
        <v>45</v>
      </c>
      <c r="N39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9"/>
      <c r="P393" s="329"/>
      <c r="Q393" s="329"/>
      <c r="R393" s="330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4301031173</v>
      </c>
      <c r="D394" s="327">
        <v>4607091389500</v>
      </c>
      <c r="E394" s="327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81</v>
      </c>
      <c r="M394" s="38">
        <v>45</v>
      </c>
      <c r="N394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9"/>
      <c r="P394" s="329"/>
      <c r="Q394" s="329"/>
      <c r="R394" s="330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4301031103</v>
      </c>
      <c r="D395" s="327">
        <v>4680115881983</v>
      </c>
      <c r="E395" s="327"/>
      <c r="F395" s="63">
        <v>0.28000000000000003</v>
      </c>
      <c r="G395" s="38">
        <v>4</v>
      </c>
      <c r="H395" s="63">
        <v>1.1200000000000001</v>
      </c>
      <c r="I395" s="63">
        <v>1.252</v>
      </c>
      <c r="J395" s="38">
        <v>234</v>
      </c>
      <c r="K395" s="38" t="s">
        <v>179</v>
      </c>
      <c r="L395" s="39" t="s">
        <v>81</v>
      </c>
      <c r="M395" s="38">
        <v>40</v>
      </c>
      <c r="N395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9"/>
      <c r="P395" s="329"/>
      <c r="Q395" s="329"/>
      <c r="R395" s="330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21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2"/>
      <c r="N396" s="318" t="s">
        <v>43</v>
      </c>
      <c r="O396" s="319"/>
      <c r="P396" s="319"/>
      <c r="Q396" s="319"/>
      <c r="R396" s="319"/>
      <c r="S396" s="319"/>
      <c r="T396" s="320"/>
      <c r="U396" s="43" t="s">
        <v>42</v>
      </c>
      <c r="V396" s="44">
        <f>IFERROR(V389/H389,"0")+IFERROR(V390/H390,"0")+IFERROR(V391/H391,"0")+IFERROR(V392/H392,"0")+IFERROR(V393/H393,"0")+IFERROR(V394/H394,"0")+IFERROR(V395/H395,"0")</f>
        <v>0</v>
      </c>
      <c r="W396" s="44">
        <f>IFERROR(W389/H389,"0")+IFERROR(W390/H390,"0")+IFERROR(W391/H391,"0")+IFERROR(W392/H392,"0")+IFERROR(W393/H393,"0")+IFERROR(W394/H394,"0")+IFERROR(W395/H395,"0")</f>
        <v>0</v>
      </c>
      <c r="X396" s="44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2"/>
      <c r="N397" s="318" t="s">
        <v>43</v>
      </c>
      <c r="O397" s="319"/>
      <c r="P397" s="319"/>
      <c r="Q397" s="319"/>
      <c r="R397" s="319"/>
      <c r="S397" s="319"/>
      <c r="T397" s="320"/>
      <c r="U397" s="43" t="s">
        <v>0</v>
      </c>
      <c r="V397" s="44">
        <f>IFERROR(SUM(V389:V395),"0")</f>
        <v>0</v>
      </c>
      <c r="W397" s="44">
        <f>IFERROR(SUM(W389:W395),"0")</f>
        <v>0</v>
      </c>
      <c r="X397" s="43"/>
      <c r="Y397" s="68"/>
      <c r="Z397" s="68"/>
    </row>
    <row r="398" spans="1:53" ht="14.25" customHeight="1" x14ac:dyDescent="0.25">
      <c r="A398" s="332" t="s">
        <v>105</v>
      </c>
      <c r="B398" s="332"/>
      <c r="C398" s="332"/>
      <c r="D398" s="332"/>
      <c r="E398" s="332"/>
      <c r="F398" s="332"/>
      <c r="G398" s="332"/>
      <c r="H398" s="332"/>
      <c r="I398" s="332"/>
      <c r="J398" s="332"/>
      <c r="K398" s="332"/>
      <c r="L398" s="332"/>
      <c r="M398" s="332"/>
      <c r="N398" s="332"/>
      <c r="O398" s="332"/>
      <c r="P398" s="332"/>
      <c r="Q398" s="332"/>
      <c r="R398" s="332"/>
      <c r="S398" s="332"/>
      <c r="T398" s="332"/>
      <c r="U398" s="332"/>
      <c r="V398" s="332"/>
      <c r="W398" s="332"/>
      <c r="X398" s="332"/>
      <c r="Y398" s="67"/>
      <c r="Z398" s="67"/>
    </row>
    <row r="399" spans="1:53" ht="27" customHeight="1" x14ac:dyDescent="0.25">
      <c r="A399" s="64" t="s">
        <v>573</v>
      </c>
      <c r="B399" s="64" t="s">
        <v>574</v>
      </c>
      <c r="C399" s="37">
        <v>4301170008</v>
      </c>
      <c r="D399" s="327">
        <v>4680115882980</v>
      </c>
      <c r="E399" s="327"/>
      <c r="F399" s="63">
        <v>0.13</v>
      </c>
      <c r="G399" s="38">
        <v>10</v>
      </c>
      <c r="H399" s="63">
        <v>1.3</v>
      </c>
      <c r="I399" s="63">
        <v>1.46</v>
      </c>
      <c r="J399" s="38">
        <v>200</v>
      </c>
      <c r="K399" s="38" t="s">
        <v>537</v>
      </c>
      <c r="L399" s="39" t="s">
        <v>536</v>
      </c>
      <c r="M399" s="38">
        <v>150</v>
      </c>
      <c r="N399" s="36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9"/>
      <c r="P399" s="329"/>
      <c r="Q399" s="329"/>
      <c r="R399" s="33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IFERROR(IF(W399=0,"",ROUNDUP(W399/H399,0)*0.00673),"")</f>
        <v/>
      </c>
      <c r="Y399" s="69" t="s">
        <v>48</v>
      </c>
      <c r="Z399" s="70" t="s">
        <v>48</v>
      </c>
      <c r="AD399" s="71"/>
      <c r="BA399" s="285" t="s">
        <v>66</v>
      </c>
    </row>
    <row r="400" spans="1:53" x14ac:dyDescent="0.2">
      <c r="A400" s="321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2"/>
      <c r="N400" s="318" t="s">
        <v>43</v>
      </c>
      <c r="O400" s="319"/>
      <c r="P400" s="319"/>
      <c r="Q400" s="319"/>
      <c r="R400" s="319"/>
      <c r="S400" s="319"/>
      <c r="T400" s="320"/>
      <c r="U400" s="43" t="s">
        <v>42</v>
      </c>
      <c r="V400" s="44">
        <f>IFERROR(V399/H399,"0")</f>
        <v>0</v>
      </c>
      <c r="W400" s="44">
        <f>IFERROR(W399/H399,"0")</f>
        <v>0</v>
      </c>
      <c r="X400" s="44">
        <f>IFERROR(IF(X399="",0,X399),"0")</f>
        <v>0</v>
      </c>
      <c r="Y400" s="68"/>
      <c r="Z400" s="68"/>
    </row>
    <row r="401" spans="1:53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2"/>
      <c r="N401" s="318" t="s">
        <v>43</v>
      </c>
      <c r="O401" s="319"/>
      <c r="P401" s="319"/>
      <c r="Q401" s="319"/>
      <c r="R401" s="319"/>
      <c r="S401" s="319"/>
      <c r="T401" s="320"/>
      <c r="U401" s="43" t="s">
        <v>0</v>
      </c>
      <c r="V401" s="44">
        <f>IFERROR(SUM(V399:V399),"0")</f>
        <v>0</v>
      </c>
      <c r="W401" s="44">
        <f>IFERROR(SUM(W399:W399),"0")</f>
        <v>0</v>
      </c>
      <c r="X401" s="43"/>
      <c r="Y401" s="68"/>
      <c r="Z401" s="68"/>
    </row>
    <row r="402" spans="1:53" ht="27.75" customHeight="1" x14ac:dyDescent="0.2">
      <c r="A402" s="343" t="s">
        <v>575</v>
      </c>
      <c r="B402" s="343"/>
      <c r="C402" s="343"/>
      <c r="D402" s="343"/>
      <c r="E402" s="343"/>
      <c r="F402" s="343"/>
      <c r="G402" s="343"/>
      <c r="H402" s="343"/>
      <c r="I402" s="343"/>
      <c r="J402" s="343"/>
      <c r="K402" s="343"/>
      <c r="L402" s="343"/>
      <c r="M402" s="343"/>
      <c r="N402" s="343"/>
      <c r="O402" s="343"/>
      <c r="P402" s="343"/>
      <c r="Q402" s="343"/>
      <c r="R402" s="343"/>
      <c r="S402" s="343"/>
      <c r="T402" s="343"/>
      <c r="U402" s="343"/>
      <c r="V402" s="343"/>
      <c r="W402" s="343"/>
      <c r="X402" s="343"/>
      <c r="Y402" s="55"/>
      <c r="Z402" s="55"/>
    </row>
    <row r="403" spans="1:53" ht="16.5" customHeight="1" x14ac:dyDescent="0.25">
      <c r="A403" s="331" t="s">
        <v>575</v>
      </c>
      <c r="B403" s="331"/>
      <c r="C403" s="331"/>
      <c r="D403" s="331"/>
      <c r="E403" s="331"/>
      <c r="F403" s="331"/>
      <c r="G403" s="331"/>
      <c r="H403" s="331"/>
      <c r="I403" s="331"/>
      <c r="J403" s="331"/>
      <c r="K403" s="331"/>
      <c r="L403" s="331"/>
      <c r="M403" s="331"/>
      <c r="N403" s="331"/>
      <c r="O403" s="331"/>
      <c r="P403" s="331"/>
      <c r="Q403" s="331"/>
      <c r="R403" s="331"/>
      <c r="S403" s="331"/>
      <c r="T403" s="331"/>
      <c r="U403" s="331"/>
      <c r="V403" s="331"/>
      <c r="W403" s="331"/>
      <c r="X403" s="331"/>
      <c r="Y403" s="66"/>
      <c r="Z403" s="66"/>
    </row>
    <row r="404" spans="1:53" ht="14.25" customHeight="1" x14ac:dyDescent="0.25">
      <c r="A404" s="332" t="s">
        <v>118</v>
      </c>
      <c r="B404" s="332"/>
      <c r="C404" s="332"/>
      <c r="D404" s="332"/>
      <c r="E404" s="332"/>
      <c r="F404" s="332"/>
      <c r="G404" s="332"/>
      <c r="H404" s="332"/>
      <c r="I404" s="332"/>
      <c r="J404" s="332"/>
      <c r="K404" s="332"/>
      <c r="L404" s="332"/>
      <c r="M404" s="332"/>
      <c r="N404" s="332"/>
      <c r="O404" s="332"/>
      <c r="P404" s="332"/>
      <c r="Q404" s="332"/>
      <c r="R404" s="332"/>
      <c r="S404" s="332"/>
      <c r="T404" s="332"/>
      <c r="U404" s="332"/>
      <c r="V404" s="332"/>
      <c r="W404" s="332"/>
      <c r="X404" s="332"/>
      <c r="Y404" s="67"/>
      <c r="Z404" s="67"/>
    </row>
    <row r="405" spans="1:53" ht="27" customHeight="1" x14ac:dyDescent="0.25">
      <c r="A405" s="64" t="s">
        <v>576</v>
      </c>
      <c r="B405" s="64" t="s">
        <v>577</v>
      </c>
      <c r="C405" s="37">
        <v>4301011371</v>
      </c>
      <c r="D405" s="327">
        <v>4607091389067</v>
      </c>
      <c r="E405" s="327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114</v>
      </c>
      <c r="L405" s="39" t="s">
        <v>143</v>
      </c>
      <c r="M405" s="38">
        <v>55</v>
      </c>
      <c r="N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9"/>
      <c r="P405" s="329"/>
      <c r="Q405" s="329"/>
      <c r="R405" s="330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3" si="18"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578</v>
      </c>
      <c r="B406" s="64" t="s">
        <v>579</v>
      </c>
      <c r="C406" s="37">
        <v>4301011363</v>
      </c>
      <c r="D406" s="327">
        <v>4607091383522</v>
      </c>
      <c r="E406" s="327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114</v>
      </c>
      <c r="L406" s="39" t="s">
        <v>113</v>
      </c>
      <c r="M406" s="38">
        <v>55</v>
      </c>
      <c r="N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9"/>
      <c r="P406" s="329"/>
      <c r="Q406" s="329"/>
      <c r="R406" s="330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580</v>
      </c>
      <c r="B407" s="64" t="s">
        <v>581</v>
      </c>
      <c r="C407" s="37">
        <v>4301011431</v>
      </c>
      <c r="D407" s="327">
        <v>4607091384437</v>
      </c>
      <c r="E407" s="327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8" t="s">
        <v>114</v>
      </c>
      <c r="L407" s="39" t="s">
        <v>113</v>
      </c>
      <c r="M407" s="38">
        <v>50</v>
      </c>
      <c r="N407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9"/>
      <c r="P407" s="329"/>
      <c r="Q407" s="329"/>
      <c r="R407" s="330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582</v>
      </c>
      <c r="B408" s="64" t="s">
        <v>583</v>
      </c>
      <c r="C408" s="37">
        <v>4301011365</v>
      </c>
      <c r="D408" s="327">
        <v>4607091389104</v>
      </c>
      <c r="E408" s="32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114</v>
      </c>
      <c r="L408" s="39" t="s">
        <v>113</v>
      </c>
      <c r="M408" s="38">
        <v>55</v>
      </c>
      <c r="N408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9"/>
      <c r="P408" s="329"/>
      <c r="Q408" s="329"/>
      <c r="R408" s="33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584</v>
      </c>
      <c r="B409" s="64" t="s">
        <v>585</v>
      </c>
      <c r="C409" s="37">
        <v>4301011367</v>
      </c>
      <c r="D409" s="327">
        <v>4680115880603</v>
      </c>
      <c r="E409" s="327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82</v>
      </c>
      <c r="L409" s="39" t="s">
        <v>113</v>
      </c>
      <c r="M409" s="38">
        <v>55</v>
      </c>
      <c r="N409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9"/>
      <c r="P409" s="329"/>
      <c r="Q409" s="329"/>
      <c r="R409" s="330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586</v>
      </c>
      <c r="B410" s="64" t="s">
        <v>587</v>
      </c>
      <c r="C410" s="37">
        <v>4301011168</v>
      </c>
      <c r="D410" s="327">
        <v>4607091389999</v>
      </c>
      <c r="E410" s="327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82</v>
      </c>
      <c r="L410" s="39" t="s">
        <v>113</v>
      </c>
      <c r="M410" s="38">
        <v>55</v>
      </c>
      <c r="N410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9"/>
      <c r="P410" s="329"/>
      <c r="Q410" s="329"/>
      <c r="R410" s="330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588</v>
      </c>
      <c r="B411" s="64" t="s">
        <v>589</v>
      </c>
      <c r="C411" s="37">
        <v>4301011372</v>
      </c>
      <c r="D411" s="327">
        <v>4680115882782</v>
      </c>
      <c r="E411" s="327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82</v>
      </c>
      <c r="L411" s="39" t="s">
        <v>113</v>
      </c>
      <c r="M411" s="38">
        <v>50</v>
      </c>
      <c r="N411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9"/>
      <c r="P411" s="329"/>
      <c r="Q411" s="329"/>
      <c r="R411" s="330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590</v>
      </c>
      <c r="B412" s="64" t="s">
        <v>591</v>
      </c>
      <c r="C412" s="37">
        <v>4301011190</v>
      </c>
      <c r="D412" s="327">
        <v>4607091389098</v>
      </c>
      <c r="E412" s="327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82</v>
      </c>
      <c r="L412" s="39" t="s">
        <v>143</v>
      </c>
      <c r="M412" s="38">
        <v>50</v>
      </c>
      <c r="N412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9"/>
      <c r="P412" s="329"/>
      <c r="Q412" s="329"/>
      <c r="R412" s="330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IFERROR(IF(W412=0,"",ROUNDUP(W412/H412,0)*0.00753),"")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592</v>
      </c>
      <c r="B413" s="64" t="s">
        <v>593</v>
      </c>
      <c r="C413" s="37">
        <v>4301011366</v>
      </c>
      <c r="D413" s="327">
        <v>4607091389982</v>
      </c>
      <c r="E413" s="32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82</v>
      </c>
      <c r="L413" s="39" t="s">
        <v>113</v>
      </c>
      <c r="M413" s="38">
        <v>55</v>
      </c>
      <c r="N413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9"/>
      <c r="P413" s="329"/>
      <c r="Q413" s="329"/>
      <c r="R413" s="330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21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2"/>
      <c r="N414" s="318" t="s">
        <v>43</v>
      </c>
      <c r="O414" s="319"/>
      <c r="P414" s="319"/>
      <c r="Q414" s="319"/>
      <c r="R414" s="319"/>
      <c r="S414" s="319"/>
      <c r="T414" s="320"/>
      <c r="U414" s="43" t="s">
        <v>42</v>
      </c>
      <c r="V414" s="44">
        <f>IFERROR(V405/H405,"0")+IFERROR(V406/H406,"0")+IFERROR(V407/H407,"0")+IFERROR(V408/H408,"0")+IFERROR(V409/H409,"0")+IFERROR(V410/H410,"0")+IFERROR(V411/H411,"0")+IFERROR(V412/H412,"0")+IFERROR(V413/H413,"0")</f>
        <v>0</v>
      </c>
      <c r="W414" s="44">
        <f>IFERROR(W405/H405,"0")+IFERROR(W406/H406,"0")+IFERROR(W407/H407,"0")+IFERROR(W408/H408,"0")+IFERROR(W409/H409,"0")+IFERROR(W410/H410,"0")+IFERROR(W411/H411,"0")+IFERROR(W412/H412,"0")+IFERROR(W413/H413,"0")</f>
        <v>0</v>
      </c>
      <c r="X414" s="44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2"/>
      <c r="N415" s="318" t="s">
        <v>43</v>
      </c>
      <c r="O415" s="319"/>
      <c r="P415" s="319"/>
      <c r="Q415" s="319"/>
      <c r="R415" s="319"/>
      <c r="S415" s="319"/>
      <c r="T415" s="320"/>
      <c r="U415" s="43" t="s">
        <v>0</v>
      </c>
      <c r="V415" s="44">
        <f>IFERROR(SUM(V405:V413),"0")</f>
        <v>0</v>
      </c>
      <c r="W415" s="44">
        <f>IFERROR(SUM(W405:W413),"0")</f>
        <v>0</v>
      </c>
      <c r="X415" s="43"/>
      <c r="Y415" s="68"/>
      <c r="Z415" s="68"/>
    </row>
    <row r="416" spans="1:53" ht="14.25" customHeight="1" x14ac:dyDescent="0.25">
      <c r="A416" s="332" t="s">
        <v>110</v>
      </c>
      <c r="B416" s="332"/>
      <c r="C416" s="332"/>
      <c r="D416" s="332"/>
      <c r="E416" s="332"/>
      <c r="F416" s="332"/>
      <c r="G416" s="332"/>
      <c r="H416" s="332"/>
      <c r="I416" s="332"/>
      <c r="J416" s="332"/>
      <c r="K416" s="332"/>
      <c r="L416" s="332"/>
      <c r="M416" s="332"/>
      <c r="N416" s="332"/>
      <c r="O416" s="332"/>
      <c r="P416" s="332"/>
      <c r="Q416" s="332"/>
      <c r="R416" s="332"/>
      <c r="S416" s="332"/>
      <c r="T416" s="332"/>
      <c r="U416" s="332"/>
      <c r="V416" s="332"/>
      <c r="W416" s="332"/>
      <c r="X416" s="332"/>
      <c r="Y416" s="67"/>
      <c r="Z416" s="67"/>
    </row>
    <row r="417" spans="1:53" ht="16.5" customHeight="1" x14ac:dyDescent="0.25">
      <c r="A417" s="64" t="s">
        <v>594</v>
      </c>
      <c r="B417" s="64" t="s">
        <v>595</v>
      </c>
      <c r="C417" s="37">
        <v>4301020222</v>
      </c>
      <c r="D417" s="327">
        <v>4607091388930</v>
      </c>
      <c r="E417" s="32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9"/>
      <c r="P417" s="329"/>
      <c r="Q417" s="329"/>
      <c r="R417" s="330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16.5" customHeight="1" x14ac:dyDescent="0.25">
      <c r="A418" s="64" t="s">
        <v>596</v>
      </c>
      <c r="B418" s="64" t="s">
        <v>597</v>
      </c>
      <c r="C418" s="37">
        <v>4301020206</v>
      </c>
      <c r="D418" s="327">
        <v>4680115880054</v>
      </c>
      <c r="E418" s="327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82</v>
      </c>
      <c r="L418" s="39" t="s">
        <v>113</v>
      </c>
      <c r="M418" s="38">
        <v>55</v>
      </c>
      <c r="N418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9"/>
      <c r="P418" s="329"/>
      <c r="Q418" s="329"/>
      <c r="R418" s="330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x14ac:dyDescent="0.2">
      <c r="A419" s="321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2"/>
      <c r="N419" s="318" t="s">
        <v>43</v>
      </c>
      <c r="O419" s="319"/>
      <c r="P419" s="319"/>
      <c r="Q419" s="319"/>
      <c r="R419" s="319"/>
      <c r="S419" s="319"/>
      <c r="T419" s="320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2"/>
      <c r="N420" s="318" t="s">
        <v>43</v>
      </c>
      <c r="O420" s="319"/>
      <c r="P420" s="319"/>
      <c r="Q420" s="319"/>
      <c r="R420" s="319"/>
      <c r="S420" s="319"/>
      <c r="T420" s="320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332" t="s">
        <v>78</v>
      </c>
      <c r="B421" s="332"/>
      <c r="C421" s="332"/>
      <c r="D421" s="332"/>
      <c r="E421" s="332"/>
      <c r="F421" s="332"/>
      <c r="G421" s="332"/>
      <c r="H421" s="332"/>
      <c r="I421" s="332"/>
      <c r="J421" s="332"/>
      <c r="K421" s="332"/>
      <c r="L421" s="332"/>
      <c r="M421" s="332"/>
      <c r="N421" s="332"/>
      <c r="O421" s="332"/>
      <c r="P421" s="332"/>
      <c r="Q421" s="332"/>
      <c r="R421" s="332"/>
      <c r="S421" s="332"/>
      <c r="T421" s="332"/>
      <c r="U421" s="332"/>
      <c r="V421" s="332"/>
      <c r="W421" s="332"/>
      <c r="X421" s="332"/>
      <c r="Y421" s="67"/>
      <c r="Z421" s="67"/>
    </row>
    <row r="422" spans="1:53" ht="27" customHeight="1" x14ac:dyDescent="0.25">
      <c r="A422" s="64" t="s">
        <v>598</v>
      </c>
      <c r="B422" s="64" t="s">
        <v>599</v>
      </c>
      <c r="C422" s="37">
        <v>4301031252</v>
      </c>
      <c r="D422" s="327">
        <v>4680115883116</v>
      </c>
      <c r="E422" s="327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114</v>
      </c>
      <c r="L422" s="39" t="s">
        <v>113</v>
      </c>
      <c r="M422" s="38">
        <v>60</v>
      </c>
      <c r="N422" s="3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9"/>
      <c r="P422" s="329"/>
      <c r="Q422" s="329"/>
      <c r="R422" s="33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7" si="19"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600</v>
      </c>
      <c r="B423" s="64" t="s">
        <v>601</v>
      </c>
      <c r="C423" s="37">
        <v>4301031248</v>
      </c>
      <c r="D423" s="327">
        <v>4680115883093</v>
      </c>
      <c r="E423" s="327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114</v>
      </c>
      <c r="L423" s="39" t="s">
        <v>81</v>
      </c>
      <c r="M423" s="38">
        <v>60</v>
      </c>
      <c r="N423" s="3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9"/>
      <c r="P423" s="329"/>
      <c r="Q423" s="329"/>
      <c r="R423" s="33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602</v>
      </c>
      <c r="B424" s="64" t="s">
        <v>603</v>
      </c>
      <c r="C424" s="37">
        <v>4301031250</v>
      </c>
      <c r="D424" s="327">
        <v>4680115883109</v>
      </c>
      <c r="E424" s="327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114</v>
      </c>
      <c r="L424" s="39" t="s">
        <v>81</v>
      </c>
      <c r="M424" s="38">
        <v>60</v>
      </c>
      <c r="N424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9"/>
      <c r="P424" s="329"/>
      <c r="Q424" s="329"/>
      <c r="R424" s="33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604</v>
      </c>
      <c r="B425" s="64" t="s">
        <v>605</v>
      </c>
      <c r="C425" s="37">
        <v>4301031249</v>
      </c>
      <c r="D425" s="327">
        <v>4680115882072</v>
      </c>
      <c r="E425" s="327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8" t="s">
        <v>82</v>
      </c>
      <c r="L425" s="39" t="s">
        <v>113</v>
      </c>
      <c r="M425" s="38">
        <v>60</v>
      </c>
      <c r="N425" s="345" t="s">
        <v>606</v>
      </c>
      <c r="O425" s="329"/>
      <c r="P425" s="329"/>
      <c r="Q425" s="329"/>
      <c r="R425" s="33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4301031251</v>
      </c>
      <c r="D426" s="327">
        <v>4680115882102</v>
      </c>
      <c r="E426" s="327"/>
      <c r="F426" s="63">
        <v>0.6</v>
      </c>
      <c r="G426" s="38">
        <v>6</v>
      </c>
      <c r="H426" s="63">
        <v>3.6</v>
      </c>
      <c r="I426" s="63">
        <v>3.81</v>
      </c>
      <c r="J426" s="38">
        <v>120</v>
      </c>
      <c r="K426" s="38" t="s">
        <v>82</v>
      </c>
      <c r="L426" s="39" t="s">
        <v>81</v>
      </c>
      <c r="M426" s="38">
        <v>60</v>
      </c>
      <c r="N426" s="346" t="s">
        <v>609</v>
      </c>
      <c r="O426" s="329"/>
      <c r="P426" s="329"/>
      <c r="Q426" s="329"/>
      <c r="R426" s="330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610</v>
      </c>
      <c r="B427" s="64" t="s">
        <v>611</v>
      </c>
      <c r="C427" s="37">
        <v>4301031253</v>
      </c>
      <c r="D427" s="327">
        <v>4680115882096</v>
      </c>
      <c r="E427" s="327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8" t="s">
        <v>82</v>
      </c>
      <c r="L427" s="39" t="s">
        <v>81</v>
      </c>
      <c r="M427" s="38">
        <v>60</v>
      </c>
      <c r="N427" s="347" t="s">
        <v>612</v>
      </c>
      <c r="O427" s="329"/>
      <c r="P427" s="329"/>
      <c r="Q427" s="329"/>
      <c r="R427" s="330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2"/>
      <c r="N428" s="318" t="s">
        <v>43</v>
      </c>
      <c r="O428" s="319"/>
      <c r="P428" s="319"/>
      <c r="Q428" s="319"/>
      <c r="R428" s="319"/>
      <c r="S428" s="319"/>
      <c r="T428" s="320"/>
      <c r="U428" s="43" t="s">
        <v>42</v>
      </c>
      <c r="V428" s="44">
        <f>IFERROR(V422/H422,"0")+IFERROR(V423/H423,"0")+IFERROR(V424/H424,"0")+IFERROR(V425/H425,"0")+IFERROR(V426/H426,"0")+IFERROR(V427/H427,"0")</f>
        <v>0</v>
      </c>
      <c r="W428" s="44">
        <f>IFERROR(W422/H422,"0")+IFERROR(W423/H423,"0")+IFERROR(W424/H424,"0")+IFERROR(W425/H425,"0")+IFERROR(W426/H426,"0")+IFERROR(W427/H427,"0")</f>
        <v>0</v>
      </c>
      <c r="X428" s="44">
        <f>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2"/>
      <c r="N429" s="318" t="s">
        <v>43</v>
      </c>
      <c r="O429" s="319"/>
      <c r="P429" s="319"/>
      <c r="Q429" s="319"/>
      <c r="R429" s="319"/>
      <c r="S429" s="319"/>
      <c r="T429" s="320"/>
      <c r="U429" s="43" t="s">
        <v>0</v>
      </c>
      <c r="V429" s="44">
        <f>IFERROR(SUM(V422:V427),"0")</f>
        <v>0</v>
      </c>
      <c r="W429" s="44">
        <f>IFERROR(SUM(W422:W427),"0")</f>
        <v>0</v>
      </c>
      <c r="X429" s="43"/>
      <c r="Y429" s="68"/>
      <c r="Z429" s="68"/>
    </row>
    <row r="430" spans="1:53" ht="14.25" customHeight="1" x14ac:dyDescent="0.25">
      <c r="A430" s="332" t="s">
        <v>83</v>
      </c>
      <c r="B430" s="332"/>
      <c r="C430" s="332"/>
      <c r="D430" s="332"/>
      <c r="E430" s="332"/>
      <c r="F430" s="332"/>
      <c r="G430" s="332"/>
      <c r="H430" s="332"/>
      <c r="I430" s="332"/>
      <c r="J430" s="332"/>
      <c r="K430" s="332"/>
      <c r="L430" s="332"/>
      <c r="M430" s="332"/>
      <c r="N430" s="332"/>
      <c r="O430" s="332"/>
      <c r="P430" s="332"/>
      <c r="Q430" s="332"/>
      <c r="R430" s="332"/>
      <c r="S430" s="332"/>
      <c r="T430" s="332"/>
      <c r="U430" s="332"/>
      <c r="V430" s="332"/>
      <c r="W430" s="332"/>
      <c r="X430" s="332"/>
      <c r="Y430" s="67"/>
      <c r="Z430" s="67"/>
    </row>
    <row r="431" spans="1:53" ht="16.5" customHeight="1" x14ac:dyDescent="0.25">
      <c r="A431" s="64" t="s">
        <v>613</v>
      </c>
      <c r="B431" s="64" t="s">
        <v>614</v>
      </c>
      <c r="C431" s="37">
        <v>4301051230</v>
      </c>
      <c r="D431" s="327">
        <v>4607091383409</v>
      </c>
      <c r="E431" s="327"/>
      <c r="F431" s="63">
        <v>1.3</v>
      </c>
      <c r="G431" s="38">
        <v>6</v>
      </c>
      <c r="H431" s="63">
        <v>7.8</v>
      </c>
      <c r="I431" s="63">
        <v>8.3460000000000001</v>
      </c>
      <c r="J431" s="38">
        <v>56</v>
      </c>
      <c r="K431" s="38" t="s">
        <v>114</v>
      </c>
      <c r="L431" s="39" t="s">
        <v>81</v>
      </c>
      <c r="M431" s="38">
        <v>45</v>
      </c>
      <c r="N431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9"/>
      <c r="P431" s="329"/>
      <c r="Q431" s="329"/>
      <c r="R431" s="330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3" t="s">
        <v>66</v>
      </c>
    </row>
    <row r="432" spans="1:53" ht="16.5" customHeight="1" x14ac:dyDescent="0.25">
      <c r="A432" s="64" t="s">
        <v>615</v>
      </c>
      <c r="B432" s="64" t="s">
        <v>616</v>
      </c>
      <c r="C432" s="37">
        <v>4301051231</v>
      </c>
      <c r="D432" s="327">
        <v>4607091383416</v>
      </c>
      <c r="E432" s="327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8" t="s">
        <v>114</v>
      </c>
      <c r="L432" s="39" t="s">
        <v>81</v>
      </c>
      <c r="M432" s="38">
        <v>45</v>
      </c>
      <c r="N432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9"/>
      <c r="P432" s="329"/>
      <c r="Q432" s="329"/>
      <c r="R432" s="330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4" t="s">
        <v>66</v>
      </c>
    </row>
    <row r="433" spans="1:53" x14ac:dyDescent="0.2">
      <c r="A433" s="321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2"/>
      <c r="N433" s="318" t="s">
        <v>43</v>
      </c>
      <c r="O433" s="319"/>
      <c r="P433" s="319"/>
      <c r="Q433" s="319"/>
      <c r="R433" s="319"/>
      <c r="S433" s="319"/>
      <c r="T433" s="320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2"/>
      <c r="N434" s="318" t="s">
        <v>43</v>
      </c>
      <c r="O434" s="319"/>
      <c r="P434" s="319"/>
      <c r="Q434" s="319"/>
      <c r="R434" s="319"/>
      <c r="S434" s="319"/>
      <c r="T434" s="320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27.75" customHeight="1" x14ac:dyDescent="0.2">
      <c r="A435" s="343" t="s">
        <v>617</v>
      </c>
      <c r="B435" s="343"/>
      <c r="C435" s="343"/>
      <c r="D435" s="343"/>
      <c r="E435" s="343"/>
      <c r="F435" s="343"/>
      <c r="G435" s="343"/>
      <c r="H435" s="343"/>
      <c r="I435" s="343"/>
      <c r="J435" s="343"/>
      <c r="K435" s="343"/>
      <c r="L435" s="343"/>
      <c r="M435" s="343"/>
      <c r="N435" s="343"/>
      <c r="O435" s="343"/>
      <c r="P435" s="343"/>
      <c r="Q435" s="343"/>
      <c r="R435" s="343"/>
      <c r="S435" s="343"/>
      <c r="T435" s="343"/>
      <c r="U435" s="343"/>
      <c r="V435" s="343"/>
      <c r="W435" s="343"/>
      <c r="X435" s="343"/>
      <c r="Y435" s="55"/>
      <c r="Z435" s="55"/>
    </row>
    <row r="436" spans="1:53" ht="16.5" customHeight="1" x14ac:dyDescent="0.25">
      <c r="A436" s="331" t="s">
        <v>618</v>
      </c>
      <c r="B436" s="331"/>
      <c r="C436" s="331"/>
      <c r="D436" s="331"/>
      <c r="E436" s="331"/>
      <c r="F436" s="331"/>
      <c r="G436" s="331"/>
      <c r="H436" s="331"/>
      <c r="I436" s="331"/>
      <c r="J436" s="331"/>
      <c r="K436" s="331"/>
      <c r="L436" s="331"/>
      <c r="M436" s="331"/>
      <c r="N436" s="331"/>
      <c r="O436" s="331"/>
      <c r="P436" s="331"/>
      <c r="Q436" s="331"/>
      <c r="R436" s="331"/>
      <c r="S436" s="331"/>
      <c r="T436" s="331"/>
      <c r="U436" s="331"/>
      <c r="V436" s="331"/>
      <c r="W436" s="331"/>
      <c r="X436" s="331"/>
      <c r="Y436" s="66"/>
      <c r="Z436" s="66"/>
    </row>
    <row r="437" spans="1:53" ht="14.25" customHeight="1" x14ac:dyDescent="0.25">
      <c r="A437" s="332" t="s">
        <v>118</v>
      </c>
      <c r="B437" s="332"/>
      <c r="C437" s="332"/>
      <c r="D437" s="332"/>
      <c r="E437" s="332"/>
      <c r="F437" s="332"/>
      <c r="G437" s="332"/>
      <c r="H437" s="332"/>
      <c r="I437" s="332"/>
      <c r="J437" s="332"/>
      <c r="K437" s="332"/>
      <c r="L437" s="332"/>
      <c r="M437" s="332"/>
      <c r="N437" s="332"/>
      <c r="O437" s="332"/>
      <c r="P437" s="332"/>
      <c r="Q437" s="332"/>
      <c r="R437" s="332"/>
      <c r="S437" s="332"/>
      <c r="T437" s="332"/>
      <c r="U437" s="332"/>
      <c r="V437" s="332"/>
      <c r="W437" s="332"/>
      <c r="X437" s="332"/>
      <c r="Y437" s="67"/>
      <c r="Z437" s="67"/>
    </row>
    <row r="438" spans="1:53" ht="27" customHeight="1" x14ac:dyDescent="0.25">
      <c r="A438" s="64" t="s">
        <v>619</v>
      </c>
      <c r="B438" s="64" t="s">
        <v>620</v>
      </c>
      <c r="C438" s="37">
        <v>4301011585</v>
      </c>
      <c r="D438" s="327">
        <v>4640242180441</v>
      </c>
      <c r="E438" s="327"/>
      <c r="F438" s="63">
        <v>1.5</v>
      </c>
      <c r="G438" s="38">
        <v>8</v>
      </c>
      <c r="H438" s="63">
        <v>12</v>
      </c>
      <c r="I438" s="63">
        <v>12.48</v>
      </c>
      <c r="J438" s="38">
        <v>56</v>
      </c>
      <c r="K438" s="38" t="s">
        <v>114</v>
      </c>
      <c r="L438" s="39" t="s">
        <v>113</v>
      </c>
      <c r="M438" s="38">
        <v>50</v>
      </c>
      <c r="N438" s="339" t="s">
        <v>621</v>
      </c>
      <c r="O438" s="329"/>
      <c r="P438" s="329"/>
      <c r="Q438" s="329"/>
      <c r="R438" s="330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27" customHeight="1" x14ac:dyDescent="0.25">
      <c r="A439" s="64" t="s">
        <v>622</v>
      </c>
      <c r="B439" s="64" t="s">
        <v>623</v>
      </c>
      <c r="C439" s="37">
        <v>4301011584</v>
      </c>
      <c r="D439" s="327">
        <v>4640242180564</v>
      </c>
      <c r="E439" s="327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8" t="s">
        <v>114</v>
      </c>
      <c r="L439" s="39" t="s">
        <v>113</v>
      </c>
      <c r="M439" s="38">
        <v>50</v>
      </c>
      <c r="N439" s="340" t="s">
        <v>624</v>
      </c>
      <c r="O439" s="329"/>
      <c r="P439" s="329"/>
      <c r="Q439" s="329"/>
      <c r="R439" s="330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21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2"/>
      <c r="N440" s="318" t="s">
        <v>43</v>
      </c>
      <c r="O440" s="319"/>
      <c r="P440" s="319"/>
      <c r="Q440" s="319"/>
      <c r="R440" s="319"/>
      <c r="S440" s="319"/>
      <c r="T440" s="320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2"/>
      <c r="N441" s="318" t="s">
        <v>43</v>
      </c>
      <c r="O441" s="319"/>
      <c r="P441" s="319"/>
      <c r="Q441" s="319"/>
      <c r="R441" s="319"/>
      <c r="S441" s="319"/>
      <c r="T441" s="320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32" t="s">
        <v>110</v>
      </c>
      <c r="B442" s="332"/>
      <c r="C442" s="332"/>
      <c r="D442" s="332"/>
      <c r="E442" s="332"/>
      <c r="F442" s="332"/>
      <c r="G442" s="332"/>
      <c r="H442" s="332"/>
      <c r="I442" s="332"/>
      <c r="J442" s="332"/>
      <c r="K442" s="332"/>
      <c r="L442" s="332"/>
      <c r="M442" s="332"/>
      <c r="N442" s="332"/>
      <c r="O442" s="332"/>
      <c r="P442" s="332"/>
      <c r="Q442" s="332"/>
      <c r="R442" s="332"/>
      <c r="S442" s="332"/>
      <c r="T442" s="332"/>
      <c r="U442" s="332"/>
      <c r="V442" s="332"/>
      <c r="W442" s="332"/>
      <c r="X442" s="332"/>
      <c r="Y442" s="67"/>
      <c r="Z442" s="67"/>
    </row>
    <row r="443" spans="1:53" ht="27" customHeight="1" x14ac:dyDescent="0.25">
      <c r="A443" s="64" t="s">
        <v>625</v>
      </c>
      <c r="B443" s="64" t="s">
        <v>626</v>
      </c>
      <c r="C443" s="37">
        <v>4301020260</v>
      </c>
      <c r="D443" s="327">
        <v>4640242180526</v>
      </c>
      <c r="E443" s="327"/>
      <c r="F443" s="63">
        <v>1.8</v>
      </c>
      <c r="G443" s="38">
        <v>6</v>
      </c>
      <c r="H443" s="63">
        <v>10.8</v>
      </c>
      <c r="I443" s="63">
        <v>11.28</v>
      </c>
      <c r="J443" s="38">
        <v>56</v>
      </c>
      <c r="K443" s="38" t="s">
        <v>114</v>
      </c>
      <c r="L443" s="39" t="s">
        <v>113</v>
      </c>
      <c r="M443" s="38">
        <v>50</v>
      </c>
      <c r="N443" s="337" t="s">
        <v>627</v>
      </c>
      <c r="O443" s="329"/>
      <c r="P443" s="329"/>
      <c r="Q443" s="329"/>
      <c r="R443" s="33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16.5" customHeight="1" x14ac:dyDescent="0.25">
      <c r="A444" s="64" t="s">
        <v>628</v>
      </c>
      <c r="B444" s="64" t="s">
        <v>629</v>
      </c>
      <c r="C444" s="37">
        <v>4301020269</v>
      </c>
      <c r="D444" s="327">
        <v>4640242180519</v>
      </c>
      <c r="E444" s="327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8" t="s">
        <v>114</v>
      </c>
      <c r="L444" s="39" t="s">
        <v>143</v>
      </c>
      <c r="M444" s="38">
        <v>50</v>
      </c>
      <c r="N444" s="338" t="s">
        <v>630</v>
      </c>
      <c r="O444" s="329"/>
      <c r="P444" s="329"/>
      <c r="Q444" s="329"/>
      <c r="R444" s="330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21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2"/>
      <c r="N445" s="318" t="s">
        <v>43</v>
      </c>
      <c r="O445" s="319"/>
      <c r="P445" s="319"/>
      <c r="Q445" s="319"/>
      <c r="R445" s="319"/>
      <c r="S445" s="319"/>
      <c r="T445" s="320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2"/>
      <c r="N446" s="318" t="s">
        <v>43</v>
      </c>
      <c r="O446" s="319"/>
      <c r="P446" s="319"/>
      <c r="Q446" s="319"/>
      <c r="R446" s="319"/>
      <c r="S446" s="319"/>
      <c r="T446" s="320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2" t="s">
        <v>78</v>
      </c>
      <c r="B447" s="332"/>
      <c r="C447" s="332"/>
      <c r="D447" s="332"/>
      <c r="E447" s="332"/>
      <c r="F447" s="332"/>
      <c r="G447" s="332"/>
      <c r="H447" s="332"/>
      <c r="I447" s="332"/>
      <c r="J447" s="332"/>
      <c r="K447" s="332"/>
      <c r="L447" s="332"/>
      <c r="M447" s="332"/>
      <c r="N447" s="332"/>
      <c r="O447" s="332"/>
      <c r="P447" s="332"/>
      <c r="Q447" s="332"/>
      <c r="R447" s="332"/>
      <c r="S447" s="332"/>
      <c r="T447" s="332"/>
      <c r="U447" s="332"/>
      <c r="V447" s="332"/>
      <c r="W447" s="332"/>
      <c r="X447" s="332"/>
      <c r="Y447" s="67"/>
      <c r="Z447" s="67"/>
    </row>
    <row r="448" spans="1:53" ht="27" customHeight="1" x14ac:dyDescent="0.25">
      <c r="A448" s="64" t="s">
        <v>631</v>
      </c>
      <c r="B448" s="64" t="s">
        <v>632</v>
      </c>
      <c r="C448" s="37">
        <v>4301031280</v>
      </c>
      <c r="D448" s="327">
        <v>4640242180816</v>
      </c>
      <c r="E448" s="327"/>
      <c r="F448" s="63">
        <v>0.7</v>
      </c>
      <c r="G448" s="38">
        <v>6</v>
      </c>
      <c r="H448" s="63">
        <v>4.2</v>
      </c>
      <c r="I448" s="63">
        <v>4.46</v>
      </c>
      <c r="J448" s="38">
        <v>156</v>
      </c>
      <c r="K448" s="38" t="s">
        <v>82</v>
      </c>
      <c r="L448" s="39" t="s">
        <v>81</v>
      </c>
      <c r="M448" s="38">
        <v>40</v>
      </c>
      <c r="N448" s="334" t="s">
        <v>633</v>
      </c>
      <c r="O448" s="329"/>
      <c r="P448" s="329"/>
      <c r="Q448" s="329"/>
      <c r="R448" s="330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634</v>
      </c>
      <c r="B449" s="64" t="s">
        <v>635</v>
      </c>
      <c r="C449" s="37">
        <v>4301031244</v>
      </c>
      <c r="D449" s="327">
        <v>4640242180595</v>
      </c>
      <c r="E449" s="327"/>
      <c r="F449" s="63">
        <v>0.7</v>
      </c>
      <c r="G449" s="38">
        <v>6</v>
      </c>
      <c r="H449" s="63">
        <v>4.2</v>
      </c>
      <c r="I449" s="63">
        <v>4.46</v>
      </c>
      <c r="J449" s="38">
        <v>156</v>
      </c>
      <c r="K449" s="38" t="s">
        <v>82</v>
      </c>
      <c r="L449" s="39" t="s">
        <v>81</v>
      </c>
      <c r="M449" s="38">
        <v>40</v>
      </c>
      <c r="N449" s="335" t="s">
        <v>636</v>
      </c>
      <c r="O449" s="329"/>
      <c r="P449" s="329"/>
      <c r="Q449" s="329"/>
      <c r="R449" s="33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21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2"/>
      <c r="N450" s="318" t="s">
        <v>43</v>
      </c>
      <c r="O450" s="319"/>
      <c r="P450" s="319"/>
      <c r="Q450" s="319"/>
      <c r="R450" s="319"/>
      <c r="S450" s="319"/>
      <c r="T450" s="320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2"/>
      <c r="N451" s="318" t="s">
        <v>43</v>
      </c>
      <c r="O451" s="319"/>
      <c r="P451" s="319"/>
      <c r="Q451" s="319"/>
      <c r="R451" s="319"/>
      <c r="S451" s="319"/>
      <c r="T451" s="320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32" t="s">
        <v>83</v>
      </c>
      <c r="B452" s="332"/>
      <c r="C452" s="332"/>
      <c r="D452" s="332"/>
      <c r="E452" s="332"/>
      <c r="F452" s="332"/>
      <c r="G452" s="332"/>
      <c r="H452" s="332"/>
      <c r="I452" s="332"/>
      <c r="J452" s="332"/>
      <c r="K452" s="332"/>
      <c r="L452" s="332"/>
      <c r="M452" s="332"/>
      <c r="N452" s="332"/>
      <c r="O452" s="332"/>
      <c r="P452" s="332"/>
      <c r="Q452" s="332"/>
      <c r="R452" s="332"/>
      <c r="S452" s="332"/>
      <c r="T452" s="332"/>
      <c r="U452" s="332"/>
      <c r="V452" s="332"/>
      <c r="W452" s="332"/>
      <c r="X452" s="332"/>
      <c r="Y452" s="67"/>
      <c r="Z452" s="67"/>
    </row>
    <row r="453" spans="1:53" ht="27" customHeight="1" x14ac:dyDescent="0.25">
      <c r="A453" s="64" t="s">
        <v>637</v>
      </c>
      <c r="B453" s="64" t="s">
        <v>638</v>
      </c>
      <c r="C453" s="37">
        <v>4301051510</v>
      </c>
      <c r="D453" s="327">
        <v>4640242180540</v>
      </c>
      <c r="E453" s="327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114</v>
      </c>
      <c r="L453" s="39" t="s">
        <v>81</v>
      </c>
      <c r="M453" s="38">
        <v>30</v>
      </c>
      <c r="N453" s="336" t="s">
        <v>639</v>
      </c>
      <c r="O453" s="329"/>
      <c r="P453" s="329"/>
      <c r="Q453" s="329"/>
      <c r="R453" s="330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1" t="s">
        <v>66</v>
      </c>
    </row>
    <row r="454" spans="1:53" ht="27" customHeight="1" x14ac:dyDescent="0.25">
      <c r="A454" s="64" t="s">
        <v>640</v>
      </c>
      <c r="B454" s="64" t="s">
        <v>641</v>
      </c>
      <c r="C454" s="37">
        <v>4301051508</v>
      </c>
      <c r="D454" s="327">
        <v>4640242180557</v>
      </c>
      <c r="E454" s="327"/>
      <c r="F454" s="63">
        <v>0.5</v>
      </c>
      <c r="G454" s="38">
        <v>6</v>
      </c>
      <c r="H454" s="63">
        <v>3</v>
      </c>
      <c r="I454" s="63">
        <v>3.2839999999999998</v>
      </c>
      <c r="J454" s="38">
        <v>156</v>
      </c>
      <c r="K454" s="38" t="s">
        <v>82</v>
      </c>
      <c r="L454" s="39" t="s">
        <v>81</v>
      </c>
      <c r="M454" s="38">
        <v>30</v>
      </c>
      <c r="N454" s="328" t="s">
        <v>642</v>
      </c>
      <c r="O454" s="329"/>
      <c r="P454" s="329"/>
      <c r="Q454" s="329"/>
      <c r="R454" s="330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2" t="s">
        <v>66</v>
      </c>
    </row>
    <row r="455" spans="1:53" x14ac:dyDescent="0.2">
      <c r="A455" s="321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2"/>
      <c r="N455" s="318" t="s">
        <v>43</v>
      </c>
      <c r="O455" s="319"/>
      <c r="P455" s="319"/>
      <c r="Q455" s="319"/>
      <c r="R455" s="319"/>
      <c r="S455" s="319"/>
      <c r="T455" s="320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2"/>
      <c r="N456" s="318" t="s">
        <v>43</v>
      </c>
      <c r="O456" s="319"/>
      <c r="P456" s="319"/>
      <c r="Q456" s="319"/>
      <c r="R456" s="319"/>
      <c r="S456" s="319"/>
      <c r="T456" s="320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6.5" customHeight="1" x14ac:dyDescent="0.25">
      <c r="A457" s="331" t="s">
        <v>643</v>
      </c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  <c r="T457" s="331"/>
      <c r="U457" s="331"/>
      <c r="V457" s="331"/>
      <c r="W457" s="331"/>
      <c r="X457" s="331"/>
      <c r="Y457" s="66"/>
      <c r="Z457" s="66"/>
    </row>
    <row r="458" spans="1:53" ht="14.25" customHeight="1" x14ac:dyDescent="0.25">
      <c r="A458" s="332" t="s">
        <v>83</v>
      </c>
      <c r="B458" s="332"/>
      <c r="C458" s="332"/>
      <c r="D458" s="332"/>
      <c r="E458" s="332"/>
      <c r="F458" s="332"/>
      <c r="G458" s="332"/>
      <c r="H458" s="332"/>
      <c r="I458" s="332"/>
      <c r="J458" s="332"/>
      <c r="K458" s="332"/>
      <c r="L458" s="332"/>
      <c r="M458" s="332"/>
      <c r="N458" s="332"/>
      <c r="O458" s="332"/>
      <c r="P458" s="332"/>
      <c r="Q458" s="332"/>
      <c r="R458" s="332"/>
      <c r="S458" s="332"/>
      <c r="T458" s="332"/>
      <c r="U458" s="332"/>
      <c r="V458" s="332"/>
      <c r="W458" s="332"/>
      <c r="X458" s="332"/>
      <c r="Y458" s="67"/>
      <c r="Z458" s="67"/>
    </row>
    <row r="459" spans="1:53" ht="16.5" customHeight="1" x14ac:dyDescent="0.25">
      <c r="A459" s="64" t="s">
        <v>644</v>
      </c>
      <c r="B459" s="64" t="s">
        <v>645</v>
      </c>
      <c r="C459" s="37">
        <v>4301051310</v>
      </c>
      <c r="D459" s="327">
        <v>4680115880870</v>
      </c>
      <c r="E459" s="327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114</v>
      </c>
      <c r="L459" s="39" t="s">
        <v>143</v>
      </c>
      <c r="M459" s="38">
        <v>40</v>
      </c>
      <c r="N459" s="3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9"/>
      <c r="P459" s="329"/>
      <c r="Q459" s="329"/>
      <c r="R459" s="33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2"/>
      <c r="N460" s="318" t="s">
        <v>43</v>
      </c>
      <c r="O460" s="319"/>
      <c r="P460" s="319"/>
      <c r="Q460" s="319"/>
      <c r="R460" s="319"/>
      <c r="S460" s="319"/>
      <c r="T460" s="320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2"/>
      <c r="N461" s="318" t="s">
        <v>43</v>
      </c>
      <c r="O461" s="319"/>
      <c r="P461" s="319"/>
      <c r="Q461" s="319"/>
      <c r="R461" s="319"/>
      <c r="S461" s="319"/>
      <c r="T461" s="320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6"/>
      <c r="N462" s="323" t="s">
        <v>36</v>
      </c>
      <c r="O462" s="324"/>
      <c r="P462" s="324"/>
      <c r="Q462" s="324"/>
      <c r="R462" s="324"/>
      <c r="S462" s="324"/>
      <c r="T462" s="325"/>
      <c r="U462" s="43" t="s">
        <v>0</v>
      </c>
      <c r="V462" s="44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0</v>
      </c>
      <c r="W462" s="44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0</v>
      </c>
      <c r="X462" s="43"/>
      <c r="Y462" s="68"/>
      <c r="Z462" s="68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6"/>
      <c r="N463" s="323" t="s">
        <v>37</v>
      </c>
      <c r="O463" s="324"/>
      <c r="P463" s="324"/>
      <c r="Q463" s="324"/>
      <c r="R463" s="324"/>
      <c r="S463" s="324"/>
      <c r="T463" s="325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0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0</v>
      </c>
      <c r="X463" s="43"/>
      <c r="Y463" s="68"/>
      <c r="Z463" s="68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6"/>
      <c r="N464" s="323" t="s">
        <v>38</v>
      </c>
      <c r="O464" s="324"/>
      <c r="P464" s="324"/>
      <c r="Q464" s="324"/>
      <c r="R464" s="324"/>
      <c r="S464" s="324"/>
      <c r="T464" s="325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0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0</v>
      </c>
      <c r="X464" s="43"/>
      <c r="Y464" s="68"/>
      <c r="Z464" s="68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3" t="s">
        <v>39</v>
      </c>
      <c r="O465" s="324"/>
      <c r="P465" s="324"/>
      <c r="Q465" s="324"/>
      <c r="R465" s="324"/>
      <c r="S465" s="324"/>
      <c r="T465" s="325"/>
      <c r="U465" s="43" t="s">
        <v>0</v>
      </c>
      <c r="V465" s="44">
        <f>GrossWeightTotal+PalletQtyTotal*25</f>
        <v>0</v>
      </c>
      <c r="W465" s="44">
        <f>GrossWeightTotalR+PalletQtyTotalR*25</f>
        <v>0</v>
      </c>
      <c r="X465" s="43"/>
      <c r="Y465" s="68"/>
      <c r="Z465" s="68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3" t="s">
        <v>40</v>
      </c>
      <c r="O466" s="324"/>
      <c r="P466" s="324"/>
      <c r="Q466" s="324"/>
      <c r="R466" s="324"/>
      <c r="S466" s="324"/>
      <c r="T466" s="325"/>
      <c r="U466" s="43" t="s">
        <v>23</v>
      </c>
      <c r="V466" s="44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0</v>
      </c>
      <c r="W466" s="44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0</v>
      </c>
      <c r="X466" s="43"/>
      <c r="Y466" s="68"/>
      <c r="Z466" s="68"/>
    </row>
    <row r="467" spans="1:29" ht="14.25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26"/>
      <c r="N467" s="323" t="s">
        <v>41</v>
      </c>
      <c r="O467" s="324"/>
      <c r="P467" s="324"/>
      <c r="Q467" s="324"/>
      <c r="R467" s="324"/>
      <c r="S467" s="324"/>
      <c r="T467" s="325"/>
      <c r="U467" s="46" t="s">
        <v>54</v>
      </c>
      <c r="V467" s="43"/>
      <c r="W467" s="43"/>
      <c r="X467" s="43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0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77</v>
      </c>
      <c r="C469" s="314" t="s">
        <v>108</v>
      </c>
      <c r="D469" s="314" t="s">
        <v>108</v>
      </c>
      <c r="E469" s="314" t="s">
        <v>108</v>
      </c>
      <c r="F469" s="314" t="s">
        <v>108</v>
      </c>
      <c r="G469" s="314" t="s">
        <v>243</v>
      </c>
      <c r="H469" s="314" t="s">
        <v>243</v>
      </c>
      <c r="I469" s="314" t="s">
        <v>243</v>
      </c>
      <c r="J469" s="314" t="s">
        <v>243</v>
      </c>
      <c r="K469" s="315"/>
      <c r="L469" s="314" t="s">
        <v>243</v>
      </c>
      <c r="M469" s="314" t="s">
        <v>243</v>
      </c>
      <c r="N469" s="314" t="s">
        <v>438</v>
      </c>
      <c r="O469" s="314" t="s">
        <v>438</v>
      </c>
      <c r="P469" s="314" t="s">
        <v>489</v>
      </c>
      <c r="Q469" s="314" t="s">
        <v>489</v>
      </c>
      <c r="R469" s="72" t="s">
        <v>575</v>
      </c>
      <c r="S469" s="314" t="s">
        <v>617</v>
      </c>
      <c r="T469" s="314" t="s">
        <v>617</v>
      </c>
      <c r="U469" s="1"/>
      <c r="Z469" s="61"/>
      <c r="AC469" s="1"/>
    </row>
    <row r="470" spans="1:29" ht="14.25" customHeight="1" thickTop="1" x14ac:dyDescent="0.2">
      <c r="A470" s="316" t="s">
        <v>10</v>
      </c>
      <c r="B470" s="314" t="s">
        <v>77</v>
      </c>
      <c r="C470" s="314" t="s">
        <v>109</v>
      </c>
      <c r="D470" s="314" t="s">
        <v>117</v>
      </c>
      <c r="E470" s="314" t="s">
        <v>108</v>
      </c>
      <c r="F470" s="314" t="s">
        <v>236</v>
      </c>
      <c r="G470" s="314" t="s">
        <v>244</v>
      </c>
      <c r="H470" s="314" t="s">
        <v>251</v>
      </c>
      <c r="I470" s="314" t="s">
        <v>268</v>
      </c>
      <c r="J470" s="314" t="s">
        <v>328</v>
      </c>
      <c r="K470" s="1"/>
      <c r="L470" s="314" t="s">
        <v>409</v>
      </c>
      <c r="M470" s="314" t="s">
        <v>427</v>
      </c>
      <c r="N470" s="314" t="s">
        <v>439</v>
      </c>
      <c r="O470" s="314" t="s">
        <v>466</v>
      </c>
      <c r="P470" s="314" t="s">
        <v>490</v>
      </c>
      <c r="Q470" s="314" t="s">
        <v>553</v>
      </c>
      <c r="R470" s="314" t="s">
        <v>575</v>
      </c>
      <c r="S470" s="314" t="s">
        <v>618</v>
      </c>
      <c r="T470" s="314" t="s">
        <v>643</v>
      </c>
      <c r="U470" s="1"/>
      <c r="Z470" s="61"/>
      <c r="AC470" s="1"/>
    </row>
    <row r="471" spans="1:29" ht="13.5" thickBot="1" x14ac:dyDescent="0.25">
      <c r="A471" s="317"/>
      <c r="B471" s="314"/>
      <c r="C471" s="314"/>
      <c r="D471" s="314"/>
      <c r="E471" s="314"/>
      <c r="F471" s="314"/>
      <c r="G471" s="314"/>
      <c r="H471" s="314"/>
      <c r="I471" s="314"/>
      <c r="J471" s="314"/>
      <c r="K471" s="1"/>
      <c r="L471" s="314"/>
      <c r="M471" s="314"/>
      <c r="N471" s="314"/>
      <c r="O471" s="314"/>
      <c r="P471" s="314"/>
      <c r="Q471" s="314"/>
      <c r="R471" s="314"/>
      <c r="S471" s="314"/>
      <c r="T471" s="314"/>
      <c r="U471" s="1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0</v>
      </c>
      <c r="C472" s="53">
        <f>IFERROR(W49*1,"0")+IFERROR(W50*1,"0")</f>
        <v>0</v>
      </c>
      <c r="D472" s="53">
        <f>IFERROR(W55*1,"0")+IFERROR(W56*1,"0")+IFERROR(W57*1,"0")+IFERROR(W58*1,"0")</f>
        <v>0</v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2" s="53">
        <f>IFERROR(W124*1,"0")+IFERROR(W125*1,"0")+IFERROR(W126*1,"0")</f>
        <v>0</v>
      </c>
      <c r="G472" s="53">
        <f>IFERROR(W132*1,"0")+IFERROR(W133*1,"0")+IFERROR(W134*1,"0")</f>
        <v>0</v>
      </c>
      <c r="H472" s="53">
        <f>IFERROR(W139*1,"0")+IFERROR(W140*1,"0")+IFERROR(W141*1,"0")+IFERROR(W142*1,"0")+IFERROR(W143*1,"0")+IFERROR(W144*1,"0")+IFERROR(W145*1,"0")+IFERROR(W146*1,"0")</f>
        <v>0</v>
      </c>
      <c r="I472" s="53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0</v>
      </c>
      <c r="J472" s="53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72" s="1"/>
      <c r="L472" s="53">
        <f>IFERROR(W253*1,"0")+IFERROR(W254*1,"0")+IFERROR(W255*1,"0")+IFERROR(W256*1,"0")+IFERROR(W257*1,"0")+IFERROR(W258*1,"0")+IFERROR(W259*1,"0")+IFERROR(W263*1,"0")+IFERROR(W264*1,"0")</f>
        <v>0</v>
      </c>
      <c r="M472" s="53">
        <f>IFERROR(W269*1,"0")+IFERROR(W273*1,"0")+IFERROR(W274*1,"0")+IFERROR(W278*1,"0")+IFERROR(W282*1,"0")</f>
        <v>0</v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0</v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53">
        <f>IFERROR(W384*1,"0")+IFERROR(W385*1,"0")+IFERROR(W389*1,"0")+IFERROR(W390*1,"0")+IFERROR(W391*1,"0")+IFERROR(W392*1,"0")+IFERROR(W393*1,"0")+IFERROR(W394*1,"0")+IFERROR(W395*1,"0")+IFERROR(W399*1,"0")</f>
        <v>0</v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S472" s="53">
        <f>IFERROR(W438*1,"0")+IFERROR(W439*1,"0")+IFERROR(W443*1,"0")+IFERROR(W444*1,"0")+IFERROR(W448*1,"0")+IFERROR(W449*1,"0")+IFERROR(W453*1,"0")+IFERROR(W454*1,"0")</f>
        <v>0</v>
      </c>
      <c r="T472" s="53">
        <f>IFERROR(W459*1,"0")</f>
        <v>0</v>
      </c>
      <c r="U472" s="1"/>
      <c r="Z472" s="61"/>
      <c r="AC472" s="1"/>
    </row>
  </sheetData>
  <sheetProtection algorithmName="SHA-512" hashValue="SE685n4FRd2Y+hI64XPZlXCE0jxpWgULTJcjUPksPP7KtWtZMUt8ZX3q8IWO6S/d88+WVRNCWU4eMGlBkLRVNg==" saltValue="UobZeee6RE9ednHBf5CB1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A123:X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N185:T185"/>
    <mergeCell ref="A185:M186"/>
    <mergeCell ref="N186:T186"/>
    <mergeCell ref="A187:X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N208:T208"/>
    <mergeCell ref="A208:M209"/>
    <mergeCell ref="N209:T209"/>
    <mergeCell ref="A210:X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A286:X286"/>
    <mergeCell ref="A287:X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99:E299"/>
    <mergeCell ref="N299:R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N334:T334"/>
    <mergeCell ref="A334:M335"/>
    <mergeCell ref="N335:T335"/>
    <mergeCell ref="A336:X336"/>
    <mergeCell ref="A337:X337"/>
    <mergeCell ref="A338:X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D399:E399"/>
    <mergeCell ref="N399:R399"/>
    <mergeCell ref="N400:T400"/>
    <mergeCell ref="A400:M401"/>
    <mergeCell ref="N401:T401"/>
    <mergeCell ref="A402:X402"/>
    <mergeCell ref="A403:X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A436:X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A458:X458"/>
    <mergeCell ref="D459:E459"/>
    <mergeCell ref="N459:R459"/>
    <mergeCell ref="N460:T460"/>
    <mergeCell ref="A460:M461"/>
    <mergeCell ref="N461:T461"/>
    <mergeCell ref="N462:T462"/>
    <mergeCell ref="A462:M467"/>
    <mergeCell ref="N463:T463"/>
    <mergeCell ref="N464:T464"/>
    <mergeCell ref="N465:T465"/>
    <mergeCell ref="N466:T466"/>
    <mergeCell ref="N467:T467"/>
    <mergeCell ref="C469:F469"/>
    <mergeCell ref="G469:M469"/>
    <mergeCell ref="N469:O469"/>
    <mergeCell ref="P469:Q469"/>
    <mergeCell ref="S469:T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  <mergeCell ref="T470:T4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9"/>
    </row>
    <row r="3" spans="2:8" x14ac:dyDescent="0.2">
      <c r="B3" s="54" t="s">
        <v>647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</v>
      </c>
      <c r="C6" s="54" t="s">
        <v>649</v>
      </c>
      <c r="D6" s="54" t="s">
        <v>650</v>
      </c>
      <c r="E6" s="54" t="s">
        <v>48</v>
      </c>
    </row>
    <row r="8" spans="2:8" x14ac:dyDescent="0.2">
      <c r="B8" s="54" t="s">
        <v>76</v>
      </c>
      <c r="C8" s="54" t="s">
        <v>649</v>
      </c>
      <c r="D8" s="54" t="s">
        <v>48</v>
      </c>
      <c r="E8" s="54" t="s">
        <v>48</v>
      </c>
    </row>
    <row r="10" spans="2:8" x14ac:dyDescent="0.2">
      <c r="B10" s="54" t="s">
        <v>651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652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653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654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655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656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657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658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661</v>
      </c>
      <c r="C20" s="54" t="s">
        <v>48</v>
      </c>
      <c r="D20" s="54" t="s">
        <v>48</v>
      </c>
      <c r="E20" s="54" t="s">
        <v>48</v>
      </c>
    </row>
  </sheetData>
  <sheetProtection algorithmName="SHA-512" hashValue="Hf5y9KaDHH53qMrHMMwq1owLvV4xKvY0VkvHfj7+/XNEF61U8PWhBZt+qxs7TqBx28aO64RnYJ/2Cvk2UGzL+g==" saltValue="TaPUCKUG1lRKDsLy5AFsl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2023-11-22T10:44:47Z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