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57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Y611" i="2"/>
  <c r="X611" i="2"/>
  <c r="BO610" i="2"/>
  <c r="BN610" i="2"/>
  <c r="BM610" i="2"/>
  <c r="Y610" i="2"/>
  <c r="Y612" i="2" s="1"/>
  <c r="Y608" i="2"/>
  <c r="X608" i="2"/>
  <c r="Y607" i="2"/>
  <c r="X607" i="2"/>
  <c r="BO606" i="2"/>
  <c r="BM606" i="2"/>
  <c r="Z606" i="2"/>
  <c r="Z607" i="2" s="1"/>
  <c r="Y606" i="2"/>
  <c r="BP606" i="2" s="1"/>
  <c r="X604" i="2"/>
  <c r="X603" i="2"/>
  <c r="BO602" i="2"/>
  <c r="BM602" i="2"/>
  <c r="Y602" i="2"/>
  <c r="BP602" i="2" s="1"/>
  <c r="BO601" i="2"/>
  <c r="BN601" i="2"/>
  <c r="BM601" i="2"/>
  <c r="Y601" i="2"/>
  <c r="AE627" i="2" s="1"/>
  <c r="X598" i="2"/>
  <c r="X597" i="2"/>
  <c r="BP596" i="2"/>
  <c r="BO596" i="2"/>
  <c r="BM596" i="2"/>
  <c r="Y596" i="2"/>
  <c r="BN596" i="2" s="1"/>
  <c r="BO595" i="2"/>
  <c r="BM595" i="2"/>
  <c r="Y595" i="2"/>
  <c r="BP595" i="2" s="1"/>
  <c r="BP594" i="2"/>
  <c r="BO594" i="2"/>
  <c r="BM594" i="2"/>
  <c r="Y594" i="2"/>
  <c r="BN594" i="2" s="1"/>
  <c r="BO593" i="2"/>
  <c r="BM593" i="2"/>
  <c r="Y593" i="2"/>
  <c r="BP593" i="2" s="1"/>
  <c r="Y591" i="2"/>
  <c r="X591" i="2"/>
  <c r="Y590" i="2"/>
  <c r="X590" i="2"/>
  <c r="BP589" i="2"/>
  <c r="BO589" i="2"/>
  <c r="BN589" i="2"/>
  <c r="BM589" i="2"/>
  <c r="Y589" i="2"/>
  <c r="Z589" i="2" s="1"/>
  <c r="BP588" i="2"/>
  <c r="BO588" i="2"/>
  <c r="BM588" i="2"/>
  <c r="Z588" i="2"/>
  <c r="Y588" i="2"/>
  <c r="BN588" i="2" s="1"/>
  <c r="BP587" i="2"/>
  <c r="BO587" i="2"/>
  <c r="BN587" i="2"/>
  <c r="BM587" i="2"/>
  <c r="Y587" i="2"/>
  <c r="Z587" i="2" s="1"/>
  <c r="BP586" i="2"/>
  <c r="BO586" i="2"/>
  <c r="BM586" i="2"/>
  <c r="Z586" i="2"/>
  <c r="Z590" i="2" s="1"/>
  <c r="Y586" i="2"/>
  <c r="BN586" i="2" s="1"/>
  <c r="X584" i="2"/>
  <c r="X583" i="2"/>
  <c r="BO582" i="2"/>
  <c r="BM582" i="2"/>
  <c r="Y582" i="2"/>
  <c r="Z582" i="2" s="1"/>
  <c r="BP581" i="2"/>
  <c r="BO581" i="2"/>
  <c r="BN581" i="2"/>
  <c r="BM581" i="2"/>
  <c r="Y581" i="2"/>
  <c r="Z581" i="2" s="1"/>
  <c r="BO580" i="2"/>
  <c r="BM580" i="2"/>
  <c r="Y580" i="2"/>
  <c r="Z580" i="2" s="1"/>
  <c r="BP579" i="2"/>
  <c r="BO579" i="2"/>
  <c r="BN579" i="2"/>
  <c r="BM579" i="2"/>
  <c r="Y579" i="2"/>
  <c r="Z579" i="2" s="1"/>
  <c r="BO578" i="2"/>
  <c r="BM578" i="2"/>
  <c r="Y578" i="2"/>
  <c r="Z578" i="2" s="1"/>
  <c r="BP577" i="2"/>
  <c r="BO577" i="2"/>
  <c r="BN577" i="2"/>
  <c r="BM577" i="2"/>
  <c r="Y577" i="2"/>
  <c r="Z577" i="2" s="1"/>
  <c r="BO576" i="2"/>
  <c r="BM576" i="2"/>
  <c r="Y576" i="2"/>
  <c r="Z576" i="2" s="1"/>
  <c r="X574" i="2"/>
  <c r="Y573" i="2"/>
  <c r="X573" i="2"/>
  <c r="BO572" i="2"/>
  <c r="BN572" i="2"/>
  <c r="BM572" i="2"/>
  <c r="Y572" i="2"/>
  <c r="BP572" i="2" s="1"/>
  <c r="BP571" i="2"/>
  <c r="BO571" i="2"/>
  <c r="BN571" i="2"/>
  <c r="BM571" i="2"/>
  <c r="Z571" i="2"/>
  <c r="Y571" i="2"/>
  <c r="BO570" i="2"/>
  <c r="BN570" i="2"/>
  <c r="BM570" i="2"/>
  <c r="Y570" i="2"/>
  <c r="Y574" i="2" s="1"/>
  <c r="BP569" i="2"/>
  <c r="BO569" i="2"/>
  <c r="BN569" i="2"/>
  <c r="BM569" i="2"/>
  <c r="Z569" i="2"/>
  <c r="Y569" i="2"/>
  <c r="X567" i="2"/>
  <c r="X566" i="2"/>
  <c r="BO565" i="2"/>
  <c r="BM565" i="2"/>
  <c r="Y565" i="2"/>
  <c r="BP565" i="2" s="1"/>
  <c r="BO564" i="2"/>
  <c r="BM564" i="2"/>
  <c r="Z564" i="2"/>
  <c r="Y564" i="2"/>
  <c r="BP564" i="2" s="1"/>
  <c r="BO563" i="2"/>
  <c r="BM563" i="2"/>
  <c r="Y563" i="2"/>
  <c r="BP563" i="2" s="1"/>
  <c r="BO562" i="2"/>
  <c r="BM562" i="2"/>
  <c r="Z562" i="2"/>
  <c r="Y562" i="2"/>
  <c r="BP562" i="2" s="1"/>
  <c r="BO561" i="2"/>
  <c r="BM561" i="2"/>
  <c r="Y561" i="2"/>
  <c r="BP561" i="2" s="1"/>
  <c r="BO560" i="2"/>
  <c r="BM560" i="2"/>
  <c r="Z560" i="2"/>
  <c r="Y560" i="2"/>
  <c r="BP560" i="2" s="1"/>
  <c r="BO559" i="2"/>
  <c r="BM559" i="2"/>
  <c r="Y559" i="2"/>
  <c r="BP559" i="2" s="1"/>
  <c r="X555" i="2"/>
  <c r="X554" i="2"/>
  <c r="BO553" i="2"/>
  <c r="BN553" i="2"/>
  <c r="BM553" i="2"/>
  <c r="Z553" i="2"/>
  <c r="Y553" i="2"/>
  <c r="BP553" i="2" s="1"/>
  <c r="BP552" i="2"/>
  <c r="BO552" i="2"/>
  <c r="BM552" i="2"/>
  <c r="Y552" i="2"/>
  <c r="Y555" i="2" s="1"/>
  <c r="P552" i="2"/>
  <c r="X550" i="2"/>
  <c r="X549" i="2"/>
  <c r="BP548" i="2"/>
  <c r="BO548" i="2"/>
  <c r="BM548" i="2"/>
  <c r="Y548" i="2"/>
  <c r="BN548" i="2" s="1"/>
  <c r="P548" i="2"/>
  <c r="BO547" i="2"/>
  <c r="BM547" i="2"/>
  <c r="Y547" i="2"/>
  <c r="BP547" i="2" s="1"/>
  <c r="P547" i="2"/>
  <c r="BO546" i="2"/>
  <c r="BN546" i="2"/>
  <c r="BM546" i="2"/>
  <c r="Z546" i="2"/>
  <c r="Y546" i="2"/>
  <c r="Y550" i="2" s="1"/>
  <c r="P546" i="2"/>
  <c r="X544" i="2"/>
  <c r="X543" i="2"/>
  <c r="BO542" i="2"/>
  <c r="BN542" i="2"/>
  <c r="BM542" i="2"/>
  <c r="Z542" i="2"/>
  <c r="Y542" i="2"/>
  <c r="BP542" i="2" s="1"/>
  <c r="P542" i="2"/>
  <c r="BP541" i="2"/>
  <c r="BO541" i="2"/>
  <c r="BN541" i="2"/>
  <c r="BM541" i="2"/>
  <c r="Z541" i="2"/>
  <c r="Y541" i="2"/>
  <c r="BO540" i="2"/>
  <c r="BM540" i="2"/>
  <c r="Y540" i="2"/>
  <c r="Z540" i="2" s="1"/>
  <c r="P540" i="2"/>
  <c r="BP539" i="2"/>
  <c r="BO539" i="2"/>
  <c r="BN539" i="2"/>
  <c r="BM539" i="2"/>
  <c r="Z539" i="2"/>
  <c r="Y539" i="2"/>
  <c r="BP538" i="2"/>
  <c r="BO538" i="2"/>
  <c r="BN538" i="2"/>
  <c r="BM538" i="2"/>
  <c r="Z538" i="2"/>
  <c r="Y538" i="2"/>
  <c r="P538" i="2"/>
  <c r="BO537" i="2"/>
  <c r="BM537" i="2"/>
  <c r="Y537" i="2"/>
  <c r="BP537" i="2" s="1"/>
  <c r="BP536" i="2"/>
  <c r="BO536" i="2"/>
  <c r="BM536" i="2"/>
  <c r="Y536" i="2"/>
  <c r="BN536" i="2" s="1"/>
  <c r="P536" i="2"/>
  <c r="BP535" i="2"/>
  <c r="BO535" i="2"/>
  <c r="BM535" i="2"/>
  <c r="Y535" i="2"/>
  <c r="BN535" i="2" s="1"/>
  <c r="P535" i="2"/>
  <c r="BO534" i="2"/>
  <c r="BM534" i="2"/>
  <c r="Y534" i="2"/>
  <c r="BP534" i="2" s="1"/>
  <c r="P534" i="2"/>
  <c r="X532" i="2"/>
  <c r="X531" i="2"/>
  <c r="BO530" i="2"/>
  <c r="BM530" i="2"/>
  <c r="Y530" i="2"/>
  <c r="BP530" i="2" s="1"/>
  <c r="P530" i="2"/>
  <c r="BP529" i="2"/>
  <c r="BO529" i="2"/>
  <c r="BN529" i="2"/>
  <c r="BM529" i="2"/>
  <c r="Z529" i="2"/>
  <c r="Y529" i="2"/>
  <c r="BP528" i="2"/>
  <c r="BO528" i="2"/>
  <c r="BN528" i="2"/>
  <c r="BM528" i="2"/>
  <c r="Z528" i="2"/>
  <c r="Y528" i="2"/>
  <c r="Y532" i="2" s="1"/>
  <c r="P528" i="2"/>
  <c r="X526" i="2"/>
  <c r="X525" i="2"/>
  <c r="BP524" i="2"/>
  <c r="BO524" i="2"/>
  <c r="BN524" i="2"/>
  <c r="BM524" i="2"/>
  <c r="Z524" i="2"/>
  <c r="Y524" i="2"/>
  <c r="P524" i="2"/>
  <c r="BO523" i="2"/>
  <c r="BM523" i="2"/>
  <c r="Y523" i="2"/>
  <c r="Z523" i="2" s="1"/>
  <c r="BO522" i="2"/>
  <c r="BN522" i="2"/>
  <c r="BM522" i="2"/>
  <c r="Z522" i="2"/>
  <c r="Y522" i="2"/>
  <c r="BP522" i="2" s="1"/>
  <c r="BO521" i="2"/>
  <c r="BM521" i="2"/>
  <c r="Y521" i="2"/>
  <c r="Z521" i="2" s="1"/>
  <c r="P521" i="2"/>
  <c r="BP520" i="2"/>
  <c r="BO520" i="2"/>
  <c r="BN520" i="2"/>
  <c r="BM520" i="2"/>
  <c r="Z520" i="2"/>
  <c r="Y520" i="2"/>
  <c r="BP519" i="2"/>
  <c r="BO519" i="2"/>
  <c r="BN519" i="2"/>
  <c r="BM519" i="2"/>
  <c r="Z519" i="2"/>
  <c r="Y519" i="2"/>
  <c r="P519" i="2"/>
  <c r="BO518" i="2"/>
  <c r="BM518" i="2"/>
  <c r="Y518" i="2"/>
  <c r="BP518" i="2" s="1"/>
  <c r="P518" i="2"/>
  <c r="BO517" i="2"/>
  <c r="BN517" i="2"/>
  <c r="BM517" i="2"/>
  <c r="Z517" i="2"/>
  <c r="Y517" i="2"/>
  <c r="BP517" i="2" s="1"/>
  <c r="P517" i="2"/>
  <c r="BP516" i="2"/>
  <c r="BO516" i="2"/>
  <c r="BM516" i="2"/>
  <c r="Z516" i="2"/>
  <c r="Y516" i="2"/>
  <c r="BN516" i="2" s="1"/>
  <c r="P516" i="2"/>
  <c r="BP515" i="2"/>
  <c r="BO515" i="2"/>
  <c r="BN515" i="2"/>
  <c r="BM515" i="2"/>
  <c r="Z515" i="2"/>
  <c r="Y515" i="2"/>
  <c r="P515" i="2"/>
  <c r="BO514" i="2"/>
  <c r="BM514" i="2"/>
  <c r="Y514" i="2"/>
  <c r="Z514" i="2" s="1"/>
  <c r="P514" i="2"/>
  <c r="X510" i="2"/>
  <c r="X509" i="2"/>
  <c r="BO508" i="2"/>
  <c r="BM508" i="2"/>
  <c r="Y508" i="2"/>
  <c r="Z508" i="2" s="1"/>
  <c r="Z509" i="2" s="1"/>
  <c r="P508" i="2"/>
  <c r="X505" i="2"/>
  <c r="X504" i="2"/>
  <c r="BO503" i="2"/>
  <c r="BM503" i="2"/>
  <c r="Y503" i="2"/>
  <c r="Z503" i="2" s="1"/>
  <c r="BO502" i="2"/>
  <c r="BN502" i="2"/>
  <c r="BM502" i="2"/>
  <c r="Z502" i="2"/>
  <c r="Y502" i="2"/>
  <c r="BP502" i="2" s="1"/>
  <c r="P502" i="2"/>
  <c r="BP501" i="2"/>
  <c r="BO501" i="2"/>
  <c r="BN501" i="2"/>
  <c r="BM501" i="2"/>
  <c r="Z501" i="2"/>
  <c r="Y501" i="2"/>
  <c r="P501" i="2"/>
  <c r="BO500" i="2"/>
  <c r="BM500" i="2"/>
  <c r="Y500" i="2"/>
  <c r="Y505" i="2" s="1"/>
  <c r="P500" i="2"/>
  <c r="X497" i="2"/>
  <c r="X496" i="2"/>
  <c r="BO495" i="2"/>
  <c r="BM495" i="2"/>
  <c r="Y495" i="2"/>
  <c r="Y496" i="2" s="1"/>
  <c r="P495" i="2"/>
  <c r="X493" i="2"/>
  <c r="X492" i="2"/>
  <c r="BO491" i="2"/>
  <c r="BM491" i="2"/>
  <c r="Y491" i="2"/>
  <c r="Y492" i="2" s="1"/>
  <c r="P491" i="2"/>
  <c r="X489" i="2"/>
  <c r="X488" i="2"/>
  <c r="BO487" i="2"/>
  <c r="BM487" i="2"/>
  <c r="Y487" i="2"/>
  <c r="BP487" i="2" s="1"/>
  <c r="P487" i="2"/>
  <c r="BO486" i="2"/>
  <c r="BN486" i="2"/>
  <c r="BM486" i="2"/>
  <c r="Z486" i="2"/>
  <c r="Y486" i="2"/>
  <c r="BP486" i="2" s="1"/>
  <c r="BP485" i="2"/>
  <c r="BO485" i="2"/>
  <c r="BM485" i="2"/>
  <c r="Z485" i="2"/>
  <c r="Y485" i="2"/>
  <c r="BN485" i="2" s="1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Y481" i="2"/>
  <c r="X481" i="2"/>
  <c r="Y480" i="2"/>
  <c r="X480" i="2"/>
  <c r="BP479" i="2"/>
  <c r="BO479" i="2"/>
  <c r="BN479" i="2"/>
  <c r="BM479" i="2"/>
  <c r="Z479" i="2"/>
  <c r="Z480" i="2" s="1"/>
  <c r="Y479" i="2"/>
  <c r="Z627" i="2" s="1"/>
  <c r="P479" i="2"/>
  <c r="X476" i="2"/>
  <c r="Y475" i="2"/>
  <c r="X475" i="2"/>
  <c r="BP474" i="2"/>
  <c r="BO474" i="2"/>
  <c r="BN474" i="2"/>
  <c r="BM474" i="2"/>
  <c r="Z474" i="2"/>
  <c r="Y474" i="2"/>
  <c r="P474" i="2"/>
  <c r="BO473" i="2"/>
  <c r="BM473" i="2"/>
  <c r="Z473" i="2"/>
  <c r="Z475" i="2" s="1"/>
  <c r="Y473" i="2"/>
  <c r="Y476" i="2" s="1"/>
  <c r="P473" i="2"/>
  <c r="Y471" i="2"/>
  <c r="X471" i="2"/>
  <c r="X470" i="2"/>
  <c r="BO469" i="2"/>
  <c r="BM469" i="2"/>
  <c r="Z469" i="2"/>
  <c r="Y469" i="2"/>
  <c r="BP469" i="2" s="1"/>
  <c r="P469" i="2"/>
  <c r="BP468" i="2"/>
  <c r="BO468" i="2"/>
  <c r="BN468" i="2"/>
  <c r="BM468" i="2"/>
  <c r="Z468" i="2"/>
  <c r="Z470" i="2" s="1"/>
  <c r="Y468" i="2"/>
  <c r="Y470" i="2" s="1"/>
  <c r="P468" i="2"/>
  <c r="X466" i="2"/>
  <c r="X465" i="2"/>
  <c r="BP464" i="2"/>
  <c r="BO464" i="2"/>
  <c r="BN464" i="2"/>
  <c r="BM464" i="2"/>
  <c r="Z464" i="2"/>
  <c r="Y464" i="2"/>
  <c r="P464" i="2"/>
  <c r="BO463" i="2"/>
  <c r="BM463" i="2"/>
  <c r="Y463" i="2"/>
  <c r="BP463" i="2" s="1"/>
  <c r="P463" i="2"/>
  <c r="BP462" i="2"/>
  <c r="BO462" i="2"/>
  <c r="BN462" i="2"/>
  <c r="BM462" i="2"/>
  <c r="Z462" i="2"/>
  <c r="Y462" i="2"/>
  <c r="P462" i="2"/>
  <c r="BP461" i="2"/>
  <c r="BO461" i="2"/>
  <c r="BM461" i="2"/>
  <c r="Z461" i="2"/>
  <c r="Y461" i="2"/>
  <c r="BN461" i="2" s="1"/>
  <c r="P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P458" i="2"/>
  <c r="BO458" i="2"/>
  <c r="BN458" i="2"/>
  <c r="BM458" i="2"/>
  <c r="Z458" i="2"/>
  <c r="Y458" i="2"/>
  <c r="BP457" i="2"/>
  <c r="BO457" i="2"/>
  <c r="BN457" i="2"/>
  <c r="BM457" i="2"/>
  <c r="Z457" i="2"/>
  <c r="Y457" i="2"/>
  <c r="P457" i="2"/>
  <c r="BO456" i="2"/>
  <c r="BM456" i="2"/>
  <c r="Y456" i="2"/>
  <c r="BP456" i="2" s="1"/>
  <c r="P456" i="2"/>
  <c r="BP455" i="2"/>
  <c r="BO455" i="2"/>
  <c r="BN455" i="2"/>
  <c r="BM455" i="2"/>
  <c r="Z455" i="2"/>
  <c r="Y455" i="2"/>
  <c r="P455" i="2"/>
  <c r="BP454" i="2"/>
  <c r="BO454" i="2"/>
  <c r="BM454" i="2"/>
  <c r="Z454" i="2"/>
  <c r="Y454" i="2"/>
  <c r="BN454" i="2" s="1"/>
  <c r="P454" i="2"/>
  <c r="BP453" i="2"/>
  <c r="BO453" i="2"/>
  <c r="BN453" i="2"/>
  <c r="BM453" i="2"/>
  <c r="Z453" i="2"/>
  <c r="Y453" i="2"/>
  <c r="P453" i="2"/>
  <c r="BO452" i="2"/>
  <c r="BM452" i="2"/>
  <c r="Y452" i="2"/>
  <c r="Z452" i="2" s="1"/>
  <c r="P452" i="2"/>
  <c r="BP451" i="2"/>
  <c r="BO451" i="2"/>
  <c r="BN451" i="2"/>
  <c r="BM451" i="2"/>
  <c r="Z451" i="2"/>
  <c r="Y451" i="2"/>
  <c r="P451" i="2"/>
  <c r="BO450" i="2"/>
  <c r="BM450" i="2"/>
  <c r="Y450" i="2"/>
  <c r="BN450" i="2" s="1"/>
  <c r="P450" i="2"/>
  <c r="BP449" i="2"/>
  <c r="BO449" i="2"/>
  <c r="BM449" i="2"/>
  <c r="Z449" i="2"/>
  <c r="Y449" i="2"/>
  <c r="BN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M446" i="2"/>
  <c r="Z446" i="2"/>
  <c r="Y446" i="2"/>
  <c r="BP446" i="2" s="1"/>
  <c r="P446" i="2"/>
  <c r="Y444" i="2"/>
  <c r="X444" i="2"/>
  <c r="X443" i="2"/>
  <c r="BO442" i="2"/>
  <c r="BM442" i="2"/>
  <c r="Z442" i="2"/>
  <c r="Z443" i="2" s="1"/>
  <c r="Y442" i="2"/>
  <c r="Y443" i="2" s="1"/>
  <c r="P442" i="2"/>
  <c r="Y438" i="2"/>
  <c r="X438" i="2"/>
  <c r="X437" i="2"/>
  <c r="BO436" i="2"/>
  <c r="BM436" i="2"/>
  <c r="Z436" i="2"/>
  <c r="Z437" i="2" s="1"/>
  <c r="Y436" i="2"/>
  <c r="Y437" i="2" s="1"/>
  <c r="P436" i="2"/>
  <c r="X434" i="2"/>
  <c r="X433" i="2"/>
  <c r="BO432" i="2"/>
  <c r="BM432" i="2"/>
  <c r="Z432" i="2"/>
  <c r="Y432" i="2"/>
  <c r="BP432" i="2" s="1"/>
  <c r="P432" i="2"/>
  <c r="BP431" i="2"/>
  <c r="BO431" i="2"/>
  <c r="BN431" i="2"/>
  <c r="BM431" i="2"/>
  <c r="Z431" i="2"/>
  <c r="Y431" i="2"/>
  <c r="P431" i="2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P428" i="2"/>
  <c r="BO428" i="2"/>
  <c r="BM428" i="2"/>
  <c r="Z428" i="2"/>
  <c r="Y428" i="2"/>
  <c r="Y433" i="2" s="1"/>
  <c r="P428" i="2"/>
  <c r="Y426" i="2"/>
  <c r="X426" i="2"/>
  <c r="X425" i="2"/>
  <c r="BP424" i="2"/>
  <c r="BO424" i="2"/>
  <c r="BM424" i="2"/>
  <c r="Z424" i="2"/>
  <c r="Y424" i="2"/>
  <c r="BN424" i="2" s="1"/>
  <c r="P424" i="2"/>
  <c r="BP423" i="2"/>
  <c r="BO423" i="2"/>
  <c r="BN423" i="2"/>
  <c r="BM423" i="2"/>
  <c r="Z423" i="2"/>
  <c r="Z425" i="2" s="1"/>
  <c r="Y423" i="2"/>
  <c r="Y425" i="2" s="1"/>
  <c r="P423" i="2"/>
  <c r="X421" i="2"/>
  <c r="X420" i="2"/>
  <c r="BP419" i="2"/>
  <c r="BO419" i="2"/>
  <c r="BN419" i="2"/>
  <c r="BM419" i="2"/>
  <c r="Z419" i="2"/>
  <c r="Y419" i="2"/>
  <c r="P419" i="2"/>
  <c r="BO418" i="2"/>
  <c r="BM418" i="2"/>
  <c r="Y418" i="2"/>
  <c r="Z418" i="2" s="1"/>
  <c r="P418" i="2"/>
  <c r="BP417" i="2"/>
  <c r="BO417" i="2"/>
  <c r="BN417" i="2"/>
  <c r="BM417" i="2"/>
  <c r="Z417" i="2"/>
  <c r="Y417" i="2"/>
  <c r="P417" i="2"/>
  <c r="BO416" i="2"/>
  <c r="BM416" i="2"/>
  <c r="Y416" i="2"/>
  <c r="BN416" i="2" s="1"/>
  <c r="P416" i="2"/>
  <c r="BP415" i="2"/>
  <c r="BO415" i="2"/>
  <c r="BM415" i="2"/>
  <c r="Z415" i="2"/>
  <c r="Y415" i="2"/>
  <c r="BN415" i="2" s="1"/>
  <c r="P415" i="2"/>
  <c r="BO414" i="2"/>
  <c r="BM414" i="2"/>
  <c r="Y414" i="2"/>
  <c r="BP414" i="2" s="1"/>
  <c r="BP413" i="2"/>
  <c r="BO413" i="2"/>
  <c r="BM413" i="2"/>
  <c r="Z413" i="2"/>
  <c r="Y413" i="2"/>
  <c r="X627" i="2" s="1"/>
  <c r="P413" i="2"/>
  <c r="Y410" i="2"/>
  <c r="X410" i="2"/>
  <c r="X409" i="2"/>
  <c r="BP408" i="2"/>
  <c r="BO408" i="2"/>
  <c r="BM408" i="2"/>
  <c r="Z408" i="2"/>
  <c r="Y408" i="2"/>
  <c r="BN408" i="2" s="1"/>
  <c r="P408" i="2"/>
  <c r="BP407" i="2"/>
  <c r="BO407" i="2"/>
  <c r="BN407" i="2"/>
  <c r="BM407" i="2"/>
  <c r="Z407" i="2"/>
  <c r="Z409" i="2" s="1"/>
  <c r="Y407" i="2"/>
  <c r="Y409" i="2" s="1"/>
  <c r="P407" i="2"/>
  <c r="X405" i="2"/>
  <c r="X404" i="2"/>
  <c r="BP403" i="2"/>
  <c r="BO403" i="2"/>
  <c r="BN403" i="2"/>
  <c r="BM403" i="2"/>
  <c r="Z403" i="2"/>
  <c r="Y403" i="2"/>
  <c r="P403" i="2"/>
  <c r="BO402" i="2"/>
  <c r="BM402" i="2"/>
  <c r="Y402" i="2"/>
  <c r="Z402" i="2" s="1"/>
  <c r="P402" i="2"/>
  <c r="BP401" i="2"/>
  <c r="BO401" i="2"/>
  <c r="BN401" i="2"/>
  <c r="BM401" i="2"/>
  <c r="Z401" i="2"/>
  <c r="Z404" i="2" s="1"/>
  <c r="Y401" i="2"/>
  <c r="Y405" i="2" s="1"/>
  <c r="P401" i="2"/>
  <c r="X399" i="2"/>
  <c r="Y398" i="2"/>
  <c r="X398" i="2"/>
  <c r="BP397" i="2"/>
  <c r="BO397" i="2"/>
  <c r="BN397" i="2"/>
  <c r="BM397" i="2"/>
  <c r="Z397" i="2"/>
  <c r="Y397" i="2"/>
  <c r="P397" i="2"/>
  <c r="BO396" i="2"/>
  <c r="BM396" i="2"/>
  <c r="Y396" i="2"/>
  <c r="BN396" i="2" s="1"/>
  <c r="P396" i="2"/>
  <c r="X394" i="2"/>
  <c r="X393" i="2"/>
  <c r="BO392" i="2"/>
  <c r="BM392" i="2"/>
  <c r="Y392" i="2"/>
  <c r="BN392" i="2" s="1"/>
  <c r="P392" i="2"/>
  <c r="BP391" i="2"/>
  <c r="BO391" i="2"/>
  <c r="BM391" i="2"/>
  <c r="Z391" i="2"/>
  <c r="Y391" i="2"/>
  <c r="BN391" i="2" s="1"/>
  <c r="P391" i="2"/>
  <c r="BO390" i="2"/>
  <c r="BM390" i="2"/>
  <c r="Y390" i="2"/>
  <c r="BP390" i="2" s="1"/>
  <c r="P390" i="2"/>
  <c r="BP389" i="2"/>
  <c r="BO389" i="2"/>
  <c r="BN389" i="2"/>
  <c r="BM389" i="2"/>
  <c r="Z389" i="2"/>
  <c r="Y389" i="2"/>
  <c r="P389" i="2"/>
  <c r="BO388" i="2"/>
  <c r="BM388" i="2"/>
  <c r="Z388" i="2"/>
  <c r="Y388" i="2"/>
  <c r="BP388" i="2" s="1"/>
  <c r="P388" i="2"/>
  <c r="BP387" i="2"/>
  <c r="BO387" i="2"/>
  <c r="BN387" i="2"/>
  <c r="BM387" i="2"/>
  <c r="Z387" i="2"/>
  <c r="Y387" i="2"/>
  <c r="P387" i="2"/>
  <c r="BO386" i="2"/>
  <c r="BM386" i="2"/>
  <c r="Y386" i="2"/>
  <c r="BP386" i="2" s="1"/>
  <c r="P386" i="2"/>
  <c r="BP385" i="2"/>
  <c r="BO385" i="2"/>
  <c r="BN385" i="2"/>
  <c r="BM385" i="2"/>
  <c r="Z385" i="2"/>
  <c r="Y385" i="2"/>
  <c r="P385" i="2"/>
  <c r="BP384" i="2"/>
  <c r="BO384" i="2"/>
  <c r="BM384" i="2"/>
  <c r="Z384" i="2"/>
  <c r="Y384" i="2"/>
  <c r="BN384" i="2" s="1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X378" i="2"/>
  <c r="X377" i="2"/>
  <c r="BO376" i="2"/>
  <c r="BM376" i="2"/>
  <c r="Y376" i="2"/>
  <c r="P376" i="2"/>
  <c r="BP375" i="2"/>
  <c r="BO375" i="2"/>
  <c r="BN375" i="2"/>
  <c r="BM375" i="2"/>
  <c r="Z375" i="2"/>
  <c r="Y375" i="2"/>
  <c r="P375" i="2"/>
  <c r="BO374" i="2"/>
  <c r="BM374" i="2"/>
  <c r="Y374" i="2"/>
  <c r="BN374" i="2" s="1"/>
  <c r="P374" i="2"/>
  <c r="Y372" i="2"/>
  <c r="X372" i="2"/>
  <c r="X371" i="2"/>
  <c r="BO370" i="2"/>
  <c r="BM370" i="2"/>
  <c r="Y370" i="2"/>
  <c r="BN370" i="2" s="1"/>
  <c r="P370" i="2"/>
  <c r="X367" i="2"/>
  <c r="X366" i="2"/>
  <c r="BO365" i="2"/>
  <c r="BM365" i="2"/>
  <c r="Y365" i="2"/>
  <c r="BN365" i="2" s="1"/>
  <c r="P365" i="2"/>
  <c r="BP364" i="2"/>
  <c r="BO364" i="2"/>
  <c r="BN364" i="2"/>
  <c r="BM364" i="2"/>
  <c r="Z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P358" i="2"/>
  <c r="BO358" i="2"/>
  <c r="BN358" i="2"/>
  <c r="BM358" i="2"/>
  <c r="Z358" i="2"/>
  <c r="Y358" i="2"/>
  <c r="P358" i="2"/>
  <c r="BO357" i="2"/>
  <c r="BM357" i="2"/>
  <c r="Y357" i="2"/>
  <c r="BP357" i="2" s="1"/>
  <c r="BO356" i="2"/>
  <c r="BM356" i="2"/>
  <c r="Y356" i="2"/>
  <c r="X354" i="2"/>
  <c r="Y353" i="2"/>
  <c r="X353" i="2"/>
  <c r="BP352" i="2"/>
  <c r="BO352" i="2"/>
  <c r="BN352" i="2"/>
  <c r="BM352" i="2"/>
  <c r="Z352" i="2"/>
  <c r="Y352" i="2"/>
  <c r="P352" i="2"/>
  <c r="BO351" i="2"/>
  <c r="BM351" i="2"/>
  <c r="Y351" i="2"/>
  <c r="BP351" i="2" s="1"/>
  <c r="P351" i="2"/>
  <c r="BP350" i="2"/>
  <c r="BO350" i="2"/>
  <c r="BN350" i="2"/>
  <c r="BM350" i="2"/>
  <c r="Z350" i="2"/>
  <c r="Y350" i="2"/>
  <c r="Y354" i="2" s="1"/>
  <c r="P350" i="2"/>
  <c r="X348" i="2"/>
  <c r="X347" i="2"/>
  <c r="BP346" i="2"/>
  <c r="BO346" i="2"/>
  <c r="BN346" i="2"/>
  <c r="BM346" i="2"/>
  <c r="Z346" i="2"/>
  <c r="Y346" i="2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P343" i="2"/>
  <c r="BO343" i="2"/>
  <c r="BM343" i="2"/>
  <c r="Z343" i="2"/>
  <c r="Y343" i="2"/>
  <c r="BN343" i="2" s="1"/>
  <c r="P343" i="2"/>
  <c r="BP342" i="2"/>
  <c r="BO342" i="2"/>
  <c r="BN342" i="2"/>
  <c r="BM342" i="2"/>
  <c r="Z342" i="2"/>
  <c r="Y342" i="2"/>
  <c r="P342" i="2"/>
  <c r="BO341" i="2"/>
  <c r="BM341" i="2"/>
  <c r="Y341" i="2"/>
  <c r="P341" i="2"/>
  <c r="X339" i="2"/>
  <c r="X338" i="2"/>
  <c r="BO337" i="2"/>
  <c r="BM337" i="2"/>
  <c r="Y337" i="2"/>
  <c r="P337" i="2"/>
  <c r="BP336" i="2"/>
  <c r="BO336" i="2"/>
  <c r="BN336" i="2"/>
  <c r="BM336" i="2"/>
  <c r="Z336" i="2"/>
  <c r="Y336" i="2"/>
  <c r="P336" i="2"/>
  <c r="BO335" i="2"/>
  <c r="BM335" i="2"/>
  <c r="Y335" i="2"/>
  <c r="P335" i="2"/>
  <c r="BP334" i="2"/>
  <c r="BO334" i="2"/>
  <c r="BN334" i="2"/>
  <c r="BM334" i="2"/>
  <c r="Z334" i="2"/>
  <c r="Y334" i="2"/>
  <c r="P334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P329" i="2"/>
  <c r="BP328" i="2"/>
  <c r="BO328" i="2"/>
  <c r="BN328" i="2"/>
  <c r="BM328" i="2"/>
  <c r="Z328" i="2"/>
  <c r="Y328" i="2"/>
  <c r="P328" i="2"/>
  <c r="BO327" i="2"/>
  <c r="BM327" i="2"/>
  <c r="Y327" i="2"/>
  <c r="P327" i="2"/>
  <c r="BP326" i="2"/>
  <c r="BO326" i="2"/>
  <c r="BN326" i="2"/>
  <c r="BM326" i="2"/>
  <c r="Z326" i="2"/>
  <c r="Y326" i="2"/>
  <c r="P326" i="2"/>
  <c r="BO325" i="2"/>
  <c r="BM325" i="2"/>
  <c r="Y325" i="2"/>
  <c r="Y331" i="2" s="1"/>
  <c r="BO324" i="2"/>
  <c r="BM324" i="2"/>
  <c r="Y324" i="2"/>
  <c r="P324" i="2"/>
  <c r="BP323" i="2"/>
  <c r="BO323" i="2"/>
  <c r="BN323" i="2"/>
  <c r="BM323" i="2"/>
  <c r="Z323" i="2"/>
  <c r="Y323" i="2"/>
  <c r="P323" i="2"/>
  <c r="X320" i="2"/>
  <c r="X319" i="2"/>
  <c r="BP318" i="2"/>
  <c r="BO318" i="2"/>
  <c r="BN318" i="2"/>
  <c r="BM318" i="2"/>
  <c r="Z318" i="2"/>
  <c r="Y318" i="2"/>
  <c r="P318" i="2"/>
  <c r="BO317" i="2"/>
  <c r="BM317" i="2"/>
  <c r="Y317" i="2"/>
  <c r="Y319" i="2" s="1"/>
  <c r="P317" i="2"/>
  <c r="Y315" i="2"/>
  <c r="X315" i="2"/>
  <c r="X314" i="2"/>
  <c r="BO313" i="2"/>
  <c r="BM313" i="2"/>
  <c r="Y313" i="2"/>
  <c r="P313" i="2"/>
  <c r="Y310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BP302" i="2"/>
  <c r="BO302" i="2"/>
  <c r="BN302" i="2"/>
  <c r="BM302" i="2"/>
  <c r="Z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Y296" i="2"/>
  <c r="X296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Z292" i="2"/>
  <c r="Y292" i="2"/>
  <c r="P292" i="2"/>
  <c r="Y289" i="2"/>
  <c r="X289" i="2"/>
  <c r="X288" i="2"/>
  <c r="BO287" i="2"/>
  <c r="BM287" i="2"/>
  <c r="Y287" i="2"/>
  <c r="P287" i="2"/>
  <c r="X284" i="2"/>
  <c r="X283" i="2"/>
  <c r="BP282" i="2"/>
  <c r="BO282" i="2"/>
  <c r="BM282" i="2"/>
  <c r="Y282" i="2"/>
  <c r="BN282" i="2" s="1"/>
  <c r="P282" i="2"/>
  <c r="BO281" i="2"/>
  <c r="BM281" i="2"/>
  <c r="Z281" i="2"/>
  <c r="Y281" i="2"/>
  <c r="BP281" i="2" s="1"/>
  <c r="P281" i="2"/>
  <c r="BO280" i="2"/>
  <c r="BM280" i="2"/>
  <c r="Y280" i="2"/>
  <c r="P280" i="2"/>
  <c r="BP279" i="2"/>
  <c r="BO279" i="2"/>
  <c r="BN279" i="2"/>
  <c r="BM279" i="2"/>
  <c r="Z279" i="2"/>
  <c r="Y279" i="2"/>
  <c r="BP278" i="2"/>
  <c r="BO278" i="2"/>
  <c r="BN278" i="2"/>
  <c r="BM278" i="2"/>
  <c r="Z278" i="2"/>
  <c r="Y278" i="2"/>
  <c r="P278" i="2"/>
  <c r="BO277" i="2"/>
  <c r="BM277" i="2"/>
  <c r="Y277" i="2"/>
  <c r="P277" i="2"/>
  <c r="Y274" i="2"/>
  <c r="X274" i="2"/>
  <c r="X273" i="2"/>
  <c r="BO272" i="2"/>
  <c r="BM272" i="2"/>
  <c r="Y272" i="2"/>
  <c r="X270" i="2"/>
  <c r="X269" i="2"/>
  <c r="BP268" i="2"/>
  <c r="BO268" i="2"/>
  <c r="BN268" i="2"/>
  <c r="BM268" i="2"/>
  <c r="Z268" i="2"/>
  <c r="Y268" i="2"/>
  <c r="P268" i="2"/>
  <c r="BO267" i="2"/>
  <c r="BM267" i="2"/>
  <c r="Y267" i="2"/>
  <c r="P267" i="2"/>
  <c r="BP266" i="2"/>
  <c r="BO266" i="2"/>
  <c r="BM266" i="2"/>
  <c r="Z266" i="2"/>
  <c r="Y266" i="2"/>
  <c r="BN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BP262" i="2"/>
  <c r="BO262" i="2"/>
  <c r="BN262" i="2"/>
  <c r="BM262" i="2"/>
  <c r="Z262" i="2"/>
  <c r="Y262" i="2"/>
  <c r="P262" i="2"/>
  <c r="BO261" i="2"/>
  <c r="BN261" i="2"/>
  <c r="BM261" i="2"/>
  <c r="Y261" i="2"/>
  <c r="P261" i="2"/>
  <c r="X258" i="2"/>
  <c r="X257" i="2"/>
  <c r="BO256" i="2"/>
  <c r="BM256" i="2"/>
  <c r="Y256" i="2"/>
  <c r="P256" i="2"/>
  <c r="BP255" i="2"/>
  <c r="BO255" i="2"/>
  <c r="BN255" i="2"/>
  <c r="BM255" i="2"/>
  <c r="Z255" i="2"/>
  <c r="Y255" i="2"/>
  <c r="P255" i="2"/>
  <c r="BO254" i="2"/>
  <c r="BM254" i="2"/>
  <c r="Y254" i="2"/>
  <c r="BN254" i="2" s="1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Y258" i="2" s="1"/>
  <c r="P250" i="2"/>
  <c r="BP249" i="2"/>
  <c r="BO249" i="2"/>
  <c r="BN249" i="2"/>
  <c r="BM249" i="2"/>
  <c r="Z249" i="2"/>
  <c r="Y249" i="2"/>
  <c r="P249" i="2"/>
  <c r="X246" i="2"/>
  <c r="X245" i="2"/>
  <c r="BO244" i="2"/>
  <c r="BM244" i="2"/>
  <c r="Y244" i="2"/>
  <c r="BP244" i="2" s="1"/>
  <c r="P244" i="2"/>
  <c r="BO243" i="2"/>
  <c r="BM243" i="2"/>
  <c r="Y243" i="2"/>
  <c r="P243" i="2"/>
  <c r="BP242" i="2"/>
  <c r="BO242" i="2"/>
  <c r="BN242" i="2"/>
  <c r="BM242" i="2"/>
  <c r="Z242" i="2"/>
  <c r="Y242" i="2"/>
  <c r="P242" i="2"/>
  <c r="BO241" i="2"/>
  <c r="BM241" i="2"/>
  <c r="Y241" i="2"/>
  <c r="Y245" i="2" s="1"/>
  <c r="P241" i="2"/>
  <c r="X239" i="2"/>
  <c r="X238" i="2"/>
  <c r="BO237" i="2"/>
  <c r="BM237" i="2"/>
  <c r="Z237" i="2"/>
  <c r="Y237" i="2"/>
  <c r="P237" i="2"/>
  <c r="BP236" i="2"/>
  <c r="BO236" i="2"/>
  <c r="BN236" i="2"/>
  <c r="BM236" i="2"/>
  <c r="Z236" i="2"/>
  <c r="Y236" i="2"/>
  <c r="P236" i="2"/>
  <c r="BO235" i="2"/>
  <c r="BN235" i="2"/>
  <c r="BM235" i="2"/>
  <c r="Y235" i="2"/>
  <c r="P235" i="2"/>
  <c r="BP234" i="2"/>
  <c r="BO234" i="2"/>
  <c r="BN234" i="2"/>
  <c r="BM234" i="2"/>
  <c r="Z234" i="2"/>
  <c r="Y234" i="2"/>
  <c r="P234" i="2"/>
  <c r="BP233" i="2"/>
  <c r="BO233" i="2"/>
  <c r="BM233" i="2"/>
  <c r="Z233" i="2"/>
  <c r="Y233" i="2"/>
  <c r="BN233" i="2" s="1"/>
  <c r="P233" i="2"/>
  <c r="BO232" i="2"/>
  <c r="BM232" i="2"/>
  <c r="Y232" i="2"/>
  <c r="BP232" i="2" s="1"/>
  <c r="P232" i="2"/>
  <c r="BO231" i="2"/>
  <c r="BN231" i="2"/>
  <c r="BM231" i="2"/>
  <c r="Y231" i="2"/>
  <c r="P231" i="2"/>
  <c r="BP230" i="2"/>
  <c r="BO230" i="2"/>
  <c r="BN230" i="2"/>
  <c r="BM230" i="2"/>
  <c r="Z230" i="2"/>
  <c r="Y230" i="2"/>
  <c r="P230" i="2"/>
  <c r="BP229" i="2"/>
  <c r="BO229" i="2"/>
  <c r="BM229" i="2"/>
  <c r="Y229" i="2"/>
  <c r="P229" i="2"/>
  <c r="BO228" i="2"/>
  <c r="BM228" i="2"/>
  <c r="Y228" i="2"/>
  <c r="BP228" i="2" s="1"/>
  <c r="P228" i="2"/>
  <c r="BO227" i="2"/>
  <c r="BM227" i="2"/>
  <c r="Z227" i="2"/>
  <c r="Y227" i="2"/>
  <c r="P227" i="2"/>
  <c r="X225" i="2"/>
  <c r="X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N221" i="2"/>
  <c r="BM221" i="2"/>
  <c r="Z221" i="2"/>
  <c r="Y221" i="2"/>
  <c r="BP221" i="2" s="1"/>
  <c r="P221" i="2"/>
  <c r="BP220" i="2"/>
  <c r="BO220" i="2"/>
  <c r="BN220" i="2"/>
  <c r="BM220" i="2"/>
  <c r="Z220" i="2"/>
  <c r="Y220" i="2"/>
  <c r="P220" i="2"/>
  <c r="BP219" i="2"/>
  <c r="BO219" i="2"/>
  <c r="BN219" i="2"/>
  <c r="BM219" i="2"/>
  <c r="Y219" i="2"/>
  <c r="Z219" i="2" s="1"/>
  <c r="P219" i="2"/>
  <c r="BO218" i="2"/>
  <c r="BM218" i="2"/>
  <c r="Y218" i="2"/>
  <c r="BP218" i="2" s="1"/>
  <c r="P218" i="2"/>
  <c r="BP217" i="2"/>
  <c r="BO217" i="2"/>
  <c r="BM217" i="2"/>
  <c r="Z217" i="2"/>
  <c r="Y217" i="2"/>
  <c r="BN217" i="2" s="1"/>
  <c r="P217" i="2"/>
  <c r="BO216" i="2"/>
  <c r="BM216" i="2"/>
  <c r="Y216" i="2"/>
  <c r="Y225" i="2" s="1"/>
  <c r="P216" i="2"/>
  <c r="X214" i="2"/>
  <c r="X213" i="2"/>
  <c r="BO212" i="2"/>
  <c r="BM212" i="2"/>
  <c r="Y212" i="2"/>
  <c r="BP212" i="2" s="1"/>
  <c r="P212" i="2"/>
  <c r="BO211" i="2"/>
  <c r="BN211" i="2"/>
  <c r="BM211" i="2"/>
  <c r="Y211" i="2"/>
  <c r="P211" i="2"/>
  <c r="X209" i="2"/>
  <c r="X208" i="2"/>
  <c r="BO207" i="2"/>
  <c r="BM207" i="2"/>
  <c r="Y207" i="2"/>
  <c r="P207" i="2"/>
  <c r="BP206" i="2"/>
  <c r="BO206" i="2"/>
  <c r="BN206" i="2"/>
  <c r="BM206" i="2"/>
  <c r="Z206" i="2"/>
  <c r="Y206" i="2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Z198" i="2"/>
  <c r="Y198" i="2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N194" i="2"/>
  <c r="BM194" i="2"/>
  <c r="Y194" i="2"/>
  <c r="Z194" i="2" s="1"/>
  <c r="P194" i="2"/>
  <c r="X192" i="2"/>
  <c r="X191" i="2"/>
  <c r="BO190" i="2"/>
  <c r="BM190" i="2"/>
  <c r="Y190" i="2"/>
  <c r="Y186" i="2"/>
  <c r="X186" i="2"/>
  <c r="X185" i="2"/>
  <c r="BP184" i="2"/>
  <c r="BO184" i="2"/>
  <c r="BN184" i="2"/>
  <c r="BM184" i="2"/>
  <c r="Z184" i="2"/>
  <c r="Y184" i="2"/>
  <c r="P184" i="2"/>
  <c r="BP183" i="2"/>
  <c r="BO183" i="2"/>
  <c r="BM183" i="2"/>
  <c r="Y183" i="2"/>
  <c r="P183" i="2"/>
  <c r="BO182" i="2"/>
  <c r="BM182" i="2"/>
  <c r="Y182" i="2"/>
  <c r="Y185" i="2" s="1"/>
  <c r="P182" i="2"/>
  <c r="X180" i="2"/>
  <c r="Y179" i="2"/>
  <c r="X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Z176" i="2"/>
  <c r="Y176" i="2"/>
  <c r="BP176" i="2" s="1"/>
  <c r="P176" i="2"/>
  <c r="BO175" i="2"/>
  <c r="BN175" i="2"/>
  <c r="BM175" i="2"/>
  <c r="Z175" i="2"/>
  <c r="Y175" i="2"/>
  <c r="P175" i="2"/>
  <c r="BP174" i="2"/>
  <c r="BO174" i="2"/>
  <c r="BN174" i="2"/>
  <c r="BM174" i="2"/>
  <c r="Z174" i="2"/>
  <c r="Y174" i="2"/>
  <c r="P174" i="2"/>
  <c r="Y172" i="2"/>
  <c r="X172" i="2"/>
  <c r="X171" i="2"/>
  <c r="BP170" i="2"/>
  <c r="BO170" i="2"/>
  <c r="BN170" i="2"/>
  <c r="BM170" i="2"/>
  <c r="Z170" i="2"/>
  <c r="Y170" i="2"/>
  <c r="P170" i="2"/>
  <c r="BP169" i="2"/>
  <c r="BO169" i="2"/>
  <c r="BN169" i="2"/>
  <c r="BM169" i="2"/>
  <c r="Y169" i="2"/>
  <c r="P169" i="2"/>
  <c r="X166" i="2"/>
  <c r="X165" i="2"/>
  <c r="BP164" i="2"/>
  <c r="BO164" i="2"/>
  <c r="BN164" i="2"/>
  <c r="BM164" i="2"/>
  <c r="Y164" i="2"/>
  <c r="Z164" i="2" s="1"/>
  <c r="P164" i="2"/>
  <c r="BO163" i="2"/>
  <c r="BM163" i="2"/>
  <c r="Y163" i="2"/>
  <c r="Y166" i="2" s="1"/>
  <c r="P163" i="2"/>
  <c r="X161" i="2"/>
  <c r="X160" i="2"/>
  <c r="BO159" i="2"/>
  <c r="BM159" i="2"/>
  <c r="Y159" i="2"/>
  <c r="BP159" i="2" s="1"/>
  <c r="P159" i="2"/>
  <c r="BP158" i="2"/>
  <c r="BO158" i="2"/>
  <c r="BM158" i="2"/>
  <c r="Y158" i="2"/>
  <c r="BN158" i="2" s="1"/>
  <c r="P158" i="2"/>
  <c r="X156" i="2"/>
  <c r="Y155" i="2"/>
  <c r="X155" i="2"/>
  <c r="BP154" i="2"/>
  <c r="BO154" i="2"/>
  <c r="BM154" i="2"/>
  <c r="Y154" i="2"/>
  <c r="BN154" i="2" s="1"/>
  <c r="P154" i="2"/>
  <c r="BO153" i="2"/>
  <c r="BN153" i="2"/>
  <c r="BM153" i="2"/>
  <c r="Z153" i="2"/>
  <c r="Y153" i="2"/>
  <c r="P153" i="2"/>
  <c r="X150" i="2"/>
  <c r="X149" i="2"/>
  <c r="BO148" i="2"/>
  <c r="BN148" i="2"/>
  <c r="BM148" i="2"/>
  <c r="Z148" i="2"/>
  <c r="Y148" i="2"/>
  <c r="BP148" i="2" s="1"/>
  <c r="P148" i="2"/>
  <c r="BO147" i="2"/>
  <c r="BM147" i="2"/>
  <c r="Z147" i="2"/>
  <c r="Z149" i="2" s="1"/>
  <c r="Y147" i="2"/>
  <c r="Y150" i="2" s="1"/>
  <c r="P147" i="2"/>
  <c r="X145" i="2"/>
  <c r="X144" i="2"/>
  <c r="BO143" i="2"/>
  <c r="BM143" i="2"/>
  <c r="Z143" i="2"/>
  <c r="Y143" i="2"/>
  <c r="BP143" i="2" s="1"/>
  <c r="P143" i="2"/>
  <c r="BP142" i="2"/>
  <c r="BO142" i="2"/>
  <c r="BN142" i="2"/>
  <c r="BM142" i="2"/>
  <c r="Z142" i="2"/>
  <c r="Y142" i="2"/>
  <c r="P142" i="2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BO139" i="2"/>
  <c r="BM139" i="2"/>
  <c r="Y139" i="2"/>
  <c r="BP139" i="2" s="1"/>
  <c r="BP138" i="2"/>
  <c r="BO138" i="2"/>
  <c r="BM138" i="2"/>
  <c r="Y138" i="2"/>
  <c r="BN138" i="2" s="1"/>
  <c r="P138" i="2"/>
  <c r="BO137" i="2"/>
  <c r="BN137" i="2"/>
  <c r="BM137" i="2"/>
  <c r="Z137" i="2"/>
  <c r="Y137" i="2"/>
  <c r="BP137" i="2" s="1"/>
  <c r="P137" i="2"/>
  <c r="X135" i="2"/>
  <c r="X134" i="2"/>
  <c r="BO133" i="2"/>
  <c r="BN133" i="2"/>
  <c r="BM133" i="2"/>
  <c r="Z133" i="2"/>
  <c r="Y133" i="2"/>
  <c r="BP133" i="2" s="1"/>
  <c r="BO132" i="2"/>
  <c r="BM132" i="2"/>
  <c r="Y132" i="2"/>
  <c r="BP132" i="2" s="1"/>
  <c r="P132" i="2"/>
  <c r="BP131" i="2"/>
  <c r="BO131" i="2"/>
  <c r="BN131" i="2"/>
  <c r="BM131" i="2"/>
  <c r="Z131" i="2"/>
  <c r="Y131" i="2"/>
  <c r="BO130" i="2"/>
  <c r="BM130" i="2"/>
  <c r="Z130" i="2"/>
  <c r="Y130" i="2"/>
  <c r="BP130" i="2" s="1"/>
  <c r="BP129" i="2"/>
  <c r="BO129" i="2"/>
  <c r="BN129" i="2"/>
  <c r="BM129" i="2"/>
  <c r="Z129" i="2"/>
  <c r="Y129" i="2"/>
  <c r="Y135" i="2" s="1"/>
  <c r="P129" i="2"/>
  <c r="X127" i="2"/>
  <c r="X126" i="2"/>
  <c r="BP125" i="2"/>
  <c r="BO125" i="2"/>
  <c r="BN125" i="2"/>
  <c r="BM125" i="2"/>
  <c r="Z125" i="2"/>
  <c r="Y125" i="2"/>
  <c r="P125" i="2"/>
  <c r="BO124" i="2"/>
  <c r="BM124" i="2"/>
  <c r="Y124" i="2"/>
  <c r="BP124" i="2" s="1"/>
  <c r="P124" i="2"/>
  <c r="BP123" i="2"/>
  <c r="BO123" i="2"/>
  <c r="BN123" i="2"/>
  <c r="BM123" i="2"/>
  <c r="Y123" i="2"/>
  <c r="Z123" i="2" s="1"/>
  <c r="P123" i="2"/>
  <c r="BO122" i="2"/>
  <c r="BM122" i="2"/>
  <c r="Y122" i="2"/>
  <c r="BP122" i="2" s="1"/>
  <c r="P122" i="2"/>
  <c r="BP121" i="2"/>
  <c r="BO121" i="2"/>
  <c r="BM121" i="2"/>
  <c r="Y121" i="2"/>
  <c r="P121" i="2"/>
  <c r="X118" i="2"/>
  <c r="X117" i="2"/>
  <c r="BP116" i="2"/>
  <c r="BO116" i="2"/>
  <c r="BM116" i="2"/>
  <c r="Y116" i="2"/>
  <c r="BN116" i="2" s="1"/>
  <c r="P116" i="2"/>
  <c r="BO115" i="2"/>
  <c r="BN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Y103" i="2" s="1"/>
  <c r="P99" i="2"/>
  <c r="X97" i="2"/>
  <c r="X96" i="2"/>
  <c r="BP95" i="2"/>
  <c r="BO95" i="2"/>
  <c r="BN95" i="2"/>
  <c r="BM95" i="2"/>
  <c r="Z95" i="2"/>
  <c r="Y95" i="2"/>
  <c r="P95" i="2"/>
  <c r="BO94" i="2"/>
  <c r="BM94" i="2"/>
  <c r="Y94" i="2"/>
  <c r="BP94" i="2" s="1"/>
  <c r="P94" i="2"/>
  <c r="BP93" i="2"/>
  <c r="BO93" i="2"/>
  <c r="BN93" i="2"/>
  <c r="BM93" i="2"/>
  <c r="Y93" i="2"/>
  <c r="Z93" i="2" s="1"/>
  <c r="BO92" i="2"/>
  <c r="BM92" i="2"/>
  <c r="Y92" i="2"/>
  <c r="BP92" i="2" s="1"/>
  <c r="BP91" i="2"/>
  <c r="BO91" i="2"/>
  <c r="BN91" i="2"/>
  <c r="BM91" i="2"/>
  <c r="Y91" i="2"/>
  <c r="Z91" i="2" s="1"/>
  <c r="BO90" i="2"/>
  <c r="BM90" i="2"/>
  <c r="Y90" i="2"/>
  <c r="BN90" i="2" s="1"/>
  <c r="X88" i="2"/>
  <c r="X87" i="2"/>
  <c r="BO86" i="2"/>
  <c r="BM86" i="2"/>
  <c r="Z86" i="2"/>
  <c r="Y86" i="2"/>
  <c r="BP86" i="2" s="1"/>
  <c r="P86" i="2"/>
  <c r="BP85" i="2"/>
  <c r="BO85" i="2"/>
  <c r="BN85" i="2"/>
  <c r="BM85" i="2"/>
  <c r="Y85" i="2"/>
  <c r="Z85" i="2" s="1"/>
  <c r="P85" i="2"/>
  <c r="BO84" i="2"/>
  <c r="BM84" i="2"/>
  <c r="Z84" i="2"/>
  <c r="Y84" i="2"/>
  <c r="BP84" i="2" s="1"/>
  <c r="P84" i="2"/>
  <c r="BP83" i="2"/>
  <c r="BO83" i="2"/>
  <c r="BM83" i="2"/>
  <c r="Y83" i="2"/>
  <c r="BN83" i="2" s="1"/>
  <c r="P83" i="2"/>
  <c r="BO82" i="2"/>
  <c r="BN82" i="2"/>
  <c r="BM82" i="2"/>
  <c r="Z82" i="2"/>
  <c r="Y82" i="2"/>
  <c r="BP82" i="2" s="1"/>
  <c r="P82" i="2"/>
  <c r="BO81" i="2"/>
  <c r="BM81" i="2"/>
  <c r="Z81" i="2"/>
  <c r="Y81" i="2"/>
  <c r="Y87" i="2" s="1"/>
  <c r="P81" i="2"/>
  <c r="Y79" i="2"/>
  <c r="X79" i="2"/>
  <c r="Y78" i="2"/>
  <c r="X78" i="2"/>
  <c r="BO77" i="2"/>
  <c r="BM77" i="2"/>
  <c r="Z77" i="2"/>
  <c r="Y77" i="2"/>
  <c r="BP77" i="2" s="1"/>
  <c r="P77" i="2"/>
  <c r="BP76" i="2"/>
  <c r="BO76" i="2"/>
  <c r="BN76" i="2"/>
  <c r="BM76" i="2"/>
  <c r="Z76" i="2"/>
  <c r="Y76" i="2"/>
  <c r="BO75" i="2"/>
  <c r="BM75" i="2"/>
  <c r="Y75" i="2"/>
  <c r="BP75" i="2" s="1"/>
  <c r="P75" i="2"/>
  <c r="BP74" i="2"/>
  <c r="BO74" i="2"/>
  <c r="BN74" i="2"/>
  <c r="BM74" i="2"/>
  <c r="Y74" i="2"/>
  <c r="Z74" i="2" s="1"/>
  <c r="P74" i="2"/>
  <c r="X72" i="2"/>
  <c r="X71" i="2"/>
  <c r="BP70" i="2"/>
  <c r="BO70" i="2"/>
  <c r="BN70" i="2"/>
  <c r="BM70" i="2"/>
  <c r="Y70" i="2"/>
  <c r="Z70" i="2" s="1"/>
  <c r="P70" i="2"/>
  <c r="BO69" i="2"/>
  <c r="BM69" i="2"/>
  <c r="Y69" i="2"/>
  <c r="Z69" i="2" s="1"/>
  <c r="P69" i="2"/>
  <c r="BP68" i="2"/>
  <c r="BO68" i="2"/>
  <c r="BM68" i="2"/>
  <c r="Y68" i="2"/>
  <c r="BN68" i="2" s="1"/>
  <c r="BO67" i="2"/>
  <c r="BM67" i="2"/>
  <c r="Y67" i="2"/>
  <c r="Z67" i="2" s="1"/>
  <c r="P67" i="2"/>
  <c r="BO66" i="2"/>
  <c r="BM66" i="2"/>
  <c r="Y66" i="2"/>
  <c r="BP66" i="2" s="1"/>
  <c r="P66" i="2"/>
  <c r="BO65" i="2"/>
  <c r="BN65" i="2"/>
  <c r="BM65" i="2"/>
  <c r="Z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Y63" i="2"/>
  <c r="Y72" i="2" s="1"/>
  <c r="X60" i="2"/>
  <c r="X59" i="2"/>
  <c r="BP58" i="2"/>
  <c r="BO58" i="2"/>
  <c r="BN58" i="2"/>
  <c r="BM58" i="2"/>
  <c r="Z58" i="2"/>
  <c r="Y58" i="2"/>
  <c r="P58" i="2"/>
  <c r="BO57" i="2"/>
  <c r="BM57" i="2"/>
  <c r="Y57" i="2"/>
  <c r="BN57" i="2" s="1"/>
  <c r="P57" i="2"/>
  <c r="X55" i="2"/>
  <c r="X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N49" i="2"/>
  <c r="BM49" i="2"/>
  <c r="Z49" i="2"/>
  <c r="Y49" i="2"/>
  <c r="BP49" i="2" s="1"/>
  <c r="P49" i="2"/>
  <c r="BO48" i="2"/>
  <c r="BM48" i="2"/>
  <c r="Z48" i="2"/>
  <c r="Y48" i="2"/>
  <c r="P48" i="2"/>
  <c r="Y44" i="2"/>
  <c r="X44" i="2"/>
  <c r="Z43" i="2"/>
  <c r="X43" i="2"/>
  <c r="BO42" i="2"/>
  <c r="BM42" i="2"/>
  <c r="Z42" i="2"/>
  <c r="Y42" i="2"/>
  <c r="Y43" i="2" s="1"/>
  <c r="P42" i="2"/>
  <c r="Y40" i="2"/>
  <c r="X40" i="2"/>
  <c r="Z39" i="2"/>
  <c r="X39" i="2"/>
  <c r="BO38" i="2"/>
  <c r="BM38" i="2"/>
  <c r="Z38" i="2"/>
  <c r="Y38" i="2"/>
  <c r="Y39" i="2" s="1"/>
  <c r="P38" i="2"/>
  <c r="X36" i="2"/>
  <c r="X35" i="2"/>
  <c r="BO34" i="2"/>
  <c r="BM34" i="2"/>
  <c r="Z34" i="2"/>
  <c r="Y34" i="2"/>
  <c r="BP34" i="2" s="1"/>
  <c r="P34" i="2"/>
  <c r="BP33" i="2"/>
  <c r="BO33" i="2"/>
  <c r="BN33" i="2"/>
  <c r="BM33" i="2"/>
  <c r="Y33" i="2"/>
  <c r="Z33" i="2" s="1"/>
  <c r="P33" i="2"/>
  <c r="BO32" i="2"/>
  <c r="BM32" i="2"/>
  <c r="Y32" i="2"/>
  <c r="Z32" i="2" s="1"/>
  <c r="BP31" i="2"/>
  <c r="BO31" i="2"/>
  <c r="BN31" i="2"/>
  <c r="BM31" i="2"/>
  <c r="Z31" i="2"/>
  <c r="Y31" i="2"/>
  <c r="BO30" i="2"/>
  <c r="BM30" i="2"/>
  <c r="Y30" i="2"/>
  <c r="Z30" i="2" s="1"/>
  <c r="P30" i="2"/>
  <c r="BP29" i="2"/>
  <c r="BO29" i="2"/>
  <c r="BM29" i="2"/>
  <c r="Y29" i="2"/>
  <c r="BN29" i="2" s="1"/>
  <c r="P29" i="2"/>
  <c r="BO28" i="2"/>
  <c r="BM28" i="2"/>
  <c r="Z28" i="2"/>
  <c r="Y28" i="2"/>
  <c r="BP28" i="2" s="1"/>
  <c r="P28" i="2"/>
  <c r="BO27" i="2"/>
  <c r="BM27" i="2"/>
  <c r="Y27" i="2"/>
  <c r="Y35" i="2" s="1"/>
  <c r="P27" i="2"/>
  <c r="BP26" i="2"/>
  <c r="BO26" i="2"/>
  <c r="BN26" i="2"/>
  <c r="BM26" i="2"/>
  <c r="Z26" i="2"/>
  <c r="Y26" i="2"/>
  <c r="X24" i="2"/>
  <c r="Y23" i="2"/>
  <c r="X23" i="2"/>
  <c r="BP22" i="2"/>
  <c r="BO22" i="2"/>
  <c r="BN22" i="2"/>
  <c r="BM22" i="2"/>
  <c r="X618" i="2" s="1"/>
  <c r="Z22" i="2"/>
  <c r="Z23" i="2" s="1"/>
  <c r="Y22" i="2"/>
  <c r="Y24" i="2" s="1"/>
  <c r="P22" i="2"/>
  <c r="H10" i="2"/>
  <c r="A9" i="2"/>
  <c r="F10" i="2" s="1"/>
  <c r="D7" i="2"/>
  <c r="Q6" i="2"/>
  <c r="P2" i="2"/>
  <c r="Y144" i="2" l="1"/>
  <c r="G627" i="2"/>
  <c r="Y161" i="2"/>
  <c r="BP235" i="2"/>
  <c r="Z235" i="2"/>
  <c r="BP237" i="2"/>
  <c r="BN237" i="2"/>
  <c r="BN324" i="2"/>
  <c r="Z324" i="2"/>
  <c r="Z331" i="2" s="1"/>
  <c r="BP324" i="2"/>
  <c r="BN335" i="2"/>
  <c r="Z335" i="2"/>
  <c r="Y338" i="2"/>
  <c r="BP335" i="2"/>
  <c r="Z376" i="2"/>
  <c r="BP376" i="2"/>
  <c r="BN376" i="2"/>
  <c r="Y110" i="2"/>
  <c r="Z207" i="2"/>
  <c r="Z208" i="2" s="1"/>
  <c r="BP207" i="2"/>
  <c r="BP223" i="2"/>
  <c r="BN223" i="2"/>
  <c r="BP363" i="2"/>
  <c r="BN363" i="2"/>
  <c r="Z363" i="2"/>
  <c r="Y367" i="2"/>
  <c r="Y366" i="2"/>
  <c r="Y36" i="2"/>
  <c r="Y617" i="2" s="1"/>
  <c r="Y88" i="2"/>
  <c r="Z101" i="2"/>
  <c r="Z106" i="2"/>
  <c r="Y117" i="2"/>
  <c r="Z139" i="2"/>
  <c r="Y191" i="2"/>
  <c r="I627" i="2"/>
  <c r="Z190" i="2"/>
  <c r="Z191" i="2" s="1"/>
  <c r="Z196" i="2"/>
  <c r="Z202" i="2" s="1"/>
  <c r="BP198" i="2"/>
  <c r="BN198" i="2"/>
  <c r="BN200" i="2"/>
  <c r="Z200" i="2"/>
  <c r="Y202" i="2"/>
  <c r="Z223" i="2"/>
  <c r="Z244" i="2"/>
  <c r="Z122" i="2"/>
  <c r="Y145" i="2"/>
  <c r="Z159" i="2"/>
  <c r="Z163" i="2"/>
  <c r="Z165" i="2" s="1"/>
  <c r="BN207" i="2"/>
  <c r="BN267" i="2"/>
  <c r="Z267" i="2"/>
  <c r="Y269" i="2"/>
  <c r="O627" i="2"/>
  <c r="Y283" i="2"/>
  <c r="BP277" i="2"/>
  <c r="Z277" i="2"/>
  <c r="R627" i="2"/>
  <c r="BP299" i="2"/>
  <c r="Z299" i="2"/>
  <c r="Y304" i="2"/>
  <c r="BP301" i="2"/>
  <c r="BN301" i="2"/>
  <c r="BP303" i="2"/>
  <c r="BN303" i="2"/>
  <c r="Z303" i="2"/>
  <c r="Y320" i="2"/>
  <c r="BP317" i="2"/>
  <c r="BN317" i="2"/>
  <c r="Z317" i="2"/>
  <c r="Z319" i="2" s="1"/>
  <c r="BP325" i="2"/>
  <c r="Z325" i="2"/>
  <c r="BP327" i="2"/>
  <c r="BN327" i="2"/>
  <c r="BP329" i="2"/>
  <c r="BN329" i="2"/>
  <c r="Z329" i="2"/>
  <c r="BN28" i="2"/>
  <c r="F9" i="2"/>
  <c r="C627" i="2"/>
  <c r="BN51" i="2"/>
  <c r="Z53" i="2"/>
  <c r="Z57" i="2"/>
  <c r="Z59" i="2" s="1"/>
  <c r="BN67" i="2"/>
  <c r="Y71" i="2"/>
  <c r="Z90" i="2"/>
  <c r="Z92" i="2"/>
  <c r="BN101" i="2"/>
  <c r="BN106" i="2"/>
  <c r="Z108" i="2"/>
  <c r="Z112" i="2"/>
  <c r="BN139" i="2"/>
  <c r="Z141" i="2"/>
  <c r="Y165" i="2"/>
  <c r="BP177" i="2"/>
  <c r="BN190" i="2"/>
  <c r="BP194" i="2"/>
  <c r="BN196" i="2"/>
  <c r="Y203" i="2"/>
  <c r="Z216" i="2"/>
  <c r="BN244" i="2"/>
  <c r="BP261" i="2"/>
  <c r="M627" i="2"/>
  <c r="Z261" i="2"/>
  <c r="BP263" i="2"/>
  <c r="BN263" i="2"/>
  <c r="BP265" i="2"/>
  <c r="BN265" i="2"/>
  <c r="Z265" i="2"/>
  <c r="Z301" i="2"/>
  <c r="Z327" i="2"/>
  <c r="Z356" i="2"/>
  <c r="Y361" i="2"/>
  <c r="BP356" i="2"/>
  <c r="Y360" i="2"/>
  <c r="BN356" i="2"/>
  <c r="Z51" i="2"/>
  <c r="X619" i="2"/>
  <c r="X620" i="2" s="1"/>
  <c r="H9" i="2"/>
  <c r="BN30" i="2"/>
  <c r="BN32" i="2"/>
  <c r="Y59" i="2"/>
  <c r="Z64" i="2"/>
  <c r="BN69" i="2"/>
  <c r="Z75" i="2"/>
  <c r="Z78" i="2" s="1"/>
  <c r="BN84" i="2"/>
  <c r="Z94" i="2"/>
  <c r="Y118" i="2"/>
  <c r="BN122" i="2"/>
  <c r="Z124" i="2"/>
  <c r="BP153" i="2"/>
  <c r="Y156" i="2"/>
  <c r="BN159" i="2"/>
  <c r="BN163" i="2"/>
  <c r="Z182" i="2"/>
  <c r="BP200" i="2"/>
  <c r="Z212" i="2"/>
  <c r="Z218" i="2"/>
  <c r="Z228" i="2"/>
  <c r="Z232" i="2"/>
  <c r="Z263" i="2"/>
  <c r="Y270" i="2"/>
  <c r="BN277" i="2"/>
  <c r="BN281" i="2"/>
  <c r="Y284" i="2"/>
  <c r="Q627" i="2"/>
  <c r="Y295" i="2"/>
  <c r="BN292" i="2"/>
  <c r="BN299" i="2"/>
  <c r="Y332" i="2"/>
  <c r="BN325" i="2"/>
  <c r="Y339" i="2"/>
  <c r="Y55" i="2"/>
  <c r="BP67" i="2"/>
  <c r="BP106" i="2"/>
  <c r="BN108" i="2"/>
  <c r="BN112" i="2"/>
  <c r="Y126" i="2"/>
  <c r="BN141" i="2"/>
  <c r="BP190" i="2"/>
  <c r="J627" i="2"/>
  <c r="Y208" i="2"/>
  <c r="BN216" i="2"/>
  <c r="Y224" i="2"/>
  <c r="BN250" i="2"/>
  <c r="Z250" i="2"/>
  <c r="Z257" i="2" s="1"/>
  <c r="Z252" i="2"/>
  <c r="BP252" i="2"/>
  <c r="BP267" i="2"/>
  <c r="Y273" i="2"/>
  <c r="BP272" i="2"/>
  <c r="Z272" i="2"/>
  <c r="Z273" i="2" s="1"/>
  <c r="BP294" i="2"/>
  <c r="Z294" i="2"/>
  <c r="Z295" i="2" s="1"/>
  <c r="BP359" i="2"/>
  <c r="BN359" i="2"/>
  <c r="Z359" i="2"/>
  <c r="Z382" i="2"/>
  <c r="Y394" i="2"/>
  <c r="W627" i="2"/>
  <c r="Y393" i="2"/>
  <c r="BP382" i="2"/>
  <c r="BN382" i="2"/>
  <c r="BN92" i="2"/>
  <c r="A10" i="2"/>
  <c r="BP30" i="2"/>
  <c r="BN34" i="2"/>
  <c r="BN42" i="2"/>
  <c r="BN48" i="2"/>
  <c r="Z50" i="2"/>
  <c r="Z54" i="2" s="1"/>
  <c r="BN64" i="2"/>
  <c r="Z66" i="2"/>
  <c r="BP69" i="2"/>
  <c r="BN75" i="2"/>
  <c r="BN86" i="2"/>
  <c r="BN94" i="2"/>
  <c r="Z100" i="2"/>
  <c r="Z102" i="2" s="1"/>
  <c r="F627" i="2"/>
  <c r="BN124" i="2"/>
  <c r="Z132" i="2"/>
  <c r="Z134" i="2" s="1"/>
  <c r="Y134" i="2"/>
  <c r="Y149" i="2"/>
  <c r="BP163" i="2"/>
  <c r="Z178" i="2"/>
  <c r="Z179" i="2" s="1"/>
  <c r="BN182" i="2"/>
  <c r="BN212" i="2"/>
  <c r="BN218" i="2"/>
  <c r="BN228" i="2"/>
  <c r="BN232" i="2"/>
  <c r="Y239" i="2"/>
  <c r="Z254" i="2"/>
  <c r="BP256" i="2"/>
  <c r="Z256" i="2"/>
  <c r="P627" i="2"/>
  <c r="Y288" i="2"/>
  <c r="BN287" i="2"/>
  <c r="BP313" i="2"/>
  <c r="BN313" i="2"/>
  <c r="Z313" i="2"/>
  <c r="Z314" i="2" s="1"/>
  <c r="Y314" i="2"/>
  <c r="T627" i="2"/>
  <c r="Z341" i="2"/>
  <c r="Y348" i="2"/>
  <c r="Y347" i="2"/>
  <c r="BP341" i="2"/>
  <c r="BN341" i="2"/>
  <c r="BP345" i="2"/>
  <c r="BN345" i="2"/>
  <c r="Z345" i="2"/>
  <c r="Z433" i="2"/>
  <c r="J9" i="2"/>
  <c r="Z27" i="2"/>
  <c r="BN53" i="2"/>
  <c r="Y96" i="2"/>
  <c r="BP32" i="2"/>
  <c r="BN38" i="2"/>
  <c r="X617" i="2"/>
  <c r="BN27" i="2"/>
  <c r="Y618" i="2" s="1"/>
  <c r="Y620" i="2" s="1"/>
  <c r="Z29" i="2"/>
  <c r="BP57" i="2"/>
  <c r="Y60" i="2"/>
  <c r="Z68" i="2"/>
  <c r="BN77" i="2"/>
  <c r="BN81" i="2"/>
  <c r="Z83" i="2"/>
  <c r="Z87" i="2" s="1"/>
  <c r="BP90" i="2"/>
  <c r="Y102" i="2"/>
  <c r="BN114" i="2"/>
  <c r="Z116" i="2"/>
  <c r="Z121" i="2"/>
  <c r="Z126" i="2" s="1"/>
  <c r="BN130" i="2"/>
  <c r="Z138" i="2"/>
  <c r="Z144" i="2" s="1"/>
  <c r="BN143" i="2"/>
  <c r="BN147" i="2"/>
  <c r="Z154" i="2"/>
  <c r="Z155" i="2" s="1"/>
  <c r="Z158" i="2"/>
  <c r="Z160" i="2" s="1"/>
  <c r="BN176" i="2"/>
  <c r="Z199" i="2"/>
  <c r="BP216" i="2"/>
  <c r="BN252" i="2"/>
  <c r="BN272" i="2"/>
  <c r="Z287" i="2"/>
  <c r="Z288" i="2" s="1"/>
  <c r="BN294" i="2"/>
  <c r="BP38" i="2"/>
  <c r="BP42" i="2"/>
  <c r="BP48" i="2"/>
  <c r="BN50" i="2"/>
  <c r="Y97" i="2"/>
  <c r="BN100" i="2"/>
  <c r="Y127" i="2"/>
  <c r="BN132" i="2"/>
  <c r="Y160" i="2"/>
  <c r="H627" i="2"/>
  <c r="BN178" i="2"/>
  <c r="BP182" i="2"/>
  <c r="Y209" i="2"/>
  <c r="Y246" i="2"/>
  <c r="BP241" i="2"/>
  <c r="BN241" i="2"/>
  <c r="BP243" i="2"/>
  <c r="BN243" i="2"/>
  <c r="Z243" i="2"/>
  <c r="BP250" i="2"/>
  <c r="BN256" i="2"/>
  <c r="Z280" i="2"/>
  <c r="BP280" i="2"/>
  <c r="BP292" i="2"/>
  <c r="Y305" i="2"/>
  <c r="Z353" i="2"/>
  <c r="Z525" i="2"/>
  <c r="D627" i="2"/>
  <c r="BN66" i="2"/>
  <c r="BP27" i="2"/>
  <c r="Y619" i="2" s="1"/>
  <c r="Y54" i="2"/>
  <c r="Y621" i="2" s="1"/>
  <c r="Z63" i="2"/>
  <c r="BP81" i="2"/>
  <c r="Y109" i="2"/>
  <c r="BN121" i="2"/>
  <c r="BP147" i="2"/>
  <c r="Z169" i="2"/>
  <c r="Z171" i="2" s="1"/>
  <c r="Y192" i="2"/>
  <c r="Z241" i="2"/>
  <c r="BP254" i="2"/>
  <c r="Z282" i="2"/>
  <c r="Z583" i="2"/>
  <c r="X621" i="2"/>
  <c r="B627" i="2"/>
  <c r="Y171" i="2"/>
  <c r="Y180" i="2"/>
  <c r="BP175" i="2"/>
  <c r="BN183" i="2"/>
  <c r="Z183" i="2"/>
  <c r="Z211" i="2"/>
  <c r="Z213" i="2" s="1"/>
  <c r="Y214" i="2"/>
  <c r="BP211" i="2"/>
  <c r="Y213" i="2"/>
  <c r="Y238" i="2"/>
  <c r="BP227" i="2"/>
  <c r="BN227" i="2"/>
  <c r="BN229" i="2"/>
  <c r="Z229" i="2"/>
  <c r="Z238" i="2" s="1"/>
  <c r="Z231" i="2"/>
  <c r="BP231" i="2"/>
  <c r="Y257" i="2"/>
  <c r="K627" i="2"/>
  <c r="BN280" i="2"/>
  <c r="BP287" i="2"/>
  <c r="S627" i="2"/>
  <c r="BP308" i="2"/>
  <c r="BN308" i="2"/>
  <c r="Z308" i="2"/>
  <c r="Z309" i="2" s="1"/>
  <c r="Y309" i="2"/>
  <c r="Z337" i="2"/>
  <c r="BP337" i="2"/>
  <c r="BN337" i="2"/>
  <c r="Z531" i="2"/>
  <c r="Y404" i="2"/>
  <c r="Y420" i="2"/>
  <c r="Y489" i="2"/>
  <c r="Y493" i="2"/>
  <c r="Y497" i="2"/>
  <c r="Y525" i="2"/>
  <c r="Z570" i="2"/>
  <c r="Z573" i="2" s="1"/>
  <c r="Z572" i="2"/>
  <c r="BP601" i="2"/>
  <c r="Z610" i="2"/>
  <c r="Z611" i="2" s="1"/>
  <c r="BP365" i="2"/>
  <c r="BP370" i="2"/>
  <c r="BP374" i="2"/>
  <c r="BP392" i="2"/>
  <c r="BP396" i="2"/>
  <c r="Y399" i="2"/>
  <c r="BN402" i="2"/>
  <c r="BP416" i="2"/>
  <c r="BN418" i="2"/>
  <c r="BP450" i="2"/>
  <c r="BN452" i="2"/>
  <c r="BN459" i="2"/>
  <c r="BN503" i="2"/>
  <c r="BN508" i="2"/>
  <c r="BN514" i="2"/>
  <c r="BN521" i="2"/>
  <c r="BN523" i="2"/>
  <c r="Y531" i="2"/>
  <c r="BN540" i="2"/>
  <c r="Y566" i="2"/>
  <c r="BN576" i="2"/>
  <c r="BN578" i="2"/>
  <c r="BN580" i="2"/>
  <c r="BN582" i="2"/>
  <c r="BN614" i="2"/>
  <c r="U627" i="2"/>
  <c r="Y434" i="2"/>
  <c r="Z535" i="2"/>
  <c r="Z548" i="2"/>
  <c r="Z552" i="2"/>
  <c r="Z554" i="2" s="1"/>
  <c r="Y554" i="2"/>
  <c r="Z602" i="2"/>
  <c r="V627" i="2"/>
  <c r="Y371" i="2"/>
  <c r="Z386" i="2"/>
  <c r="BP402" i="2"/>
  <c r="BN413" i="2"/>
  <c r="BP418" i="2"/>
  <c r="Y421" i="2"/>
  <c r="BN428" i="2"/>
  <c r="Z430" i="2"/>
  <c r="BP452" i="2"/>
  <c r="Z456" i="2"/>
  <c r="BP459" i="2"/>
  <c r="Z463" i="2"/>
  <c r="Z487" i="2"/>
  <c r="Z491" i="2"/>
  <c r="Z492" i="2" s="1"/>
  <c r="Z495" i="2"/>
  <c r="Z496" i="2" s="1"/>
  <c r="Z500" i="2"/>
  <c r="Z504" i="2" s="1"/>
  <c r="BP503" i="2"/>
  <c r="BP508" i="2"/>
  <c r="BP514" i="2"/>
  <c r="Z518" i="2"/>
  <c r="BP521" i="2"/>
  <c r="BP523" i="2"/>
  <c r="Y526" i="2"/>
  <c r="Z537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Y465" i="2"/>
  <c r="BP546" i="2"/>
  <c r="BN552" i="2"/>
  <c r="Y567" i="2"/>
  <c r="BP570" i="2"/>
  <c r="BN602" i="2"/>
  <c r="BP610" i="2"/>
  <c r="Z351" i="2"/>
  <c r="Z357" i="2"/>
  <c r="Y377" i="2"/>
  <c r="BN386" i="2"/>
  <c r="BN430" i="2"/>
  <c r="BN456" i="2"/>
  <c r="BN463" i="2"/>
  <c r="BN487" i="2"/>
  <c r="BN491" i="2"/>
  <c r="BN495" i="2"/>
  <c r="BN500" i="2"/>
  <c r="Y504" i="2"/>
  <c r="Y509" i="2"/>
  <c r="BN518" i="2"/>
  <c r="BN537" i="2"/>
  <c r="Y583" i="2"/>
  <c r="BN593" i="2"/>
  <c r="BN595" i="2"/>
  <c r="Y615" i="2"/>
  <c r="Y627" i="2"/>
  <c r="Y543" i="2"/>
  <c r="Y598" i="2"/>
  <c r="BN351" i="2"/>
  <c r="BN357" i="2"/>
  <c r="BN388" i="2"/>
  <c r="Z390" i="2"/>
  <c r="Z414" i="2"/>
  <c r="Z420" i="2" s="1"/>
  <c r="BN432" i="2"/>
  <c r="BN436" i="2"/>
  <c r="BN442" i="2"/>
  <c r="BN446" i="2"/>
  <c r="Z448" i="2"/>
  <c r="Z465" i="2" s="1"/>
  <c r="Y466" i="2"/>
  <c r="BN469" i="2"/>
  <c r="BN473" i="2"/>
  <c r="Z484" i="2"/>
  <c r="BP491" i="2"/>
  <c r="BP495" i="2"/>
  <c r="BP500" i="2"/>
  <c r="Z530" i="2"/>
  <c r="Z534" i="2"/>
  <c r="Z543" i="2" s="1"/>
  <c r="Z547" i="2"/>
  <c r="Z549" i="2" s="1"/>
  <c r="Z559" i="2"/>
  <c r="Z561" i="2"/>
  <c r="Z563" i="2"/>
  <c r="Z565" i="2"/>
  <c r="AA627" i="2"/>
  <c r="Y378" i="2"/>
  <c r="Y510" i="2"/>
  <c r="Y549" i="2"/>
  <c r="Y584" i="2"/>
  <c r="Z601" i="2"/>
  <c r="Z603" i="2" s="1"/>
  <c r="Y603" i="2"/>
  <c r="Y616" i="2"/>
  <c r="AB627" i="2"/>
  <c r="Z365" i="2"/>
  <c r="Z370" i="2"/>
  <c r="Z371" i="2" s="1"/>
  <c r="Z374" i="2"/>
  <c r="Z377" i="2" s="1"/>
  <c r="BN390" i="2"/>
  <c r="Z392" i="2"/>
  <c r="Z396" i="2"/>
  <c r="Z398" i="2" s="1"/>
  <c r="BN414" i="2"/>
  <c r="Z416" i="2"/>
  <c r="BP436" i="2"/>
  <c r="BP442" i="2"/>
  <c r="BN448" i="2"/>
  <c r="Z450" i="2"/>
  <c r="BP473" i="2"/>
  <c r="BN484" i="2"/>
  <c r="Y488" i="2"/>
  <c r="BN530" i="2"/>
  <c r="BN534" i="2"/>
  <c r="Z536" i="2"/>
  <c r="Y544" i="2"/>
  <c r="BN547" i="2"/>
  <c r="BN559" i="2"/>
  <c r="BN561" i="2"/>
  <c r="BN563" i="2"/>
  <c r="BN565" i="2"/>
  <c r="Z594" i="2"/>
  <c r="Z596" i="2"/>
  <c r="AC627" i="2"/>
  <c r="AD627" i="2"/>
  <c r="Y604" i="2"/>
  <c r="Z117" i="2" l="1"/>
  <c r="Z109" i="2"/>
  <c r="Z185" i="2"/>
  <c r="Z360" i="2"/>
  <c r="Z224" i="2"/>
  <c r="Z96" i="2"/>
  <c r="Z71" i="2"/>
  <c r="Z566" i="2"/>
  <c r="Z393" i="2"/>
  <c r="Z366" i="2"/>
  <c r="Z347" i="2"/>
  <c r="Z304" i="2"/>
  <c r="Z488" i="2"/>
  <c r="Z35" i="2"/>
  <c r="Z338" i="2"/>
  <c r="Z597" i="2"/>
  <c r="Z245" i="2"/>
  <c r="Z269" i="2"/>
  <c r="Z283" i="2"/>
  <c r="Z622" i="2" l="1"/>
</calcChain>
</file>

<file path=xl/sharedStrings.xml><?xml version="1.0" encoding="utf-8"?>
<sst xmlns="http://schemas.openxmlformats.org/spreadsheetml/2006/main" count="4255" uniqueCount="1025">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</sst>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2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27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13" t="s">
        <v>26</v>
      </c>
      <c r="E1" s="1113"/>
      <c r="F1" s="1113"/>
      <c r="G1" s="14" t="s">
        <v>66</v>
      </c>
      <c r="H1" s="1113" t="s">
        <v>46</v>
      </c>
      <c r="I1" s="1113"/>
      <c r="J1" s="1113"/>
      <c r="K1" s="1113"/>
      <c r="L1" s="1113"/>
      <c r="M1" s="1113"/>
      <c r="N1" s="1113"/>
      <c r="O1" s="1113"/>
      <c r="P1" s="1113"/>
      <c r="Q1" s="1113"/>
      <c r="R1" s="1114" t="s">
        <v>67</v>
      </c>
      <c r="S1" s="1115"/>
      <c r="T1" s="111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6"/>
      <c r="R2" s="1116"/>
      <c r="S2" s="1116"/>
      <c r="T2" s="1116"/>
      <c r="U2" s="1116"/>
      <c r="V2" s="1116"/>
      <c r="W2" s="111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6"/>
      <c r="Q3" s="1116"/>
      <c r="R3" s="1116"/>
      <c r="S3" s="1116"/>
      <c r="T3" s="1116"/>
      <c r="U3" s="1116"/>
      <c r="V3" s="1116"/>
      <c r="W3" s="111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17" t="s">
        <v>8</v>
      </c>
      <c r="B5" s="1117"/>
      <c r="C5" s="1117"/>
      <c r="D5" s="1118"/>
      <c r="E5" s="1118"/>
      <c r="F5" s="1119" t="s">
        <v>14</v>
      </c>
      <c r="G5" s="1119"/>
      <c r="H5" s="1118"/>
      <c r="I5" s="1118"/>
      <c r="J5" s="1118"/>
      <c r="K5" s="1118"/>
      <c r="L5" s="1118"/>
      <c r="M5" s="1118"/>
      <c r="N5" s="72"/>
      <c r="P5" s="27" t="s">
        <v>4</v>
      </c>
      <c r="Q5" s="1120">
        <v>45597</v>
      </c>
      <c r="R5" s="1120"/>
      <c r="T5" s="1121" t="s">
        <v>3</v>
      </c>
      <c r="U5" s="1122"/>
      <c r="V5" s="1123" t="s">
        <v>1006</v>
      </c>
      <c r="W5" s="1124"/>
      <c r="AB5" s="59"/>
      <c r="AC5" s="59"/>
      <c r="AD5" s="59"/>
      <c r="AE5" s="59"/>
    </row>
    <row r="6" spans="1:32" s="17" customFormat="1" ht="24" customHeight="1" x14ac:dyDescent="0.2">
      <c r="A6" s="1117" t="s">
        <v>1</v>
      </c>
      <c r="B6" s="1117"/>
      <c r="C6" s="1117"/>
      <c r="D6" s="1125" t="s">
        <v>1007</v>
      </c>
      <c r="E6" s="1125"/>
      <c r="F6" s="1125"/>
      <c r="G6" s="1125"/>
      <c r="H6" s="1125"/>
      <c r="I6" s="1125"/>
      <c r="J6" s="1125"/>
      <c r="K6" s="1125"/>
      <c r="L6" s="1125"/>
      <c r="M6" s="1125"/>
      <c r="N6" s="73"/>
      <c r="P6" s="27" t="s">
        <v>27</v>
      </c>
      <c r="Q6" s="1126" t="str">
        <f>IF(Q5=0," ",CHOOSE(WEEKDAY(Q5,2),"Понедельник","Вторник","Среда","Четверг","Пятница","Суббота","Воскресенье"))</f>
        <v>Пятница</v>
      </c>
      <c r="R6" s="1126"/>
      <c r="T6" s="1127" t="s">
        <v>5</v>
      </c>
      <c r="U6" s="1128"/>
      <c r="V6" s="1129" t="s">
        <v>69</v>
      </c>
      <c r="W6" s="113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35" t="str">
        <f>IFERROR(VLOOKUP(DeliveryAddress,Table,3,0),1)</f>
        <v>1</v>
      </c>
      <c r="E7" s="1136"/>
      <c r="F7" s="1136"/>
      <c r="G7" s="1136"/>
      <c r="H7" s="1136"/>
      <c r="I7" s="1136"/>
      <c r="J7" s="1136"/>
      <c r="K7" s="1136"/>
      <c r="L7" s="1136"/>
      <c r="M7" s="1137"/>
      <c r="N7" s="74"/>
      <c r="P7" s="29"/>
      <c r="Q7" s="48"/>
      <c r="R7" s="48"/>
      <c r="T7" s="1127"/>
      <c r="U7" s="1128"/>
      <c r="V7" s="1131"/>
      <c r="W7" s="1132"/>
      <c r="AB7" s="59"/>
      <c r="AC7" s="59"/>
      <c r="AD7" s="59"/>
      <c r="AE7" s="59"/>
    </row>
    <row r="8" spans="1:32" s="17" customFormat="1" ht="25.5" customHeight="1" x14ac:dyDescent="0.2">
      <c r="A8" s="1138" t="s">
        <v>57</v>
      </c>
      <c r="B8" s="1138"/>
      <c r="C8" s="1138"/>
      <c r="D8" s="1139"/>
      <c r="E8" s="1139"/>
      <c r="F8" s="1139"/>
      <c r="G8" s="1139"/>
      <c r="H8" s="1139"/>
      <c r="I8" s="1139"/>
      <c r="J8" s="1139"/>
      <c r="K8" s="1139"/>
      <c r="L8" s="1139"/>
      <c r="M8" s="1139"/>
      <c r="N8" s="75"/>
      <c r="P8" s="27" t="s">
        <v>11</v>
      </c>
      <c r="Q8" s="1098">
        <v>0.375</v>
      </c>
      <c r="R8" s="1098"/>
      <c r="T8" s="1127"/>
      <c r="U8" s="1128"/>
      <c r="V8" s="1131"/>
      <c r="W8" s="1132"/>
      <c r="AB8" s="59"/>
      <c r="AC8" s="59"/>
      <c r="AD8" s="59"/>
      <c r="AE8" s="59"/>
    </row>
    <row r="9" spans="1:32" s="17" customFormat="1" ht="39.950000000000003" customHeight="1" x14ac:dyDescent="0.2">
      <c r="A9" s="10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8"/>
      <c r="C9" s="1088"/>
      <c r="D9" s="1089" t="s">
        <v>45</v>
      </c>
      <c r="E9" s="1090"/>
      <c r="F9" s="10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8"/>
      <c r="H9" s="1140" t="str">
        <f>IF(AND($A$9="Тип доверенности/получателя при получении в адресе перегруза:",$D$9="Разовая доверенность"),"Введите ФИО","")</f>
        <v/>
      </c>
      <c r="I9" s="1140"/>
      <c r="J9" s="11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0"/>
      <c r="L9" s="1140"/>
      <c r="M9" s="1140"/>
      <c r="N9" s="70"/>
      <c r="P9" s="31" t="s">
        <v>15</v>
      </c>
      <c r="Q9" s="1141"/>
      <c r="R9" s="1141"/>
      <c r="T9" s="1127"/>
      <c r="U9" s="1128"/>
      <c r="V9" s="1133"/>
      <c r="W9" s="113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8"/>
      <c r="C10" s="1088"/>
      <c r="D10" s="1089"/>
      <c r="E10" s="1090"/>
      <c r="F10" s="10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8"/>
      <c r="H10" s="1091" t="str">
        <f>IFERROR(VLOOKUP($D$10,Proxy,2,FALSE),"")</f>
        <v/>
      </c>
      <c r="I10" s="1091"/>
      <c r="J10" s="1091"/>
      <c r="K10" s="1091"/>
      <c r="L10" s="1091"/>
      <c r="M10" s="1091"/>
      <c r="N10" s="71"/>
      <c r="P10" s="31" t="s">
        <v>32</v>
      </c>
      <c r="Q10" s="1092"/>
      <c r="R10" s="1092"/>
      <c r="U10" s="29" t="s">
        <v>12</v>
      </c>
      <c r="V10" s="1093" t="s">
        <v>70</v>
      </c>
      <c r="W10" s="10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95"/>
      <c r="R11" s="1095"/>
      <c r="U11" s="29" t="s">
        <v>28</v>
      </c>
      <c r="V11" s="1096" t="s">
        <v>54</v>
      </c>
      <c r="W11" s="10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97" t="s">
        <v>71</v>
      </c>
      <c r="B12" s="1097"/>
      <c r="C12" s="1097"/>
      <c r="D12" s="1097"/>
      <c r="E12" s="1097"/>
      <c r="F12" s="1097"/>
      <c r="G12" s="1097"/>
      <c r="H12" s="1097"/>
      <c r="I12" s="1097"/>
      <c r="J12" s="1097"/>
      <c r="K12" s="1097"/>
      <c r="L12" s="1097"/>
      <c r="M12" s="1097"/>
      <c r="N12" s="76"/>
      <c r="P12" s="27" t="s">
        <v>30</v>
      </c>
      <c r="Q12" s="1098"/>
      <c r="R12" s="1098"/>
      <c r="S12" s="28"/>
      <c r="T12"/>
      <c r="U12" s="29" t="s">
        <v>45</v>
      </c>
      <c r="V12" s="1099"/>
      <c r="W12" s="1099"/>
      <c r="X12"/>
      <c r="AB12" s="59"/>
      <c r="AC12" s="59"/>
      <c r="AD12" s="59"/>
      <c r="AE12" s="59"/>
    </row>
    <row r="13" spans="1:32" s="17" customFormat="1" ht="23.25" customHeight="1" x14ac:dyDescent="0.2">
      <c r="A13" s="1097" t="s">
        <v>72</v>
      </c>
      <c r="B13" s="1097"/>
      <c r="C13" s="1097"/>
      <c r="D13" s="1097"/>
      <c r="E13" s="1097"/>
      <c r="F13" s="1097"/>
      <c r="G13" s="1097"/>
      <c r="H13" s="1097"/>
      <c r="I13" s="1097"/>
      <c r="J13" s="1097"/>
      <c r="K13" s="1097"/>
      <c r="L13" s="1097"/>
      <c r="M13" s="1097"/>
      <c r="N13" s="76"/>
      <c r="O13" s="31"/>
      <c r="P13" s="31" t="s">
        <v>31</v>
      </c>
      <c r="Q13" s="1096"/>
      <c r="R13" s="10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97" t="s">
        <v>73</v>
      </c>
      <c r="B14" s="1097"/>
      <c r="C14" s="1097"/>
      <c r="D14" s="1097"/>
      <c r="E14" s="1097"/>
      <c r="F14" s="1097"/>
      <c r="G14" s="1097"/>
      <c r="H14" s="1097"/>
      <c r="I14" s="1097"/>
      <c r="J14" s="1097"/>
      <c r="K14" s="1097"/>
      <c r="L14" s="1097"/>
      <c r="M14" s="10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00" t="s">
        <v>74</v>
      </c>
      <c r="B15" s="1100"/>
      <c r="C15" s="1100"/>
      <c r="D15" s="1100"/>
      <c r="E15" s="1100"/>
      <c r="F15" s="1100"/>
      <c r="G15" s="1100"/>
      <c r="H15" s="1100"/>
      <c r="I15" s="1100"/>
      <c r="J15" s="1100"/>
      <c r="K15" s="1100"/>
      <c r="L15" s="1100"/>
      <c r="M15" s="1100"/>
      <c r="N15" s="77"/>
      <c r="O15"/>
      <c r="P15" s="1101" t="s">
        <v>60</v>
      </c>
      <c r="Q15" s="1101"/>
      <c r="R15" s="1101"/>
      <c r="S15" s="1101"/>
      <c r="T15" s="11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2"/>
      <c r="Q16" s="1102"/>
      <c r="R16" s="1102"/>
      <c r="S16" s="1102"/>
      <c r="T16" s="11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3" t="s">
        <v>58</v>
      </c>
      <c r="B17" s="1073" t="s">
        <v>48</v>
      </c>
      <c r="C17" s="1105" t="s">
        <v>47</v>
      </c>
      <c r="D17" s="1107" t="s">
        <v>49</v>
      </c>
      <c r="E17" s="1108"/>
      <c r="F17" s="1073" t="s">
        <v>21</v>
      </c>
      <c r="G17" s="1073" t="s">
        <v>24</v>
      </c>
      <c r="H17" s="1073" t="s">
        <v>22</v>
      </c>
      <c r="I17" s="1073" t="s">
        <v>23</v>
      </c>
      <c r="J17" s="1073" t="s">
        <v>16</v>
      </c>
      <c r="K17" s="1073" t="s">
        <v>62</v>
      </c>
      <c r="L17" s="1073" t="s">
        <v>64</v>
      </c>
      <c r="M17" s="1073" t="s">
        <v>2</v>
      </c>
      <c r="N17" s="1073" t="s">
        <v>63</v>
      </c>
      <c r="O17" s="1073" t="s">
        <v>25</v>
      </c>
      <c r="P17" s="1107" t="s">
        <v>17</v>
      </c>
      <c r="Q17" s="1111"/>
      <c r="R17" s="1111"/>
      <c r="S17" s="1111"/>
      <c r="T17" s="1108"/>
      <c r="U17" s="1103" t="s">
        <v>55</v>
      </c>
      <c r="V17" s="1104"/>
      <c r="W17" s="1073" t="s">
        <v>6</v>
      </c>
      <c r="X17" s="1073" t="s">
        <v>41</v>
      </c>
      <c r="Y17" s="1075" t="s">
        <v>53</v>
      </c>
      <c r="Z17" s="1077" t="s">
        <v>18</v>
      </c>
      <c r="AA17" s="1079" t="s">
        <v>59</v>
      </c>
      <c r="AB17" s="1079" t="s">
        <v>19</v>
      </c>
      <c r="AC17" s="1079" t="s">
        <v>65</v>
      </c>
      <c r="AD17" s="1081" t="s">
        <v>56</v>
      </c>
      <c r="AE17" s="1082"/>
      <c r="AF17" s="1083"/>
      <c r="AG17" s="82"/>
      <c r="BD17" s="81" t="s">
        <v>61</v>
      </c>
    </row>
    <row r="18" spans="1:68" ht="14.25" customHeight="1" x14ac:dyDescent="0.2">
      <c r="A18" s="1074"/>
      <c r="B18" s="1074"/>
      <c r="C18" s="1106"/>
      <c r="D18" s="1109"/>
      <c r="E18" s="1110"/>
      <c r="F18" s="1074"/>
      <c r="G18" s="1074"/>
      <c r="H18" s="1074"/>
      <c r="I18" s="1074"/>
      <c r="J18" s="1074"/>
      <c r="K18" s="1074"/>
      <c r="L18" s="1074"/>
      <c r="M18" s="1074"/>
      <c r="N18" s="1074"/>
      <c r="O18" s="1074"/>
      <c r="P18" s="1109"/>
      <c r="Q18" s="1112"/>
      <c r="R18" s="1112"/>
      <c r="S18" s="1112"/>
      <c r="T18" s="1110"/>
      <c r="U18" s="83" t="s">
        <v>44</v>
      </c>
      <c r="V18" s="83" t="s">
        <v>43</v>
      </c>
      <c r="W18" s="1074"/>
      <c r="X18" s="1074"/>
      <c r="Y18" s="1076"/>
      <c r="Z18" s="1078"/>
      <c r="AA18" s="1080"/>
      <c r="AB18" s="1080"/>
      <c r="AC18" s="1080"/>
      <c r="AD18" s="1084"/>
      <c r="AE18" s="1085"/>
      <c r="AF18" s="1086"/>
      <c r="AG18" s="82"/>
      <c r="BD18" s="81"/>
    </row>
    <row r="19" spans="1:68" ht="27.75" customHeight="1" x14ac:dyDescent="0.2">
      <c r="A19" s="780" t="s">
        <v>75</v>
      </c>
      <c r="B19" s="780"/>
      <c r="C19" s="780"/>
      <c r="D19" s="780"/>
      <c r="E19" s="780"/>
      <c r="F19" s="780"/>
      <c r="G19" s="780"/>
      <c r="H19" s="780"/>
      <c r="I19" s="780"/>
      <c r="J19" s="780"/>
      <c r="K19" s="780"/>
      <c r="L19" s="780"/>
      <c r="M19" s="780"/>
      <c r="N19" s="780"/>
      <c r="O19" s="780"/>
      <c r="P19" s="780"/>
      <c r="Q19" s="780"/>
      <c r="R19" s="780"/>
      <c r="S19" s="780"/>
      <c r="T19" s="780"/>
      <c r="U19" s="780"/>
      <c r="V19" s="780"/>
      <c r="W19" s="780"/>
      <c r="X19" s="780"/>
      <c r="Y19" s="780"/>
      <c r="Z19" s="780"/>
      <c r="AA19" s="54"/>
      <c r="AB19" s="54"/>
      <c r="AC19" s="54"/>
    </row>
    <row r="20" spans="1:68" ht="16.5" customHeight="1" x14ac:dyDescent="0.25">
      <c r="A20" s="756" t="s">
        <v>75</v>
      </c>
      <c r="B20" s="756"/>
      <c r="C20" s="756"/>
      <c r="D20" s="756"/>
      <c r="E20" s="756"/>
      <c r="F20" s="756"/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  <c r="R20" s="756"/>
      <c r="S20" s="756"/>
      <c r="T20" s="756"/>
      <c r="U20" s="756"/>
      <c r="V20" s="756"/>
      <c r="W20" s="756"/>
      <c r="X20" s="756"/>
      <c r="Y20" s="756"/>
      <c r="Z20" s="756"/>
      <c r="AA20" s="65"/>
      <c r="AB20" s="65"/>
      <c r="AC20" s="79"/>
    </row>
    <row r="21" spans="1:68" ht="14.25" customHeight="1" x14ac:dyDescent="0.25">
      <c r="A21" s="745" t="s">
        <v>76</v>
      </c>
      <c r="B21" s="745"/>
      <c r="C21" s="745"/>
      <c r="D21" s="745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  <c r="U21" s="745"/>
      <c r="V21" s="745"/>
      <c r="W21" s="745"/>
      <c r="X21" s="745"/>
      <c r="Y21" s="745"/>
      <c r="Z21" s="745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46">
        <v>4680115885004</v>
      </c>
      <c r="E22" s="746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108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8"/>
      <c r="R22" s="748"/>
      <c r="S22" s="748"/>
      <c r="T22" s="7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36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37"/>
      <c r="P23" s="733" t="s">
        <v>40</v>
      </c>
      <c r="Q23" s="734"/>
      <c r="R23" s="734"/>
      <c r="S23" s="734"/>
      <c r="T23" s="734"/>
      <c r="U23" s="734"/>
      <c r="V23" s="7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37"/>
      <c r="P24" s="733" t="s">
        <v>40</v>
      </c>
      <c r="Q24" s="734"/>
      <c r="R24" s="734"/>
      <c r="S24" s="734"/>
      <c r="T24" s="734"/>
      <c r="U24" s="734"/>
      <c r="V24" s="7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45" t="s">
        <v>82</v>
      </c>
      <c r="B25" s="745"/>
      <c r="C25" s="745"/>
      <c r="D25" s="745"/>
      <c r="E25" s="745"/>
      <c r="F25" s="745"/>
      <c r="G25" s="745"/>
      <c r="H25" s="745"/>
      <c r="I25" s="745"/>
      <c r="J25" s="745"/>
      <c r="K25" s="745"/>
      <c r="L25" s="745"/>
      <c r="M25" s="745"/>
      <c r="N25" s="745"/>
      <c r="O25" s="745"/>
      <c r="P25" s="745"/>
      <c r="Q25" s="745"/>
      <c r="R25" s="745"/>
      <c r="S25" s="745"/>
      <c r="T25" s="745"/>
      <c r="U25" s="745"/>
      <c r="V25" s="745"/>
      <c r="W25" s="745"/>
      <c r="X25" s="745"/>
      <c r="Y25" s="745"/>
      <c r="Z25" s="745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46">
        <v>4680115885912</v>
      </c>
      <c r="E26" s="746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1064" t="s">
        <v>85</v>
      </c>
      <c r="Q26" s="748"/>
      <c r="R26" s="748"/>
      <c r="S26" s="748"/>
      <c r="T26" s="74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46">
        <v>4607091383881</v>
      </c>
      <c r="E27" s="746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10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48"/>
      <c r="R27" s="748"/>
      <c r="S27" s="748"/>
      <c r="T27" s="74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46">
        <v>4607091388237</v>
      </c>
      <c r="E28" s="746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10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8"/>
      <c r="R28" s="748"/>
      <c r="S28" s="748"/>
      <c r="T28" s="74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46">
        <v>4607091383935</v>
      </c>
      <c r="E29" s="746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10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8"/>
      <c r="R29" s="748"/>
      <c r="S29" s="748"/>
      <c r="T29" s="74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46">
        <v>4680115881990</v>
      </c>
      <c r="E30" s="746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10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8"/>
      <c r="R30" s="748"/>
      <c r="S30" s="748"/>
      <c r="T30" s="74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46">
        <v>4680115881853</v>
      </c>
      <c r="E31" s="746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1069" t="s">
        <v>101</v>
      </c>
      <c r="Q31" s="748"/>
      <c r="R31" s="748"/>
      <c r="S31" s="748"/>
      <c r="T31" s="74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46">
        <v>4680115885905</v>
      </c>
      <c r="E32" s="746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1070" t="s">
        <v>105</v>
      </c>
      <c r="Q32" s="748"/>
      <c r="R32" s="748"/>
      <c r="S32" s="748"/>
      <c r="T32" s="749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46">
        <v>4607091383911</v>
      </c>
      <c r="E33" s="746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10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48"/>
      <c r="R33" s="748"/>
      <c r="S33" s="748"/>
      <c r="T33" s="749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46">
        <v>4607091388244</v>
      </c>
      <c r="E34" s="746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10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8"/>
      <c r="R34" s="748"/>
      <c r="S34" s="748"/>
      <c r="T34" s="749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109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36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37"/>
      <c r="P35" s="733" t="s">
        <v>40</v>
      </c>
      <c r="Q35" s="734"/>
      <c r="R35" s="734"/>
      <c r="S35" s="734"/>
      <c r="T35" s="734"/>
      <c r="U35" s="734"/>
      <c r="V35" s="735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37"/>
      <c r="P36" s="733" t="s">
        <v>40</v>
      </c>
      <c r="Q36" s="734"/>
      <c r="R36" s="734"/>
      <c r="S36" s="734"/>
      <c r="T36" s="734"/>
      <c r="U36" s="734"/>
      <c r="V36" s="735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45" t="s">
        <v>112</v>
      </c>
      <c r="B37" s="745"/>
      <c r="C37" s="745"/>
      <c r="D37" s="745"/>
      <c r="E37" s="745"/>
      <c r="F37" s="745"/>
      <c r="G37" s="745"/>
      <c r="H37" s="745"/>
      <c r="I37" s="745"/>
      <c r="J37" s="745"/>
      <c r="K37" s="745"/>
      <c r="L37" s="745"/>
      <c r="M37" s="745"/>
      <c r="N37" s="745"/>
      <c r="O37" s="745"/>
      <c r="P37" s="745"/>
      <c r="Q37" s="745"/>
      <c r="R37" s="745"/>
      <c r="S37" s="745"/>
      <c r="T37" s="745"/>
      <c r="U37" s="745"/>
      <c r="V37" s="745"/>
      <c r="W37" s="745"/>
      <c r="X37" s="745"/>
      <c r="Y37" s="745"/>
      <c r="Z37" s="745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46">
        <v>4607091388503</v>
      </c>
      <c r="E38" s="746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8"/>
      <c r="R38" s="748"/>
      <c r="S38" s="748"/>
      <c r="T38" s="74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36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37"/>
      <c r="P39" s="733" t="s">
        <v>40</v>
      </c>
      <c r="Q39" s="734"/>
      <c r="R39" s="734"/>
      <c r="S39" s="734"/>
      <c r="T39" s="734"/>
      <c r="U39" s="734"/>
      <c r="V39" s="735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37"/>
      <c r="P40" s="733" t="s">
        <v>40</v>
      </c>
      <c r="Q40" s="734"/>
      <c r="R40" s="734"/>
      <c r="S40" s="734"/>
      <c r="T40" s="734"/>
      <c r="U40" s="734"/>
      <c r="V40" s="735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45" t="s">
        <v>118</v>
      </c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  <c r="V41" s="745"/>
      <c r="W41" s="745"/>
      <c r="X41" s="745"/>
      <c r="Y41" s="745"/>
      <c r="Z41" s="745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46">
        <v>4607091389111</v>
      </c>
      <c r="E42" s="746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10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8"/>
      <c r="R42" s="748"/>
      <c r="S42" s="748"/>
      <c r="T42" s="74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36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37"/>
      <c r="P43" s="733" t="s">
        <v>40</v>
      </c>
      <c r="Q43" s="734"/>
      <c r="R43" s="734"/>
      <c r="S43" s="734"/>
      <c r="T43" s="734"/>
      <c r="U43" s="734"/>
      <c r="V43" s="73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7"/>
      <c r="P44" s="733" t="s">
        <v>40</v>
      </c>
      <c r="Q44" s="734"/>
      <c r="R44" s="734"/>
      <c r="S44" s="734"/>
      <c r="T44" s="734"/>
      <c r="U44" s="734"/>
      <c r="V44" s="73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80" t="s">
        <v>121</v>
      </c>
      <c r="B45" s="780"/>
      <c r="C45" s="780"/>
      <c r="D45" s="780"/>
      <c r="E45" s="780"/>
      <c r="F45" s="780"/>
      <c r="G45" s="780"/>
      <c r="H45" s="780"/>
      <c r="I45" s="780"/>
      <c r="J45" s="780"/>
      <c r="K45" s="780"/>
      <c r="L45" s="780"/>
      <c r="M45" s="780"/>
      <c r="N45" s="780"/>
      <c r="O45" s="780"/>
      <c r="P45" s="780"/>
      <c r="Q45" s="780"/>
      <c r="R45" s="780"/>
      <c r="S45" s="780"/>
      <c r="T45" s="780"/>
      <c r="U45" s="780"/>
      <c r="V45" s="780"/>
      <c r="W45" s="780"/>
      <c r="X45" s="780"/>
      <c r="Y45" s="780"/>
      <c r="Z45" s="780"/>
      <c r="AA45" s="54"/>
      <c r="AB45" s="54"/>
      <c r="AC45" s="54"/>
    </row>
    <row r="46" spans="1:68" ht="16.5" customHeight="1" x14ac:dyDescent="0.25">
      <c r="A46" s="756" t="s">
        <v>122</v>
      </c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6"/>
      <c r="P46" s="756"/>
      <c r="Q46" s="756"/>
      <c r="R46" s="756"/>
      <c r="S46" s="756"/>
      <c r="T46" s="756"/>
      <c r="U46" s="756"/>
      <c r="V46" s="756"/>
      <c r="W46" s="756"/>
      <c r="X46" s="756"/>
      <c r="Y46" s="756"/>
      <c r="Z46" s="756"/>
      <c r="AA46" s="65"/>
      <c r="AB46" s="65"/>
      <c r="AC46" s="79"/>
    </row>
    <row r="47" spans="1:68" ht="14.25" customHeight="1" x14ac:dyDescent="0.25">
      <c r="A47" s="745" t="s">
        <v>123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4301011540</v>
      </c>
      <c r="D48" s="746">
        <v>4607091385670</v>
      </c>
      <c r="E48" s="746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10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48"/>
      <c r="R48" s="748"/>
      <c r="S48" s="748"/>
      <c r="T48" s="7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4301011380</v>
      </c>
      <c r="D49" s="746">
        <v>4607091385670</v>
      </c>
      <c r="E49" s="746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10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48"/>
      <c r="R49" s="748"/>
      <c r="S49" s="748"/>
      <c r="T49" s="74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46">
        <v>4680115883956</v>
      </c>
      <c r="E50" s="746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131</v>
      </c>
      <c r="N50" s="38"/>
      <c r="O50" s="37">
        <v>50</v>
      </c>
      <c r="P50" s="10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8"/>
      <c r="R50" s="748"/>
      <c r="S50" s="748"/>
      <c r="T50" s="74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4301011565</v>
      </c>
      <c r="D51" s="746">
        <v>4680115882539</v>
      </c>
      <c r="E51" s="746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87</v>
      </c>
      <c r="L51" s="37"/>
      <c r="M51" s="38" t="s">
        <v>127</v>
      </c>
      <c r="N51" s="38"/>
      <c r="O51" s="37">
        <v>50</v>
      </c>
      <c r="P51" s="10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48"/>
      <c r="R51" s="748"/>
      <c r="S51" s="748"/>
      <c r="T51" s="74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4301011382</v>
      </c>
      <c r="D52" s="746">
        <v>4607091385687</v>
      </c>
      <c r="E52" s="74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87</v>
      </c>
      <c r="L52" s="37"/>
      <c r="M52" s="38" t="s">
        <v>127</v>
      </c>
      <c r="N52" s="38"/>
      <c r="O52" s="37">
        <v>50</v>
      </c>
      <c r="P52" s="10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48"/>
      <c r="R52" s="748"/>
      <c r="S52" s="748"/>
      <c r="T52" s="74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130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746">
        <v>4680115883949</v>
      </c>
      <c r="E53" s="746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131</v>
      </c>
      <c r="N53" s="38"/>
      <c r="O53" s="37">
        <v>50</v>
      </c>
      <c r="P53" s="10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8"/>
      <c r="R53" s="748"/>
      <c r="S53" s="748"/>
      <c r="T53" s="74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36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37"/>
      <c r="P54" s="733" t="s">
        <v>40</v>
      </c>
      <c r="Q54" s="734"/>
      <c r="R54" s="734"/>
      <c r="S54" s="734"/>
      <c r="T54" s="734"/>
      <c r="U54" s="734"/>
      <c r="V54" s="735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37"/>
      <c r="P55" s="733" t="s">
        <v>40</v>
      </c>
      <c r="Q55" s="734"/>
      <c r="R55" s="734"/>
      <c r="S55" s="734"/>
      <c r="T55" s="734"/>
      <c r="U55" s="734"/>
      <c r="V55" s="735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45" t="s">
        <v>82</v>
      </c>
      <c r="B56" s="74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  <c r="U56" s="745"/>
      <c r="V56" s="745"/>
      <c r="W56" s="745"/>
      <c r="X56" s="745"/>
      <c r="Y56" s="745"/>
      <c r="Z56" s="745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746">
        <v>4680115885233</v>
      </c>
      <c r="E57" s="746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127</v>
      </c>
      <c r="N57" s="38"/>
      <c r="O57" s="37">
        <v>40</v>
      </c>
      <c r="P57" s="10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8"/>
      <c r="R57" s="748"/>
      <c r="S57" s="748"/>
      <c r="T57" s="74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746">
        <v>4680115884915</v>
      </c>
      <c r="E58" s="746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127</v>
      </c>
      <c r="N58" s="38"/>
      <c r="O58" s="37">
        <v>40</v>
      </c>
      <c r="P58" s="10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8"/>
      <c r="R58" s="748"/>
      <c r="S58" s="748"/>
      <c r="T58" s="74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36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37"/>
      <c r="P59" s="733" t="s">
        <v>40</v>
      </c>
      <c r="Q59" s="734"/>
      <c r="R59" s="734"/>
      <c r="S59" s="734"/>
      <c r="T59" s="734"/>
      <c r="U59" s="734"/>
      <c r="V59" s="735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37"/>
      <c r="P60" s="733" t="s">
        <v>40</v>
      </c>
      <c r="Q60" s="734"/>
      <c r="R60" s="734"/>
      <c r="S60" s="734"/>
      <c r="T60" s="734"/>
      <c r="U60" s="734"/>
      <c r="V60" s="735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56" t="s">
        <v>147</v>
      </c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65"/>
      <c r="AB61" s="65"/>
      <c r="AC61" s="79"/>
    </row>
    <row r="62" spans="1:68" ht="14.25" customHeight="1" x14ac:dyDescent="0.25">
      <c r="A62" s="745" t="s">
        <v>123</v>
      </c>
      <c r="B62" s="745"/>
      <c r="C62" s="745"/>
      <c r="D62" s="745"/>
      <c r="E62" s="745"/>
      <c r="F62" s="745"/>
      <c r="G62" s="745"/>
      <c r="H62" s="745"/>
      <c r="I62" s="745"/>
      <c r="J62" s="745"/>
      <c r="K62" s="745"/>
      <c r="L62" s="745"/>
      <c r="M62" s="745"/>
      <c r="N62" s="745"/>
      <c r="O62" s="745"/>
      <c r="P62" s="745"/>
      <c r="Q62" s="745"/>
      <c r="R62" s="745"/>
      <c r="S62" s="745"/>
      <c r="T62" s="745"/>
      <c r="U62" s="745"/>
      <c r="V62" s="745"/>
      <c r="W62" s="745"/>
      <c r="X62" s="745"/>
      <c r="Y62" s="745"/>
      <c r="Z62" s="745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746">
        <v>4680115885882</v>
      </c>
      <c r="E63" s="746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1052" t="s">
        <v>150</v>
      </c>
      <c r="Q63" s="748"/>
      <c r="R63" s="748"/>
      <c r="S63" s="748"/>
      <c r="T63" s="749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0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152</v>
      </c>
      <c r="AC63" s="126" t="s">
        <v>151</v>
      </c>
      <c r="AG63" s="78"/>
      <c r="AJ63" s="84"/>
      <c r="AK63" s="84"/>
      <c r="BB63" s="127" t="s">
        <v>66</v>
      </c>
      <c r="BM63" s="78">
        <f t="shared" ref="BM63:BM70" si="12">IFERROR(X63*I63/H63,"0")</f>
        <v>0</v>
      </c>
      <c r="BN63" s="78">
        <f t="shared" ref="BN63:BN70" si="13">IFERROR(Y63*I63/H63,"0")</f>
        <v>0</v>
      </c>
      <c r="BO63" s="78">
        <f t="shared" ref="BO63:BO70" si="14">IFERROR(1/J63*(X63/H63),"0")</f>
        <v>0</v>
      </c>
      <c r="BP63" s="78">
        <f t="shared" ref="BP63:BP70" si="15"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4301011817</v>
      </c>
      <c r="D64" s="746">
        <v>4680115881426</v>
      </c>
      <c r="E64" s="746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128</v>
      </c>
      <c r="L64" s="37"/>
      <c r="M64" s="38" t="s">
        <v>80</v>
      </c>
      <c r="N64" s="38"/>
      <c r="O64" s="37">
        <v>50</v>
      </c>
      <c r="P64" s="10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8"/>
      <c r="R64" s="748"/>
      <c r="S64" s="748"/>
      <c r="T64" s="749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155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153</v>
      </c>
      <c r="B65" s="63" t="s">
        <v>156</v>
      </c>
      <c r="C65" s="36">
        <v>4301011948</v>
      </c>
      <c r="D65" s="746">
        <v>4680115881426</v>
      </c>
      <c r="E65" s="746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128</v>
      </c>
      <c r="L65" s="37"/>
      <c r="M65" s="38" t="s">
        <v>158</v>
      </c>
      <c r="N65" s="38"/>
      <c r="O65" s="37">
        <v>55</v>
      </c>
      <c r="P65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8"/>
      <c r="R65" s="748"/>
      <c r="S65" s="748"/>
      <c r="T65" s="749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157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4301011386</v>
      </c>
      <c r="D66" s="746">
        <v>4680115880283</v>
      </c>
      <c r="E66" s="746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87</v>
      </c>
      <c r="L66" s="37"/>
      <c r="M66" s="38" t="s">
        <v>131</v>
      </c>
      <c r="N66" s="38"/>
      <c r="O66" s="37">
        <v>45</v>
      </c>
      <c r="P66" s="10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8"/>
      <c r="R66" s="748"/>
      <c r="S66" s="748"/>
      <c r="T66" s="749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4301011432</v>
      </c>
      <c r="D67" s="746">
        <v>4680115882720</v>
      </c>
      <c r="E67" s="746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87</v>
      </c>
      <c r="L67" s="37"/>
      <c r="M67" s="38" t="s">
        <v>131</v>
      </c>
      <c r="N67" s="38"/>
      <c r="O67" s="37">
        <v>90</v>
      </c>
      <c r="P67" s="10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8"/>
      <c r="R67" s="748"/>
      <c r="S67" s="748"/>
      <c r="T67" s="749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164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165</v>
      </c>
      <c r="B68" s="63" t="s">
        <v>166</v>
      </c>
      <c r="C68" s="36">
        <v>4301011589</v>
      </c>
      <c r="D68" s="746">
        <v>4680115885899</v>
      </c>
      <c r="E68" s="746"/>
      <c r="F68" s="62">
        <v>0.35</v>
      </c>
      <c r="G68" s="37">
        <v>6</v>
      </c>
      <c r="H68" s="62">
        <v>2.1</v>
      </c>
      <c r="I68" s="62">
        <v>2.2999999999999998</v>
      </c>
      <c r="J68" s="37">
        <v>156</v>
      </c>
      <c r="K68" s="37" t="s">
        <v>87</v>
      </c>
      <c r="L68" s="37"/>
      <c r="M68" s="38" t="s">
        <v>169</v>
      </c>
      <c r="N68" s="38"/>
      <c r="O68" s="37">
        <v>50</v>
      </c>
      <c r="P68" s="1044" t="s">
        <v>167</v>
      </c>
      <c r="Q68" s="748"/>
      <c r="R68" s="748"/>
      <c r="S68" s="748"/>
      <c r="T68" s="74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IFERROR(IF(Y68=0,"",ROUNDUP(Y68/H68,0)*0.00753),"")</f>
        <v/>
      </c>
      <c r="AA68" s="68" t="s">
        <v>45</v>
      </c>
      <c r="AB68" s="69" t="s">
        <v>45</v>
      </c>
      <c r="AC68" s="136" t="s">
        <v>168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4301012008</v>
      </c>
      <c r="D69" s="746">
        <v>4680115881525</v>
      </c>
      <c r="E69" s="746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87</v>
      </c>
      <c r="L69" s="37"/>
      <c r="M69" s="38" t="s">
        <v>169</v>
      </c>
      <c r="N69" s="38"/>
      <c r="O69" s="37">
        <v>50</v>
      </c>
      <c r="P69" s="104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8"/>
      <c r="R69" s="748"/>
      <c r="S69" s="748"/>
      <c r="T69" s="74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4301011802</v>
      </c>
      <c r="D70" s="746">
        <v>4680115881419</v>
      </c>
      <c r="E70" s="746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87</v>
      </c>
      <c r="L70" s="37"/>
      <c r="M70" s="38" t="s">
        <v>80</v>
      </c>
      <c r="N70" s="38"/>
      <c r="O70" s="37">
        <v>50</v>
      </c>
      <c r="P70" s="10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8"/>
      <c r="R70" s="748"/>
      <c r="S70" s="748"/>
      <c r="T70" s="7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155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736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37"/>
      <c r="P71" s="733" t="s">
        <v>40</v>
      </c>
      <c r="Q71" s="734"/>
      <c r="R71" s="734"/>
      <c r="S71" s="734"/>
      <c r="T71" s="734"/>
      <c r="U71" s="734"/>
      <c r="V71" s="735"/>
      <c r="W71" s="42" t="s">
        <v>39</v>
      </c>
      <c r="X71" s="43">
        <f>IFERROR(X63/H63,"0")+IFERROR(X64/H64,"0")+IFERROR(X65/H65,"0")+IFERROR(X66/H66,"0")+IFERROR(X67/H67,"0")+IFERROR(X68/H68,"0")+IFERROR(X69/H69,"0")+IFERROR(X70/H70,"0")</f>
        <v>0</v>
      </c>
      <c r="Y71" s="43">
        <f>IFERROR(Y63/H63,"0")+IFERROR(Y64/H64,"0")+IFERROR(Y65/H65,"0")+IFERROR(Y66/H66,"0")+IFERROR(Y67/H67,"0")+IFERROR(Y68/H68,"0")+IFERROR(Y69/H69,"0")+IFERROR(Y70/H70,"0")</f>
        <v>0</v>
      </c>
      <c r="Z71" s="43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37"/>
      <c r="P72" s="733" t="s">
        <v>40</v>
      </c>
      <c r="Q72" s="734"/>
      <c r="R72" s="734"/>
      <c r="S72" s="734"/>
      <c r="T72" s="734"/>
      <c r="U72" s="734"/>
      <c r="V72" s="735"/>
      <c r="W72" s="42" t="s">
        <v>0</v>
      </c>
      <c r="X72" s="43">
        <f>IFERROR(SUM(X63:X70),"0")</f>
        <v>0</v>
      </c>
      <c r="Y72" s="43">
        <f>IFERROR(SUM(Y63:Y70),"0")</f>
        <v>0</v>
      </c>
      <c r="Z72" s="42"/>
      <c r="AA72" s="67"/>
      <c r="AB72" s="67"/>
      <c r="AC72" s="67"/>
    </row>
    <row r="73" spans="1:68" ht="14.25" customHeight="1" x14ac:dyDescent="0.25">
      <c r="A73" s="745" t="s">
        <v>175</v>
      </c>
      <c r="B73" s="745"/>
      <c r="C73" s="745"/>
      <c r="D73" s="745"/>
      <c r="E73" s="745"/>
      <c r="F73" s="745"/>
      <c r="G73" s="745"/>
      <c r="H73" s="745"/>
      <c r="I73" s="745"/>
      <c r="J73" s="745"/>
      <c r="K73" s="745"/>
      <c r="L73" s="745"/>
      <c r="M73" s="745"/>
      <c r="N73" s="745"/>
      <c r="O73" s="745"/>
      <c r="P73" s="745"/>
      <c r="Q73" s="745"/>
      <c r="R73" s="745"/>
      <c r="S73" s="745"/>
      <c r="T73" s="745"/>
      <c r="U73" s="745"/>
      <c r="V73" s="745"/>
      <c r="W73" s="745"/>
      <c r="X73" s="745"/>
      <c r="Y73" s="745"/>
      <c r="Z73" s="745"/>
      <c r="AA73" s="66"/>
      <c r="AB73" s="66"/>
      <c r="AC73" s="80"/>
    </row>
    <row r="74" spans="1:68" ht="27" customHeight="1" x14ac:dyDescent="0.25">
      <c r="A74" s="63" t="s">
        <v>176</v>
      </c>
      <c r="B74" s="63" t="s">
        <v>177</v>
      </c>
      <c r="C74" s="36">
        <v>4301020298</v>
      </c>
      <c r="D74" s="746">
        <v>4680115881440</v>
      </c>
      <c r="E74" s="746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128</v>
      </c>
      <c r="L74" s="37"/>
      <c r="M74" s="38" t="s">
        <v>131</v>
      </c>
      <c r="N74" s="38"/>
      <c r="O74" s="37">
        <v>50</v>
      </c>
      <c r="P74" s="10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8"/>
      <c r="R74" s="748"/>
      <c r="S74" s="748"/>
      <c r="T74" s="74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178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4301020228</v>
      </c>
      <c r="D75" s="746">
        <v>4680115882751</v>
      </c>
      <c r="E75" s="746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87</v>
      </c>
      <c r="L75" s="37"/>
      <c r="M75" s="38" t="s">
        <v>131</v>
      </c>
      <c r="N75" s="38"/>
      <c r="O75" s="37">
        <v>90</v>
      </c>
      <c r="P75" s="10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8"/>
      <c r="R75" s="748"/>
      <c r="S75" s="748"/>
      <c r="T75" s="74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181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182</v>
      </c>
      <c r="B76" s="63" t="s">
        <v>183</v>
      </c>
      <c r="C76" s="36">
        <v>4301020358</v>
      </c>
      <c r="D76" s="746">
        <v>4680115885950</v>
      </c>
      <c r="E76" s="746"/>
      <c r="F76" s="62">
        <v>0.37</v>
      </c>
      <c r="G76" s="37">
        <v>6</v>
      </c>
      <c r="H76" s="62">
        <v>2.2200000000000002</v>
      </c>
      <c r="I76" s="62">
        <v>2.42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1049" t="s">
        <v>184</v>
      </c>
      <c r="Q76" s="748"/>
      <c r="R76" s="748"/>
      <c r="S76" s="748"/>
      <c r="T76" s="74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178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185</v>
      </c>
      <c r="B77" s="63" t="s">
        <v>186</v>
      </c>
      <c r="C77" s="36">
        <v>4301020296</v>
      </c>
      <c r="D77" s="746">
        <v>4680115881433</v>
      </c>
      <c r="E77" s="746"/>
      <c r="F77" s="62">
        <v>0.45</v>
      </c>
      <c r="G77" s="37">
        <v>6</v>
      </c>
      <c r="H77" s="62">
        <v>2.7</v>
      </c>
      <c r="I77" s="62">
        <v>2.9</v>
      </c>
      <c r="J77" s="37">
        <v>156</v>
      </c>
      <c r="K77" s="37" t="s">
        <v>87</v>
      </c>
      <c r="L77" s="37"/>
      <c r="M77" s="38" t="s">
        <v>131</v>
      </c>
      <c r="N77" s="38"/>
      <c r="O77" s="37">
        <v>50</v>
      </c>
      <c r="P77" s="10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8"/>
      <c r="R77" s="748"/>
      <c r="S77" s="748"/>
      <c r="T77" s="74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178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736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37"/>
      <c r="P78" s="733" t="s">
        <v>40</v>
      </c>
      <c r="Q78" s="734"/>
      <c r="R78" s="734"/>
      <c r="S78" s="734"/>
      <c r="T78" s="734"/>
      <c r="U78" s="734"/>
      <c r="V78" s="735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37"/>
      <c r="P79" s="733" t="s">
        <v>40</v>
      </c>
      <c r="Q79" s="734"/>
      <c r="R79" s="734"/>
      <c r="S79" s="734"/>
      <c r="T79" s="734"/>
      <c r="U79" s="734"/>
      <c r="V79" s="735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745" t="s">
        <v>76</v>
      </c>
      <c r="B80" s="745"/>
      <c r="C80" s="745"/>
      <c r="D80" s="745"/>
      <c r="E80" s="745"/>
      <c r="F80" s="745"/>
      <c r="G80" s="745"/>
      <c r="H80" s="745"/>
      <c r="I80" s="745"/>
      <c r="J80" s="745"/>
      <c r="K80" s="745"/>
      <c r="L80" s="745"/>
      <c r="M80" s="745"/>
      <c r="N80" s="745"/>
      <c r="O80" s="745"/>
      <c r="P80" s="745"/>
      <c r="Q80" s="745"/>
      <c r="R80" s="745"/>
      <c r="S80" s="745"/>
      <c r="T80" s="745"/>
      <c r="U80" s="745"/>
      <c r="V80" s="745"/>
      <c r="W80" s="745"/>
      <c r="X80" s="745"/>
      <c r="Y80" s="745"/>
      <c r="Z80" s="745"/>
      <c r="AA80" s="66"/>
      <c r="AB80" s="66"/>
      <c r="AC80" s="80"/>
    </row>
    <row r="81" spans="1:68" ht="16.5" customHeight="1" x14ac:dyDescent="0.25">
      <c r="A81" s="63" t="s">
        <v>187</v>
      </c>
      <c r="B81" s="63" t="s">
        <v>188</v>
      </c>
      <c r="C81" s="36">
        <v>4301031242</v>
      </c>
      <c r="D81" s="746">
        <v>4680115885066</v>
      </c>
      <c r="E81" s="746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103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8"/>
      <c r="R81" s="748"/>
      <c r="S81" s="748"/>
      <c r="T81" s="749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189</v>
      </c>
      <c r="AG81" s="78"/>
      <c r="AJ81" s="84"/>
      <c r="AK81" s="84"/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190</v>
      </c>
      <c r="B82" s="63" t="s">
        <v>191</v>
      </c>
      <c r="C82" s="36">
        <v>4301031240</v>
      </c>
      <c r="D82" s="746">
        <v>4680115885042</v>
      </c>
      <c r="E82" s="746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10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8"/>
      <c r="R82" s="748"/>
      <c r="S82" s="748"/>
      <c r="T82" s="749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192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193</v>
      </c>
      <c r="B83" s="63" t="s">
        <v>194</v>
      </c>
      <c r="C83" s="36">
        <v>4301031315</v>
      </c>
      <c r="D83" s="746">
        <v>4680115885080</v>
      </c>
      <c r="E83" s="746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87</v>
      </c>
      <c r="L83" s="37"/>
      <c r="M83" s="38" t="s">
        <v>80</v>
      </c>
      <c r="N83" s="38"/>
      <c r="O83" s="37">
        <v>40</v>
      </c>
      <c r="P83" s="10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8"/>
      <c r="R83" s="748"/>
      <c r="S83" s="748"/>
      <c r="T83" s="749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195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4301031243</v>
      </c>
      <c r="D84" s="746">
        <v>4680115885073</v>
      </c>
      <c r="E84" s="746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10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8"/>
      <c r="R84" s="748"/>
      <c r="S84" s="748"/>
      <c r="T84" s="749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189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4301031241</v>
      </c>
      <c r="D85" s="746">
        <v>4680115885059</v>
      </c>
      <c r="E85" s="746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10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8"/>
      <c r="R85" s="748"/>
      <c r="S85" s="748"/>
      <c r="T85" s="749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192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4301031316</v>
      </c>
      <c r="D86" s="746">
        <v>4680115885097</v>
      </c>
      <c r="E86" s="746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/>
      <c r="M86" s="38" t="s">
        <v>80</v>
      </c>
      <c r="N86" s="38"/>
      <c r="O86" s="37">
        <v>40</v>
      </c>
      <c r="P86" s="10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8"/>
      <c r="R86" s="748"/>
      <c r="S86" s="748"/>
      <c r="T86" s="749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195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736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37"/>
      <c r="P87" s="733" t="s">
        <v>40</v>
      </c>
      <c r="Q87" s="734"/>
      <c r="R87" s="734"/>
      <c r="S87" s="734"/>
      <c r="T87" s="734"/>
      <c r="U87" s="734"/>
      <c r="V87" s="735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37"/>
      <c r="P88" s="733" t="s">
        <v>40</v>
      </c>
      <c r="Q88" s="734"/>
      <c r="R88" s="734"/>
      <c r="S88" s="734"/>
      <c r="T88" s="734"/>
      <c r="U88" s="734"/>
      <c r="V88" s="735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745" t="s">
        <v>82</v>
      </c>
      <c r="B89" s="745"/>
      <c r="C89" s="745"/>
      <c r="D89" s="745"/>
      <c r="E89" s="745"/>
      <c r="F89" s="745"/>
      <c r="G89" s="745"/>
      <c r="H89" s="745"/>
      <c r="I89" s="745"/>
      <c r="J89" s="745"/>
      <c r="K89" s="745"/>
      <c r="L89" s="745"/>
      <c r="M89" s="745"/>
      <c r="N89" s="745"/>
      <c r="O89" s="745"/>
      <c r="P89" s="745"/>
      <c r="Q89" s="745"/>
      <c r="R89" s="745"/>
      <c r="S89" s="745"/>
      <c r="T89" s="745"/>
      <c r="U89" s="745"/>
      <c r="V89" s="745"/>
      <c r="W89" s="745"/>
      <c r="X89" s="745"/>
      <c r="Y89" s="745"/>
      <c r="Z89" s="745"/>
      <c r="AA89" s="66"/>
      <c r="AB89" s="66"/>
      <c r="AC89" s="80"/>
    </row>
    <row r="90" spans="1:68" ht="37.5" customHeight="1" x14ac:dyDescent="0.25">
      <c r="A90" s="63" t="s">
        <v>203</v>
      </c>
      <c r="B90" s="63" t="s">
        <v>204</v>
      </c>
      <c r="C90" s="36">
        <v>4301051844</v>
      </c>
      <c r="D90" s="746">
        <v>4680115885929</v>
      </c>
      <c r="E90" s="746"/>
      <c r="F90" s="62">
        <v>0.42</v>
      </c>
      <c r="G90" s="37">
        <v>6</v>
      </c>
      <c r="H90" s="62">
        <v>2.52</v>
      </c>
      <c r="I90" s="62">
        <v>2.72</v>
      </c>
      <c r="J90" s="37">
        <v>156</v>
      </c>
      <c r="K90" s="37" t="s">
        <v>87</v>
      </c>
      <c r="L90" s="37"/>
      <c r="M90" s="38" t="s">
        <v>127</v>
      </c>
      <c r="N90" s="38"/>
      <c r="O90" s="37">
        <v>45</v>
      </c>
      <c r="P90" s="1030" t="s">
        <v>205</v>
      </c>
      <c r="Q90" s="748"/>
      <c r="R90" s="748"/>
      <c r="S90" s="748"/>
      <c r="T90" s="749"/>
      <c r="U90" s="39" t="s">
        <v>202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IFERROR(IF(Y90=0,"",ROUNDUP(Y90/H90,0)*0.00753),"")</f>
        <v/>
      </c>
      <c r="AA90" s="68" t="s">
        <v>45</v>
      </c>
      <c r="AB90" s="69" t="s">
        <v>152</v>
      </c>
      <c r="AC90" s="162" t="s">
        <v>206</v>
      </c>
      <c r="AG90" s="78"/>
      <c r="AJ90" s="84"/>
      <c r="AK90" s="84"/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207</v>
      </c>
      <c r="B91" s="63" t="s">
        <v>208</v>
      </c>
      <c r="C91" s="36">
        <v>4301051823</v>
      </c>
      <c r="D91" s="746">
        <v>4680115881891</v>
      </c>
      <c r="E91" s="746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1031" t="s">
        <v>209</v>
      </c>
      <c r="Q91" s="748"/>
      <c r="R91" s="748"/>
      <c r="S91" s="748"/>
      <c r="T91" s="749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/>
      <c r="AK91" s="84"/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4301051846</v>
      </c>
      <c r="D92" s="746">
        <v>4680115885769</v>
      </c>
      <c r="E92" s="746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/>
      <c r="M92" s="38" t="s">
        <v>127</v>
      </c>
      <c r="N92" s="38"/>
      <c r="O92" s="37">
        <v>45</v>
      </c>
      <c r="P92" s="1032" t="s">
        <v>213</v>
      </c>
      <c r="Q92" s="748"/>
      <c r="R92" s="748"/>
      <c r="S92" s="748"/>
      <c r="T92" s="74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206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746">
        <v>4680115884410</v>
      </c>
      <c r="E93" s="746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/>
      <c r="M93" s="38" t="s">
        <v>80</v>
      </c>
      <c r="N93" s="38"/>
      <c r="O93" s="37">
        <v>40</v>
      </c>
      <c r="P93" s="1033" t="s">
        <v>216</v>
      </c>
      <c r="Q93" s="748"/>
      <c r="R93" s="748"/>
      <c r="S93" s="748"/>
      <c r="T93" s="74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4301051827</v>
      </c>
      <c r="D94" s="746">
        <v>4680115884403</v>
      </c>
      <c r="E94" s="746"/>
      <c r="F94" s="62">
        <v>0.3</v>
      </c>
      <c r="G94" s="37">
        <v>6</v>
      </c>
      <c r="H94" s="62">
        <v>1.8</v>
      </c>
      <c r="I94" s="62">
        <v>2</v>
      </c>
      <c r="J94" s="37">
        <v>156</v>
      </c>
      <c r="K94" s="37" t="s">
        <v>87</v>
      </c>
      <c r="L94" s="37"/>
      <c r="M94" s="38" t="s">
        <v>80</v>
      </c>
      <c r="N94" s="38"/>
      <c r="O94" s="37">
        <v>40</v>
      </c>
      <c r="P94" s="10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8"/>
      <c r="R94" s="748"/>
      <c r="S94" s="748"/>
      <c r="T94" s="74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217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27" customHeight="1" x14ac:dyDescent="0.25">
      <c r="A95" s="63" t="s">
        <v>220</v>
      </c>
      <c r="B95" s="63" t="s">
        <v>221</v>
      </c>
      <c r="C95" s="36">
        <v>4301051837</v>
      </c>
      <c r="D95" s="746">
        <v>4680115884311</v>
      </c>
      <c r="E95" s="746"/>
      <c r="F95" s="62">
        <v>0.3</v>
      </c>
      <c r="G95" s="37">
        <v>6</v>
      </c>
      <c r="H95" s="62">
        <v>1.8</v>
      </c>
      <c r="I95" s="62">
        <v>2.0659999999999998</v>
      </c>
      <c r="J95" s="37">
        <v>156</v>
      </c>
      <c r="K95" s="37" t="s">
        <v>87</v>
      </c>
      <c r="L95" s="37"/>
      <c r="M95" s="38" t="s">
        <v>127</v>
      </c>
      <c r="N95" s="38"/>
      <c r="O95" s="37">
        <v>40</v>
      </c>
      <c r="P95" s="103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8"/>
      <c r="R95" s="748"/>
      <c r="S95" s="748"/>
      <c r="T95" s="7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210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736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37"/>
      <c r="P96" s="733" t="s">
        <v>40</v>
      </c>
      <c r="Q96" s="734"/>
      <c r="R96" s="734"/>
      <c r="S96" s="734"/>
      <c r="T96" s="734"/>
      <c r="U96" s="734"/>
      <c r="V96" s="735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37"/>
      <c r="P97" s="733" t="s">
        <v>40</v>
      </c>
      <c r="Q97" s="734"/>
      <c r="R97" s="734"/>
      <c r="S97" s="734"/>
      <c r="T97" s="734"/>
      <c r="U97" s="734"/>
      <c r="V97" s="735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745" t="s">
        <v>222</v>
      </c>
      <c r="B98" s="745"/>
      <c r="C98" s="745"/>
      <c r="D98" s="745"/>
      <c r="E98" s="745"/>
      <c r="F98" s="745"/>
      <c r="G98" s="745"/>
      <c r="H98" s="745"/>
      <c r="I98" s="745"/>
      <c r="J98" s="745"/>
      <c r="K98" s="745"/>
      <c r="L98" s="745"/>
      <c r="M98" s="745"/>
      <c r="N98" s="745"/>
      <c r="O98" s="745"/>
      <c r="P98" s="745"/>
      <c r="Q98" s="745"/>
      <c r="R98" s="745"/>
      <c r="S98" s="745"/>
      <c r="T98" s="745"/>
      <c r="U98" s="745"/>
      <c r="V98" s="745"/>
      <c r="W98" s="745"/>
      <c r="X98" s="745"/>
      <c r="Y98" s="745"/>
      <c r="Z98" s="745"/>
      <c r="AA98" s="66"/>
      <c r="AB98" s="66"/>
      <c r="AC98" s="80"/>
    </row>
    <row r="99" spans="1:68" ht="37.5" customHeight="1" x14ac:dyDescent="0.25">
      <c r="A99" s="63" t="s">
        <v>223</v>
      </c>
      <c r="B99" s="63" t="s">
        <v>224</v>
      </c>
      <c r="C99" s="36">
        <v>4301060366</v>
      </c>
      <c r="D99" s="746">
        <v>4680115881532</v>
      </c>
      <c r="E99" s="746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128</v>
      </c>
      <c r="L99" s="37"/>
      <c r="M99" s="38" t="s">
        <v>80</v>
      </c>
      <c r="N99" s="38"/>
      <c r="O99" s="37">
        <v>30</v>
      </c>
      <c r="P99" s="10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8"/>
      <c r="R99" s="748"/>
      <c r="S99" s="748"/>
      <c r="T99" s="749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225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223</v>
      </c>
      <c r="B100" s="63" t="s">
        <v>226</v>
      </c>
      <c r="C100" s="36">
        <v>4301060371</v>
      </c>
      <c r="D100" s="746">
        <v>4680115881532</v>
      </c>
      <c r="E100" s="746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/>
      <c r="M100" s="38" t="s">
        <v>80</v>
      </c>
      <c r="N100" s="38"/>
      <c r="O100" s="37">
        <v>30</v>
      </c>
      <c r="P100" s="102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8"/>
      <c r="R100" s="748"/>
      <c r="S100" s="748"/>
      <c r="T100" s="749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225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227</v>
      </c>
      <c r="B101" s="63" t="s">
        <v>228</v>
      </c>
      <c r="C101" s="36">
        <v>4301060351</v>
      </c>
      <c r="D101" s="746">
        <v>4680115881464</v>
      </c>
      <c r="E101" s="746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87</v>
      </c>
      <c r="L101" s="37"/>
      <c r="M101" s="38" t="s">
        <v>127</v>
      </c>
      <c r="N101" s="38"/>
      <c r="O101" s="37">
        <v>30</v>
      </c>
      <c r="P101" s="10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8"/>
      <c r="R101" s="748"/>
      <c r="S101" s="748"/>
      <c r="T101" s="74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229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36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37"/>
      <c r="P102" s="733" t="s">
        <v>40</v>
      </c>
      <c r="Q102" s="734"/>
      <c r="R102" s="734"/>
      <c r="S102" s="734"/>
      <c r="T102" s="734"/>
      <c r="U102" s="734"/>
      <c r="V102" s="73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7"/>
      <c r="P103" s="733" t="s">
        <v>40</v>
      </c>
      <c r="Q103" s="734"/>
      <c r="R103" s="734"/>
      <c r="S103" s="734"/>
      <c r="T103" s="734"/>
      <c r="U103" s="734"/>
      <c r="V103" s="73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756" t="s">
        <v>230</v>
      </c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756"/>
      <c r="AA104" s="65"/>
      <c r="AB104" s="65"/>
      <c r="AC104" s="79"/>
    </row>
    <row r="105" spans="1:68" ht="14.25" customHeight="1" x14ac:dyDescent="0.25">
      <c r="A105" s="745" t="s">
        <v>123</v>
      </c>
      <c r="B105" s="745"/>
      <c r="C105" s="745"/>
      <c r="D105" s="745"/>
      <c r="E105" s="745"/>
      <c r="F105" s="745"/>
      <c r="G105" s="745"/>
      <c r="H105" s="745"/>
      <c r="I105" s="745"/>
      <c r="J105" s="745"/>
      <c r="K105" s="745"/>
      <c r="L105" s="745"/>
      <c r="M105" s="745"/>
      <c r="N105" s="745"/>
      <c r="O105" s="745"/>
      <c r="P105" s="745"/>
      <c r="Q105" s="745"/>
      <c r="R105" s="745"/>
      <c r="S105" s="745"/>
      <c r="T105" s="745"/>
      <c r="U105" s="745"/>
      <c r="V105" s="745"/>
      <c r="W105" s="745"/>
      <c r="X105" s="745"/>
      <c r="Y105" s="745"/>
      <c r="Z105" s="745"/>
      <c r="AA105" s="66"/>
      <c r="AB105" s="66"/>
      <c r="AC105" s="80"/>
    </row>
    <row r="106" spans="1:68" ht="27" customHeight="1" x14ac:dyDescent="0.25">
      <c r="A106" s="63" t="s">
        <v>231</v>
      </c>
      <c r="B106" s="63" t="s">
        <v>232</v>
      </c>
      <c r="C106" s="36">
        <v>4301011468</v>
      </c>
      <c r="D106" s="746">
        <v>4680115881327</v>
      </c>
      <c r="E106" s="746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128</v>
      </c>
      <c r="L106" s="37"/>
      <c r="M106" s="38" t="s">
        <v>169</v>
      </c>
      <c r="N106" s="38"/>
      <c r="O106" s="37">
        <v>50</v>
      </c>
      <c r="P106" s="10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8"/>
      <c r="R106" s="748"/>
      <c r="S106" s="748"/>
      <c r="T106" s="74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233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234</v>
      </c>
      <c r="B107" s="63" t="s">
        <v>235</v>
      </c>
      <c r="C107" s="36">
        <v>4301011476</v>
      </c>
      <c r="D107" s="746">
        <v>4680115881518</v>
      </c>
      <c r="E107" s="746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87</v>
      </c>
      <c r="L107" s="37"/>
      <c r="M107" s="38" t="s">
        <v>127</v>
      </c>
      <c r="N107" s="38"/>
      <c r="O107" s="37">
        <v>50</v>
      </c>
      <c r="P107" s="10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8"/>
      <c r="R107" s="748"/>
      <c r="S107" s="748"/>
      <c r="T107" s="74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236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4301012007</v>
      </c>
      <c r="D108" s="746">
        <v>4680115881303</v>
      </c>
      <c r="E108" s="746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87</v>
      </c>
      <c r="L108" s="37"/>
      <c r="M108" s="38" t="s">
        <v>169</v>
      </c>
      <c r="N108" s="38"/>
      <c r="O108" s="37">
        <v>50</v>
      </c>
      <c r="P108" s="102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8"/>
      <c r="R108" s="748"/>
      <c r="S108" s="748"/>
      <c r="T108" s="74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36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37"/>
      <c r="P109" s="733" t="s">
        <v>40</v>
      </c>
      <c r="Q109" s="734"/>
      <c r="R109" s="734"/>
      <c r="S109" s="734"/>
      <c r="T109" s="734"/>
      <c r="U109" s="734"/>
      <c r="V109" s="735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37"/>
      <c r="P110" s="733" t="s">
        <v>40</v>
      </c>
      <c r="Q110" s="734"/>
      <c r="R110" s="734"/>
      <c r="S110" s="734"/>
      <c r="T110" s="734"/>
      <c r="U110" s="734"/>
      <c r="V110" s="735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745" t="s">
        <v>82</v>
      </c>
      <c r="B111" s="745"/>
      <c r="C111" s="745"/>
      <c r="D111" s="745"/>
      <c r="E111" s="745"/>
      <c r="F111" s="745"/>
      <c r="G111" s="745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  <c r="U111" s="745"/>
      <c r="V111" s="745"/>
      <c r="W111" s="745"/>
      <c r="X111" s="745"/>
      <c r="Y111" s="745"/>
      <c r="Z111" s="745"/>
      <c r="AA111" s="66"/>
      <c r="AB111" s="66"/>
      <c r="AC111" s="80"/>
    </row>
    <row r="112" spans="1:68" ht="27" customHeight="1" x14ac:dyDescent="0.25">
      <c r="A112" s="63" t="s">
        <v>240</v>
      </c>
      <c r="B112" s="63" t="s">
        <v>241</v>
      </c>
      <c r="C112" s="36">
        <v>4301051437</v>
      </c>
      <c r="D112" s="746">
        <v>4607091386967</v>
      </c>
      <c r="E112" s="746"/>
      <c r="F112" s="62">
        <v>1.35</v>
      </c>
      <c r="G112" s="37">
        <v>6</v>
      </c>
      <c r="H112" s="62">
        <v>8.1</v>
      </c>
      <c r="I112" s="62">
        <v>8.6639999999999997</v>
      </c>
      <c r="J112" s="37">
        <v>56</v>
      </c>
      <c r="K112" s="37" t="s">
        <v>128</v>
      </c>
      <c r="L112" s="37"/>
      <c r="M112" s="38" t="s">
        <v>127</v>
      </c>
      <c r="N112" s="38"/>
      <c r="O112" s="37">
        <v>45</v>
      </c>
      <c r="P112" s="10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48"/>
      <c r="R112" s="748"/>
      <c r="S112" s="748"/>
      <c r="T112" s="74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242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240</v>
      </c>
      <c r="B113" s="63" t="s">
        <v>243</v>
      </c>
      <c r="C113" s="36">
        <v>4301051546</v>
      </c>
      <c r="D113" s="746">
        <v>4607091386967</v>
      </c>
      <c r="E113" s="746"/>
      <c r="F113" s="62">
        <v>1.4</v>
      </c>
      <c r="G113" s="37">
        <v>6</v>
      </c>
      <c r="H113" s="62">
        <v>8.4</v>
      </c>
      <c r="I113" s="62">
        <v>8.9640000000000004</v>
      </c>
      <c r="J113" s="37">
        <v>56</v>
      </c>
      <c r="K113" s="37" t="s">
        <v>128</v>
      </c>
      <c r="L113" s="37"/>
      <c r="M113" s="38" t="s">
        <v>127</v>
      </c>
      <c r="N113" s="38"/>
      <c r="O113" s="37">
        <v>45</v>
      </c>
      <c r="P113" s="10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48"/>
      <c r="R113" s="748"/>
      <c r="S113" s="748"/>
      <c r="T113" s="74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242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244</v>
      </c>
      <c r="B114" s="63" t="s">
        <v>245</v>
      </c>
      <c r="C114" s="36">
        <v>4301051436</v>
      </c>
      <c r="D114" s="746">
        <v>4607091385731</v>
      </c>
      <c r="E114" s="746"/>
      <c r="F114" s="62">
        <v>0.45</v>
      </c>
      <c r="G114" s="37">
        <v>6</v>
      </c>
      <c r="H114" s="62">
        <v>2.7</v>
      </c>
      <c r="I114" s="62">
        <v>2.972</v>
      </c>
      <c r="J114" s="37">
        <v>156</v>
      </c>
      <c r="K114" s="37" t="s">
        <v>87</v>
      </c>
      <c r="L114" s="37"/>
      <c r="M114" s="38" t="s">
        <v>127</v>
      </c>
      <c r="N114" s="38"/>
      <c r="O114" s="37">
        <v>45</v>
      </c>
      <c r="P114" s="10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8"/>
      <c r="R114" s="748"/>
      <c r="S114" s="748"/>
      <c r="T114" s="7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IFERROR(IF(Y114=0,"",ROUNDUP(Y114/H114,0)*0.00753),"")</f>
        <v/>
      </c>
      <c r="AA114" s="68" t="s">
        <v>45</v>
      </c>
      <c r="AB114" s="69" t="s">
        <v>45</v>
      </c>
      <c r="AC114" s="190" t="s">
        <v>242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246</v>
      </c>
      <c r="B115" s="63" t="s">
        <v>247</v>
      </c>
      <c r="C115" s="36">
        <v>4301051438</v>
      </c>
      <c r="D115" s="746">
        <v>4680115880894</v>
      </c>
      <c r="E115" s="746"/>
      <c r="F115" s="62">
        <v>0.33</v>
      </c>
      <c r="G115" s="37">
        <v>6</v>
      </c>
      <c r="H115" s="62">
        <v>1.98</v>
      </c>
      <c r="I115" s="62">
        <v>2.258</v>
      </c>
      <c r="J115" s="37">
        <v>156</v>
      </c>
      <c r="K115" s="37" t="s">
        <v>87</v>
      </c>
      <c r="L115" s="37"/>
      <c r="M115" s="38" t="s">
        <v>127</v>
      </c>
      <c r="N115" s="38"/>
      <c r="O115" s="37">
        <v>45</v>
      </c>
      <c r="P115" s="10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8"/>
      <c r="R115" s="748"/>
      <c r="S115" s="748"/>
      <c r="T115" s="74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248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4301051439</v>
      </c>
      <c r="D116" s="746">
        <v>4680115880214</v>
      </c>
      <c r="E116" s="746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87</v>
      </c>
      <c r="L116" s="37"/>
      <c r="M116" s="38" t="s">
        <v>127</v>
      </c>
      <c r="N116" s="38"/>
      <c r="O116" s="37">
        <v>45</v>
      </c>
      <c r="P116" s="10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8"/>
      <c r="R116" s="748"/>
      <c r="S116" s="748"/>
      <c r="T116" s="74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251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36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37"/>
      <c r="P117" s="733" t="s">
        <v>40</v>
      </c>
      <c r="Q117" s="734"/>
      <c r="R117" s="734"/>
      <c r="S117" s="734"/>
      <c r="T117" s="734"/>
      <c r="U117" s="734"/>
      <c r="V117" s="735"/>
      <c r="W117" s="42" t="s">
        <v>39</v>
      </c>
      <c r="X117" s="43">
        <f>IFERROR(X112/H112,"0")+IFERROR(X113/H113,"0")+IFERROR(X114/H114,"0")+IFERROR(X115/H115,"0")+IFERROR(X116/H116,"0")</f>
        <v>0</v>
      </c>
      <c r="Y117" s="43">
        <f>IFERROR(Y112/H112,"0")+IFERROR(Y113/H113,"0")+IFERROR(Y114/H114,"0")+IFERROR(Y115/H115,"0")+IFERROR(Y116/H116,"0")</f>
        <v>0</v>
      </c>
      <c r="Z117" s="43">
        <f>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37"/>
      <c r="P118" s="733" t="s">
        <v>40</v>
      </c>
      <c r="Q118" s="734"/>
      <c r="R118" s="734"/>
      <c r="S118" s="734"/>
      <c r="T118" s="734"/>
      <c r="U118" s="734"/>
      <c r="V118" s="735"/>
      <c r="W118" s="42" t="s">
        <v>0</v>
      </c>
      <c r="X118" s="43">
        <f>IFERROR(SUM(X112:X116),"0")</f>
        <v>0</v>
      </c>
      <c r="Y118" s="43">
        <f>IFERROR(SUM(Y112:Y116),"0")</f>
        <v>0</v>
      </c>
      <c r="Z118" s="42"/>
      <c r="AA118" s="67"/>
      <c r="AB118" s="67"/>
      <c r="AC118" s="67"/>
    </row>
    <row r="119" spans="1:68" ht="16.5" customHeight="1" x14ac:dyDescent="0.25">
      <c r="A119" s="756" t="s">
        <v>252</v>
      </c>
      <c r="B119" s="756"/>
      <c r="C119" s="756"/>
      <c r="D119" s="756"/>
      <c r="E119" s="756"/>
      <c r="F119" s="756"/>
      <c r="G119" s="756"/>
      <c r="H119" s="756"/>
      <c r="I119" s="756"/>
      <c r="J119" s="756"/>
      <c r="K119" s="756"/>
      <c r="L119" s="756"/>
      <c r="M119" s="756"/>
      <c r="N119" s="756"/>
      <c r="O119" s="756"/>
      <c r="P119" s="756"/>
      <c r="Q119" s="756"/>
      <c r="R119" s="756"/>
      <c r="S119" s="756"/>
      <c r="T119" s="756"/>
      <c r="U119" s="756"/>
      <c r="V119" s="756"/>
      <c r="W119" s="756"/>
      <c r="X119" s="756"/>
      <c r="Y119" s="756"/>
      <c r="Z119" s="756"/>
      <c r="AA119" s="65"/>
      <c r="AB119" s="65"/>
      <c r="AC119" s="79"/>
    </row>
    <row r="120" spans="1:68" ht="14.25" customHeight="1" x14ac:dyDescent="0.25">
      <c r="A120" s="745" t="s">
        <v>123</v>
      </c>
      <c r="B120" s="745"/>
      <c r="C120" s="745"/>
      <c r="D120" s="745"/>
      <c r="E120" s="745"/>
      <c r="F120" s="745"/>
      <c r="G120" s="745"/>
      <c r="H120" s="745"/>
      <c r="I120" s="745"/>
      <c r="J120" s="745"/>
      <c r="K120" s="745"/>
      <c r="L120" s="745"/>
      <c r="M120" s="745"/>
      <c r="N120" s="745"/>
      <c r="O120" s="745"/>
      <c r="P120" s="745"/>
      <c r="Q120" s="745"/>
      <c r="R120" s="745"/>
      <c r="S120" s="745"/>
      <c r="T120" s="745"/>
      <c r="U120" s="745"/>
      <c r="V120" s="745"/>
      <c r="W120" s="745"/>
      <c r="X120" s="745"/>
      <c r="Y120" s="745"/>
      <c r="Z120" s="745"/>
      <c r="AA120" s="66"/>
      <c r="AB120" s="66"/>
      <c r="AC120" s="80"/>
    </row>
    <row r="121" spans="1:68" ht="27" customHeight="1" x14ac:dyDescent="0.25">
      <c r="A121" s="63" t="s">
        <v>253</v>
      </c>
      <c r="B121" s="63" t="s">
        <v>254</v>
      </c>
      <c r="C121" s="36">
        <v>4301011514</v>
      </c>
      <c r="D121" s="746">
        <v>4680115882133</v>
      </c>
      <c r="E121" s="746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128</v>
      </c>
      <c r="L121" s="37"/>
      <c r="M121" s="38" t="s">
        <v>131</v>
      </c>
      <c r="N121" s="38"/>
      <c r="O121" s="37">
        <v>50</v>
      </c>
      <c r="P121" s="10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48"/>
      <c r="R121" s="748"/>
      <c r="S121" s="748"/>
      <c r="T121" s="74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255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253</v>
      </c>
      <c r="B122" s="63" t="s">
        <v>256</v>
      </c>
      <c r="C122" s="36">
        <v>4301011703</v>
      </c>
      <c r="D122" s="746">
        <v>4680115882133</v>
      </c>
      <c r="E122" s="746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128</v>
      </c>
      <c r="L122" s="37"/>
      <c r="M122" s="38" t="s">
        <v>131</v>
      </c>
      <c r="N122" s="38"/>
      <c r="O122" s="37">
        <v>50</v>
      </c>
      <c r="P122" s="101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48"/>
      <c r="R122" s="748"/>
      <c r="S122" s="748"/>
      <c r="T122" s="74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258</v>
      </c>
      <c r="B123" s="63" t="s">
        <v>259</v>
      </c>
      <c r="C123" s="36">
        <v>4301011417</v>
      </c>
      <c r="D123" s="746">
        <v>4680115880269</v>
      </c>
      <c r="E123" s="746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87</v>
      </c>
      <c r="L123" s="37"/>
      <c r="M123" s="38" t="s">
        <v>127</v>
      </c>
      <c r="N123" s="38"/>
      <c r="O123" s="37">
        <v>50</v>
      </c>
      <c r="P123" s="10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8"/>
      <c r="R123" s="748"/>
      <c r="S123" s="748"/>
      <c r="T123" s="74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255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260</v>
      </c>
      <c r="B124" s="63" t="s">
        <v>261</v>
      </c>
      <c r="C124" s="36">
        <v>4301011415</v>
      </c>
      <c r="D124" s="746">
        <v>4680115880429</v>
      </c>
      <c r="E124" s="746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87</v>
      </c>
      <c r="L124" s="37"/>
      <c r="M124" s="38" t="s">
        <v>127</v>
      </c>
      <c r="N124" s="38"/>
      <c r="O124" s="37">
        <v>50</v>
      </c>
      <c r="P124" s="10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8"/>
      <c r="R124" s="748"/>
      <c r="S124" s="748"/>
      <c r="T124" s="74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255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4301011462</v>
      </c>
      <c r="D125" s="746">
        <v>4680115881457</v>
      </c>
      <c r="E125" s="746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87</v>
      </c>
      <c r="L125" s="37"/>
      <c r="M125" s="38" t="s">
        <v>127</v>
      </c>
      <c r="N125" s="38"/>
      <c r="O125" s="37">
        <v>50</v>
      </c>
      <c r="P125" s="10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8"/>
      <c r="R125" s="748"/>
      <c r="S125" s="748"/>
      <c r="T125" s="74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255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36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37"/>
      <c r="P126" s="733" t="s">
        <v>40</v>
      </c>
      <c r="Q126" s="734"/>
      <c r="R126" s="734"/>
      <c r="S126" s="734"/>
      <c r="T126" s="734"/>
      <c r="U126" s="734"/>
      <c r="V126" s="73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37"/>
      <c r="P127" s="733" t="s">
        <v>40</v>
      </c>
      <c r="Q127" s="734"/>
      <c r="R127" s="734"/>
      <c r="S127" s="734"/>
      <c r="T127" s="734"/>
      <c r="U127" s="734"/>
      <c r="V127" s="73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745" t="s">
        <v>175</v>
      </c>
      <c r="B128" s="745"/>
      <c r="C128" s="745"/>
      <c r="D128" s="745"/>
      <c r="E128" s="745"/>
      <c r="F128" s="745"/>
      <c r="G128" s="745"/>
      <c r="H128" s="745"/>
      <c r="I128" s="745"/>
      <c r="J128" s="745"/>
      <c r="K128" s="745"/>
      <c r="L128" s="745"/>
      <c r="M128" s="745"/>
      <c r="N128" s="745"/>
      <c r="O128" s="745"/>
      <c r="P128" s="745"/>
      <c r="Q128" s="745"/>
      <c r="R128" s="745"/>
      <c r="S128" s="745"/>
      <c r="T128" s="745"/>
      <c r="U128" s="745"/>
      <c r="V128" s="745"/>
      <c r="W128" s="745"/>
      <c r="X128" s="745"/>
      <c r="Y128" s="745"/>
      <c r="Z128" s="745"/>
      <c r="AA128" s="66"/>
      <c r="AB128" s="66"/>
      <c r="AC128" s="80"/>
    </row>
    <row r="129" spans="1:68" ht="16.5" customHeight="1" x14ac:dyDescent="0.25">
      <c r="A129" s="63" t="s">
        <v>264</v>
      </c>
      <c r="B129" s="63" t="s">
        <v>265</v>
      </c>
      <c r="C129" s="36">
        <v>4301020235</v>
      </c>
      <c r="D129" s="746">
        <v>4680115881488</v>
      </c>
      <c r="E129" s="746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128</v>
      </c>
      <c r="L129" s="37"/>
      <c r="M129" s="38" t="s">
        <v>131</v>
      </c>
      <c r="N129" s="38"/>
      <c r="O129" s="37">
        <v>50</v>
      </c>
      <c r="P129" s="10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8"/>
      <c r="R129" s="748"/>
      <c r="S129" s="748"/>
      <c r="T129" s="74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266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264</v>
      </c>
      <c r="B130" s="63" t="s">
        <v>267</v>
      </c>
      <c r="C130" s="36">
        <v>4301020345</v>
      </c>
      <c r="D130" s="746">
        <v>4680115881488</v>
      </c>
      <c r="E130" s="746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128</v>
      </c>
      <c r="L130" s="37"/>
      <c r="M130" s="38" t="s">
        <v>131</v>
      </c>
      <c r="N130" s="38"/>
      <c r="O130" s="37">
        <v>55</v>
      </c>
      <c r="P130" s="1006" t="s">
        <v>268</v>
      </c>
      <c r="Q130" s="748"/>
      <c r="R130" s="748"/>
      <c r="S130" s="748"/>
      <c r="T130" s="74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269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270</v>
      </c>
      <c r="B131" s="63" t="s">
        <v>271</v>
      </c>
      <c r="C131" s="36">
        <v>4301020346</v>
      </c>
      <c r="D131" s="746">
        <v>4680115882775</v>
      </c>
      <c r="E131" s="746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/>
      <c r="M131" s="38" t="s">
        <v>131</v>
      </c>
      <c r="N131" s="38"/>
      <c r="O131" s="37">
        <v>55</v>
      </c>
      <c r="P131" s="1007" t="s">
        <v>272</v>
      </c>
      <c r="Q131" s="748"/>
      <c r="R131" s="748"/>
      <c r="S131" s="748"/>
      <c r="T131" s="74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269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4301020258</v>
      </c>
      <c r="D132" s="746">
        <v>4680115882775</v>
      </c>
      <c r="E132" s="746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81</v>
      </c>
      <c r="L132" s="37"/>
      <c r="M132" s="38" t="s">
        <v>127</v>
      </c>
      <c r="N132" s="38"/>
      <c r="O132" s="37">
        <v>50</v>
      </c>
      <c r="P132" s="10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48"/>
      <c r="R132" s="748"/>
      <c r="S132" s="748"/>
      <c r="T132" s="74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266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4301020344</v>
      </c>
      <c r="D133" s="746">
        <v>4680115880658</v>
      </c>
      <c r="E133" s="746"/>
      <c r="F133" s="62">
        <v>0.4</v>
      </c>
      <c r="G133" s="37">
        <v>6</v>
      </c>
      <c r="H133" s="62">
        <v>2.4</v>
      </c>
      <c r="I133" s="62">
        <v>2.6</v>
      </c>
      <c r="J133" s="37">
        <v>156</v>
      </c>
      <c r="K133" s="37" t="s">
        <v>87</v>
      </c>
      <c r="L133" s="37"/>
      <c r="M133" s="38" t="s">
        <v>131</v>
      </c>
      <c r="N133" s="38"/>
      <c r="O133" s="37">
        <v>55</v>
      </c>
      <c r="P133" s="1009" t="s">
        <v>276</v>
      </c>
      <c r="Q133" s="748"/>
      <c r="R133" s="748"/>
      <c r="S133" s="748"/>
      <c r="T133" s="74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IFERROR(IF(Y133=0,"",ROUNDUP(Y133/H133,0)*0.00753),"")</f>
        <v/>
      </c>
      <c r="AA133" s="68" t="s">
        <v>45</v>
      </c>
      <c r="AB133" s="69" t="s">
        <v>45</v>
      </c>
      <c r="AC133" s="214" t="s">
        <v>269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36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37"/>
      <c r="P134" s="733" t="s">
        <v>40</v>
      </c>
      <c r="Q134" s="734"/>
      <c r="R134" s="734"/>
      <c r="S134" s="734"/>
      <c r="T134" s="734"/>
      <c r="U134" s="734"/>
      <c r="V134" s="735"/>
      <c r="W134" s="42" t="s">
        <v>39</v>
      </c>
      <c r="X134" s="43">
        <f>IFERROR(X129/H129,"0")+IFERROR(X130/H130,"0")+IFERROR(X131/H131,"0")+IFERROR(X132/H132,"0")+IFERROR(X133/H133,"0")</f>
        <v>0</v>
      </c>
      <c r="Y134" s="43">
        <f>IFERROR(Y129/H129,"0")+IFERROR(Y130/H130,"0")+IFERROR(Y131/H131,"0")+IFERROR(Y132/H132,"0")+IFERROR(Y133/H133,"0")</f>
        <v>0</v>
      </c>
      <c r="Z134" s="43">
        <f>IFERROR(IF(Z129="",0,Z129),"0")+IFERROR(IF(Z130="",0,Z130),"0")+IFERROR(IF(Z131="",0,Z131),"0")+IFERROR(IF(Z132="",0,Z132),"0")+IFERROR(IF(Z133="",0,Z133),"0")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37"/>
      <c r="P135" s="733" t="s">
        <v>40</v>
      </c>
      <c r="Q135" s="734"/>
      <c r="R135" s="734"/>
      <c r="S135" s="734"/>
      <c r="T135" s="734"/>
      <c r="U135" s="734"/>
      <c r="V135" s="735"/>
      <c r="W135" s="42" t="s">
        <v>0</v>
      </c>
      <c r="X135" s="43">
        <f>IFERROR(SUM(X129:X133),"0")</f>
        <v>0</v>
      </c>
      <c r="Y135" s="43">
        <f>IFERROR(SUM(Y129:Y133),"0")</f>
        <v>0</v>
      </c>
      <c r="Z135" s="42"/>
      <c r="AA135" s="67"/>
      <c r="AB135" s="67"/>
      <c r="AC135" s="67"/>
    </row>
    <row r="136" spans="1:68" ht="14.25" customHeight="1" x14ac:dyDescent="0.25">
      <c r="A136" s="745" t="s">
        <v>82</v>
      </c>
      <c r="B136" s="745"/>
      <c r="C136" s="745"/>
      <c r="D136" s="745"/>
      <c r="E136" s="745"/>
      <c r="F136" s="745"/>
      <c r="G136" s="745"/>
      <c r="H136" s="745"/>
      <c r="I136" s="745"/>
      <c r="J136" s="745"/>
      <c r="K136" s="745"/>
      <c r="L136" s="745"/>
      <c r="M136" s="745"/>
      <c r="N136" s="745"/>
      <c r="O136" s="745"/>
      <c r="P136" s="745"/>
      <c r="Q136" s="745"/>
      <c r="R136" s="745"/>
      <c r="S136" s="745"/>
      <c r="T136" s="745"/>
      <c r="U136" s="745"/>
      <c r="V136" s="745"/>
      <c r="W136" s="745"/>
      <c r="X136" s="745"/>
      <c r="Y136" s="745"/>
      <c r="Z136" s="745"/>
      <c r="AA136" s="66"/>
      <c r="AB136" s="66"/>
      <c r="AC136" s="80"/>
    </row>
    <row r="137" spans="1:68" ht="27" customHeight="1" x14ac:dyDescent="0.25">
      <c r="A137" s="63" t="s">
        <v>277</v>
      </c>
      <c r="B137" s="63" t="s">
        <v>278</v>
      </c>
      <c r="C137" s="36">
        <v>4301051612</v>
      </c>
      <c r="D137" s="746">
        <v>4607091385168</v>
      </c>
      <c r="E137" s="746"/>
      <c r="F137" s="62">
        <v>1.4</v>
      </c>
      <c r="G137" s="37">
        <v>6</v>
      </c>
      <c r="H137" s="62">
        <v>8.4</v>
      </c>
      <c r="I137" s="62">
        <v>8.9580000000000002</v>
      </c>
      <c r="J137" s="37">
        <v>56</v>
      </c>
      <c r="K137" s="37" t="s">
        <v>128</v>
      </c>
      <c r="L137" s="37"/>
      <c r="M137" s="38" t="s">
        <v>80</v>
      </c>
      <c r="N137" s="38"/>
      <c r="O137" s="37">
        <v>45</v>
      </c>
      <c r="P137" s="101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48"/>
      <c r="R137" s="748"/>
      <c r="S137" s="748"/>
      <c r="T137" s="749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26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279</v>
      </c>
      <c r="AG137" s="78"/>
      <c r="AJ137" s="84"/>
      <c r="AK137" s="84"/>
      <c r="BB137" s="217" t="s">
        <v>66</v>
      </c>
      <c r="BM137" s="78">
        <f t="shared" ref="BM137:BM143" si="27">IFERROR(X137*I137/H137,"0")</f>
        <v>0</v>
      </c>
      <c r="BN137" s="78">
        <f t="shared" ref="BN137:BN143" si="28">IFERROR(Y137*I137/H137,"0")</f>
        <v>0</v>
      </c>
      <c r="BO137" s="78">
        <f t="shared" ref="BO137:BO143" si="29">IFERROR(1/J137*(X137/H137),"0")</f>
        <v>0</v>
      </c>
      <c r="BP137" s="78">
        <f t="shared" ref="BP137:BP143" si="30">IFERROR(1/J137*(Y137/H137),"0")</f>
        <v>0</v>
      </c>
    </row>
    <row r="138" spans="1:68" ht="37.5" customHeight="1" x14ac:dyDescent="0.25">
      <c r="A138" s="63" t="s">
        <v>277</v>
      </c>
      <c r="B138" s="63" t="s">
        <v>280</v>
      </c>
      <c r="C138" s="36">
        <v>4301051360</v>
      </c>
      <c r="D138" s="746">
        <v>4607091385168</v>
      </c>
      <c r="E138" s="746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128</v>
      </c>
      <c r="L138" s="37"/>
      <c r="M138" s="38" t="s">
        <v>127</v>
      </c>
      <c r="N138" s="38"/>
      <c r="O138" s="37">
        <v>45</v>
      </c>
      <c r="P138" s="10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48"/>
      <c r="R138" s="748"/>
      <c r="S138" s="748"/>
      <c r="T138" s="74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6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281</v>
      </c>
      <c r="AG138" s="78"/>
      <c r="AJ138" s="84"/>
      <c r="AK138" s="84"/>
      <c r="BB138" s="219" t="s">
        <v>66</v>
      </c>
      <c r="BM138" s="78">
        <f t="shared" si="27"/>
        <v>0</v>
      </c>
      <c r="BN138" s="78">
        <f t="shared" si="28"/>
        <v>0</v>
      </c>
      <c r="BO138" s="78">
        <f t="shared" si="29"/>
        <v>0</v>
      </c>
      <c r="BP138" s="78">
        <f t="shared" si="30"/>
        <v>0</v>
      </c>
    </row>
    <row r="139" spans="1:68" ht="37.5" customHeight="1" x14ac:dyDescent="0.25">
      <c r="A139" s="63" t="s">
        <v>282</v>
      </c>
      <c r="B139" s="63" t="s">
        <v>283</v>
      </c>
      <c r="C139" s="36">
        <v>4301051742</v>
      </c>
      <c r="D139" s="746">
        <v>4680115884540</v>
      </c>
      <c r="E139" s="746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128</v>
      </c>
      <c r="L139" s="37"/>
      <c r="M139" s="38" t="s">
        <v>127</v>
      </c>
      <c r="N139" s="38"/>
      <c r="O139" s="37">
        <v>45</v>
      </c>
      <c r="P139" s="1012" t="s">
        <v>284</v>
      </c>
      <c r="Q139" s="748"/>
      <c r="R139" s="748"/>
      <c r="S139" s="748"/>
      <c r="T139" s="749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4301051362</v>
      </c>
      <c r="D140" s="746">
        <v>4607091383256</v>
      </c>
      <c r="E140" s="746"/>
      <c r="F140" s="62">
        <v>0.33</v>
      </c>
      <c r="G140" s="37">
        <v>6</v>
      </c>
      <c r="H140" s="62">
        <v>1.98</v>
      </c>
      <c r="I140" s="62">
        <v>2.246</v>
      </c>
      <c r="J140" s="37">
        <v>156</v>
      </c>
      <c r="K140" s="37" t="s">
        <v>87</v>
      </c>
      <c r="L140" s="37"/>
      <c r="M140" s="38" t="s">
        <v>127</v>
      </c>
      <c r="N140" s="38"/>
      <c r="O140" s="37">
        <v>45</v>
      </c>
      <c r="P140" s="10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8"/>
      <c r="R140" s="748"/>
      <c r="S140" s="748"/>
      <c r="T140" s="749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4301051358</v>
      </c>
      <c r="D141" s="746">
        <v>4607091385748</v>
      </c>
      <c r="E141" s="746"/>
      <c r="F141" s="62">
        <v>0.45</v>
      </c>
      <c r="G141" s="37">
        <v>6</v>
      </c>
      <c r="H141" s="62">
        <v>2.7</v>
      </c>
      <c r="I141" s="62">
        <v>2.972</v>
      </c>
      <c r="J141" s="37">
        <v>156</v>
      </c>
      <c r="K141" s="37" t="s">
        <v>87</v>
      </c>
      <c r="L141" s="37"/>
      <c r="M141" s="38" t="s">
        <v>127</v>
      </c>
      <c r="N141" s="38"/>
      <c r="O141" s="37">
        <v>45</v>
      </c>
      <c r="P141" s="10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8"/>
      <c r="R141" s="748"/>
      <c r="S141" s="748"/>
      <c r="T141" s="74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281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27" customHeight="1" x14ac:dyDescent="0.25">
      <c r="A142" s="63" t="s">
        <v>290</v>
      </c>
      <c r="B142" s="63" t="s">
        <v>291</v>
      </c>
      <c r="C142" s="36">
        <v>4301051740</v>
      </c>
      <c r="D142" s="746">
        <v>4680115884533</v>
      </c>
      <c r="E142" s="746"/>
      <c r="F142" s="62">
        <v>0.3</v>
      </c>
      <c r="G142" s="37">
        <v>6</v>
      </c>
      <c r="H142" s="62">
        <v>1.8</v>
      </c>
      <c r="I142" s="62">
        <v>2</v>
      </c>
      <c r="J142" s="37">
        <v>156</v>
      </c>
      <c r="K142" s="37" t="s">
        <v>87</v>
      </c>
      <c r="L142" s="37"/>
      <c r="M142" s="38" t="s">
        <v>127</v>
      </c>
      <c r="N142" s="38"/>
      <c r="O142" s="37">
        <v>45</v>
      </c>
      <c r="P142" s="100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8"/>
      <c r="R142" s="748"/>
      <c r="S142" s="748"/>
      <c r="T142" s="74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4301051480</v>
      </c>
      <c r="D143" s="746">
        <v>4680115882645</v>
      </c>
      <c r="E143" s="746"/>
      <c r="F143" s="62">
        <v>0.3</v>
      </c>
      <c r="G143" s="37">
        <v>6</v>
      </c>
      <c r="H143" s="62">
        <v>1.8</v>
      </c>
      <c r="I143" s="62">
        <v>2.66</v>
      </c>
      <c r="J143" s="37">
        <v>156</v>
      </c>
      <c r="K143" s="37" t="s">
        <v>87</v>
      </c>
      <c r="L143" s="37"/>
      <c r="M143" s="38" t="s">
        <v>80</v>
      </c>
      <c r="N143" s="38"/>
      <c r="O143" s="37">
        <v>40</v>
      </c>
      <c r="P143" s="10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8"/>
      <c r="R143" s="748"/>
      <c r="S143" s="748"/>
      <c r="T143" s="749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295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x14ac:dyDescent="0.2">
      <c r="A144" s="736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37"/>
      <c r="P144" s="733" t="s">
        <v>40</v>
      </c>
      <c r="Q144" s="734"/>
      <c r="R144" s="734"/>
      <c r="S144" s="734"/>
      <c r="T144" s="734"/>
      <c r="U144" s="734"/>
      <c r="V144" s="735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37"/>
      <c r="P145" s="733" t="s">
        <v>40</v>
      </c>
      <c r="Q145" s="734"/>
      <c r="R145" s="734"/>
      <c r="S145" s="734"/>
      <c r="T145" s="734"/>
      <c r="U145" s="734"/>
      <c r="V145" s="735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745" t="s">
        <v>222</v>
      </c>
      <c r="B146" s="745"/>
      <c r="C146" s="745"/>
      <c r="D146" s="745"/>
      <c r="E146" s="745"/>
      <c r="F146" s="745"/>
      <c r="G146" s="745"/>
      <c r="H146" s="745"/>
      <c r="I146" s="745"/>
      <c r="J146" s="745"/>
      <c r="K146" s="745"/>
      <c r="L146" s="745"/>
      <c r="M146" s="745"/>
      <c r="N146" s="745"/>
      <c r="O146" s="745"/>
      <c r="P146" s="745"/>
      <c r="Q146" s="745"/>
      <c r="R146" s="745"/>
      <c r="S146" s="745"/>
      <c r="T146" s="745"/>
      <c r="U146" s="745"/>
      <c r="V146" s="745"/>
      <c r="W146" s="745"/>
      <c r="X146" s="745"/>
      <c r="Y146" s="745"/>
      <c r="Z146" s="745"/>
      <c r="AA146" s="66"/>
      <c r="AB146" s="66"/>
      <c r="AC146" s="80"/>
    </row>
    <row r="147" spans="1:68" ht="37.5" customHeight="1" x14ac:dyDescent="0.25">
      <c r="A147" s="63" t="s">
        <v>296</v>
      </c>
      <c r="B147" s="63" t="s">
        <v>297</v>
      </c>
      <c r="C147" s="36">
        <v>4301060356</v>
      </c>
      <c r="D147" s="746">
        <v>4680115882652</v>
      </c>
      <c r="E147" s="746"/>
      <c r="F147" s="62">
        <v>0.33</v>
      </c>
      <c r="G147" s="37">
        <v>6</v>
      </c>
      <c r="H147" s="62">
        <v>1.98</v>
      </c>
      <c r="I147" s="62">
        <v>2.84</v>
      </c>
      <c r="J147" s="37">
        <v>156</v>
      </c>
      <c r="K147" s="37" t="s">
        <v>87</v>
      </c>
      <c r="L147" s="37"/>
      <c r="M147" s="38" t="s">
        <v>80</v>
      </c>
      <c r="N147" s="38"/>
      <c r="O147" s="37">
        <v>40</v>
      </c>
      <c r="P147" s="10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8"/>
      <c r="R147" s="748"/>
      <c r="S147" s="748"/>
      <c r="T147" s="7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0" t="s">
        <v>298</v>
      </c>
      <c r="AG147" s="78"/>
      <c r="AJ147" s="84"/>
      <c r="AK147" s="84"/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299</v>
      </c>
      <c r="B148" s="63" t="s">
        <v>300</v>
      </c>
      <c r="C148" s="36">
        <v>4301060309</v>
      </c>
      <c r="D148" s="746">
        <v>4680115880238</v>
      </c>
      <c r="E148" s="746"/>
      <c r="F148" s="62">
        <v>0.33</v>
      </c>
      <c r="G148" s="37">
        <v>6</v>
      </c>
      <c r="H148" s="62">
        <v>1.98</v>
      </c>
      <c r="I148" s="62">
        <v>2.258</v>
      </c>
      <c r="J148" s="37">
        <v>156</v>
      </c>
      <c r="K148" s="37" t="s">
        <v>87</v>
      </c>
      <c r="L148" s="37"/>
      <c r="M148" s="38" t="s">
        <v>80</v>
      </c>
      <c r="N148" s="38"/>
      <c r="O148" s="37">
        <v>40</v>
      </c>
      <c r="P148" s="100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8"/>
      <c r="R148" s="748"/>
      <c r="S148" s="748"/>
      <c r="T148" s="74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301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36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37"/>
      <c r="P149" s="733" t="s">
        <v>40</v>
      </c>
      <c r="Q149" s="734"/>
      <c r="R149" s="734"/>
      <c r="S149" s="734"/>
      <c r="T149" s="734"/>
      <c r="U149" s="734"/>
      <c r="V149" s="73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37"/>
      <c r="P150" s="733" t="s">
        <v>40</v>
      </c>
      <c r="Q150" s="734"/>
      <c r="R150" s="734"/>
      <c r="S150" s="734"/>
      <c r="T150" s="734"/>
      <c r="U150" s="734"/>
      <c r="V150" s="73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56" t="s">
        <v>302</v>
      </c>
      <c r="B151" s="756"/>
      <c r="C151" s="756"/>
      <c r="D151" s="756"/>
      <c r="E151" s="756"/>
      <c r="F151" s="756"/>
      <c r="G151" s="756"/>
      <c r="H151" s="756"/>
      <c r="I151" s="756"/>
      <c r="J151" s="756"/>
      <c r="K151" s="756"/>
      <c r="L151" s="756"/>
      <c r="M151" s="756"/>
      <c r="N151" s="756"/>
      <c r="O151" s="756"/>
      <c r="P151" s="756"/>
      <c r="Q151" s="756"/>
      <c r="R151" s="756"/>
      <c r="S151" s="756"/>
      <c r="T151" s="756"/>
      <c r="U151" s="756"/>
      <c r="V151" s="756"/>
      <c r="W151" s="756"/>
      <c r="X151" s="756"/>
      <c r="Y151" s="756"/>
      <c r="Z151" s="756"/>
      <c r="AA151" s="65"/>
      <c r="AB151" s="65"/>
      <c r="AC151" s="79"/>
    </row>
    <row r="152" spans="1:68" ht="14.25" customHeight="1" x14ac:dyDescent="0.25">
      <c r="A152" s="745" t="s">
        <v>123</v>
      </c>
      <c r="B152" s="745"/>
      <c r="C152" s="745"/>
      <c r="D152" s="745"/>
      <c r="E152" s="745"/>
      <c r="F152" s="745"/>
      <c r="G152" s="745"/>
      <c r="H152" s="745"/>
      <c r="I152" s="745"/>
      <c r="J152" s="745"/>
      <c r="K152" s="745"/>
      <c r="L152" s="745"/>
      <c r="M152" s="745"/>
      <c r="N152" s="745"/>
      <c r="O152" s="745"/>
      <c r="P152" s="745"/>
      <c r="Q152" s="745"/>
      <c r="R152" s="745"/>
      <c r="S152" s="745"/>
      <c r="T152" s="745"/>
      <c r="U152" s="745"/>
      <c r="V152" s="745"/>
      <c r="W152" s="745"/>
      <c r="X152" s="745"/>
      <c r="Y152" s="745"/>
      <c r="Z152" s="745"/>
      <c r="AA152" s="66"/>
      <c r="AB152" s="66"/>
      <c r="AC152" s="80"/>
    </row>
    <row r="153" spans="1:68" ht="27" customHeight="1" x14ac:dyDescent="0.25">
      <c r="A153" s="63" t="s">
        <v>303</v>
      </c>
      <c r="B153" s="63" t="s">
        <v>304</v>
      </c>
      <c r="C153" s="36">
        <v>4301011562</v>
      </c>
      <c r="D153" s="746">
        <v>4680115882577</v>
      </c>
      <c r="E153" s="746"/>
      <c r="F153" s="62">
        <v>0.4</v>
      </c>
      <c r="G153" s="37">
        <v>8</v>
      </c>
      <c r="H153" s="62">
        <v>3.2</v>
      </c>
      <c r="I153" s="62">
        <v>3.4</v>
      </c>
      <c r="J153" s="37">
        <v>156</v>
      </c>
      <c r="K153" s="37" t="s">
        <v>87</v>
      </c>
      <c r="L153" s="37"/>
      <c r="M153" s="38" t="s">
        <v>117</v>
      </c>
      <c r="N153" s="38"/>
      <c r="O153" s="37">
        <v>90</v>
      </c>
      <c r="P153" s="9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48"/>
      <c r="R153" s="748"/>
      <c r="S153" s="748"/>
      <c r="T153" s="749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IFERROR(IF(Y153=0,"",ROUNDUP(Y153/H153,0)*0.00753),"")</f>
        <v/>
      </c>
      <c r="AA153" s="68" t="s">
        <v>45</v>
      </c>
      <c r="AB153" s="69" t="s">
        <v>45</v>
      </c>
      <c r="AC153" s="234" t="s">
        <v>305</v>
      </c>
      <c r="AG153" s="78"/>
      <c r="AJ153" s="84"/>
      <c r="AK153" s="84"/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303</v>
      </c>
      <c r="B154" s="63" t="s">
        <v>306</v>
      </c>
      <c r="C154" s="36">
        <v>4301011564</v>
      </c>
      <c r="D154" s="746">
        <v>4680115882577</v>
      </c>
      <c r="E154" s="746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87</v>
      </c>
      <c r="L154" s="37"/>
      <c r="M154" s="38" t="s">
        <v>117</v>
      </c>
      <c r="N154" s="38"/>
      <c r="O154" s="37">
        <v>90</v>
      </c>
      <c r="P154" s="9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48"/>
      <c r="R154" s="748"/>
      <c r="S154" s="748"/>
      <c r="T154" s="74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305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36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37"/>
      <c r="P155" s="733" t="s">
        <v>40</v>
      </c>
      <c r="Q155" s="734"/>
      <c r="R155" s="734"/>
      <c r="S155" s="734"/>
      <c r="T155" s="734"/>
      <c r="U155" s="734"/>
      <c r="V155" s="735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37"/>
      <c r="P156" s="733" t="s">
        <v>40</v>
      </c>
      <c r="Q156" s="734"/>
      <c r="R156" s="734"/>
      <c r="S156" s="734"/>
      <c r="T156" s="734"/>
      <c r="U156" s="734"/>
      <c r="V156" s="735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14.25" customHeight="1" x14ac:dyDescent="0.25">
      <c r="A157" s="745" t="s">
        <v>76</v>
      </c>
      <c r="B157" s="745"/>
      <c r="C157" s="745"/>
      <c r="D157" s="745"/>
      <c r="E157" s="745"/>
      <c r="F157" s="745"/>
      <c r="G157" s="745"/>
      <c r="H157" s="745"/>
      <c r="I157" s="745"/>
      <c r="J157" s="745"/>
      <c r="K157" s="745"/>
      <c r="L157" s="745"/>
      <c r="M157" s="745"/>
      <c r="N157" s="745"/>
      <c r="O157" s="745"/>
      <c r="P157" s="745"/>
      <c r="Q157" s="745"/>
      <c r="R157" s="745"/>
      <c r="S157" s="745"/>
      <c r="T157" s="745"/>
      <c r="U157" s="745"/>
      <c r="V157" s="745"/>
      <c r="W157" s="745"/>
      <c r="X157" s="745"/>
      <c r="Y157" s="745"/>
      <c r="Z157" s="745"/>
      <c r="AA157" s="66"/>
      <c r="AB157" s="66"/>
      <c r="AC157" s="80"/>
    </row>
    <row r="158" spans="1:68" ht="27" customHeight="1" x14ac:dyDescent="0.25">
      <c r="A158" s="63" t="s">
        <v>307</v>
      </c>
      <c r="B158" s="63" t="s">
        <v>308</v>
      </c>
      <c r="C158" s="36">
        <v>4301031234</v>
      </c>
      <c r="D158" s="746">
        <v>4680115883444</v>
      </c>
      <c r="E158" s="746"/>
      <c r="F158" s="62">
        <v>0.35</v>
      </c>
      <c r="G158" s="37">
        <v>8</v>
      </c>
      <c r="H158" s="62">
        <v>2.8</v>
      </c>
      <c r="I158" s="62">
        <v>3.0880000000000001</v>
      </c>
      <c r="J158" s="37">
        <v>156</v>
      </c>
      <c r="K158" s="37" t="s">
        <v>87</v>
      </c>
      <c r="L158" s="37"/>
      <c r="M158" s="38" t="s">
        <v>117</v>
      </c>
      <c r="N158" s="38"/>
      <c r="O158" s="37">
        <v>90</v>
      </c>
      <c r="P158" s="9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48"/>
      <c r="R158" s="748"/>
      <c r="S158" s="748"/>
      <c r="T158" s="74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38" t="s">
        <v>309</v>
      </c>
      <c r="AG158" s="78"/>
      <c r="AJ158" s="84"/>
      <c r="AK158" s="84"/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307</v>
      </c>
      <c r="B159" s="63" t="s">
        <v>310</v>
      </c>
      <c r="C159" s="36">
        <v>4301031235</v>
      </c>
      <c r="D159" s="746">
        <v>4680115883444</v>
      </c>
      <c r="E159" s="746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87</v>
      </c>
      <c r="L159" s="37"/>
      <c r="M159" s="38" t="s">
        <v>117</v>
      </c>
      <c r="N159" s="38"/>
      <c r="O159" s="37">
        <v>90</v>
      </c>
      <c r="P159" s="9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48"/>
      <c r="R159" s="748"/>
      <c r="S159" s="748"/>
      <c r="T159" s="74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309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36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37"/>
      <c r="P160" s="733" t="s">
        <v>40</v>
      </c>
      <c r="Q160" s="734"/>
      <c r="R160" s="734"/>
      <c r="S160" s="734"/>
      <c r="T160" s="734"/>
      <c r="U160" s="734"/>
      <c r="V160" s="73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37"/>
      <c r="P161" s="733" t="s">
        <v>40</v>
      </c>
      <c r="Q161" s="734"/>
      <c r="R161" s="734"/>
      <c r="S161" s="734"/>
      <c r="T161" s="734"/>
      <c r="U161" s="734"/>
      <c r="V161" s="73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745" t="s">
        <v>82</v>
      </c>
      <c r="B162" s="745"/>
      <c r="C162" s="745"/>
      <c r="D162" s="745"/>
      <c r="E162" s="745"/>
      <c r="F162" s="745"/>
      <c r="G162" s="745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  <c r="U162" s="745"/>
      <c r="V162" s="745"/>
      <c r="W162" s="745"/>
      <c r="X162" s="745"/>
      <c r="Y162" s="745"/>
      <c r="Z162" s="745"/>
      <c r="AA162" s="66"/>
      <c r="AB162" s="66"/>
      <c r="AC162" s="80"/>
    </row>
    <row r="163" spans="1:68" ht="16.5" customHeight="1" x14ac:dyDescent="0.25">
      <c r="A163" s="63" t="s">
        <v>311</v>
      </c>
      <c r="B163" s="63" t="s">
        <v>312</v>
      </c>
      <c r="C163" s="36">
        <v>4301051476</v>
      </c>
      <c r="D163" s="746">
        <v>4680115882584</v>
      </c>
      <c r="E163" s="746"/>
      <c r="F163" s="62">
        <v>0.33</v>
      </c>
      <c r="G163" s="37">
        <v>8</v>
      </c>
      <c r="H163" s="62">
        <v>2.64</v>
      </c>
      <c r="I163" s="62">
        <v>2.9279999999999999</v>
      </c>
      <c r="J163" s="37">
        <v>156</v>
      </c>
      <c r="K163" s="37" t="s">
        <v>87</v>
      </c>
      <c r="L163" s="37"/>
      <c r="M163" s="38" t="s">
        <v>117</v>
      </c>
      <c r="N163" s="38"/>
      <c r="O163" s="37">
        <v>60</v>
      </c>
      <c r="P163" s="9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48"/>
      <c r="R163" s="748"/>
      <c r="S163" s="748"/>
      <c r="T163" s="749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2" t="s">
        <v>305</v>
      </c>
      <c r="AG163" s="78"/>
      <c r="AJ163" s="84"/>
      <c r="AK163" s="84"/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311</v>
      </c>
      <c r="B164" s="63" t="s">
        <v>313</v>
      </c>
      <c r="C164" s="36">
        <v>4301051477</v>
      </c>
      <c r="D164" s="746">
        <v>4680115882584</v>
      </c>
      <c r="E164" s="746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87</v>
      </c>
      <c r="L164" s="37"/>
      <c r="M164" s="38" t="s">
        <v>117</v>
      </c>
      <c r="N164" s="38"/>
      <c r="O164" s="37">
        <v>60</v>
      </c>
      <c r="P164" s="9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48"/>
      <c r="R164" s="748"/>
      <c r="S164" s="748"/>
      <c r="T164" s="74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305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36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37"/>
      <c r="P165" s="733" t="s">
        <v>40</v>
      </c>
      <c r="Q165" s="734"/>
      <c r="R165" s="734"/>
      <c r="S165" s="734"/>
      <c r="T165" s="734"/>
      <c r="U165" s="734"/>
      <c r="V165" s="73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37"/>
      <c r="P166" s="733" t="s">
        <v>40</v>
      </c>
      <c r="Q166" s="734"/>
      <c r="R166" s="734"/>
      <c r="S166" s="734"/>
      <c r="T166" s="734"/>
      <c r="U166" s="734"/>
      <c r="V166" s="73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16.5" customHeight="1" x14ac:dyDescent="0.25">
      <c r="A167" s="756" t="s">
        <v>121</v>
      </c>
      <c r="B167" s="756"/>
      <c r="C167" s="756"/>
      <c r="D167" s="756"/>
      <c r="E167" s="756"/>
      <c r="F167" s="756"/>
      <c r="G167" s="756"/>
      <c r="H167" s="756"/>
      <c r="I167" s="756"/>
      <c r="J167" s="756"/>
      <c r="K167" s="756"/>
      <c r="L167" s="756"/>
      <c r="M167" s="756"/>
      <c r="N167" s="756"/>
      <c r="O167" s="756"/>
      <c r="P167" s="756"/>
      <c r="Q167" s="756"/>
      <c r="R167" s="756"/>
      <c r="S167" s="756"/>
      <c r="T167" s="756"/>
      <c r="U167" s="756"/>
      <c r="V167" s="756"/>
      <c r="W167" s="756"/>
      <c r="X167" s="756"/>
      <c r="Y167" s="756"/>
      <c r="Z167" s="756"/>
      <c r="AA167" s="65"/>
      <c r="AB167" s="65"/>
      <c r="AC167" s="79"/>
    </row>
    <row r="168" spans="1:68" ht="14.25" customHeight="1" x14ac:dyDescent="0.25">
      <c r="A168" s="745" t="s">
        <v>123</v>
      </c>
      <c r="B168" s="745"/>
      <c r="C168" s="745"/>
      <c r="D168" s="745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745"/>
      <c r="T168" s="745"/>
      <c r="U168" s="745"/>
      <c r="V168" s="745"/>
      <c r="W168" s="745"/>
      <c r="X168" s="745"/>
      <c r="Y168" s="745"/>
      <c r="Z168" s="745"/>
      <c r="AA168" s="66"/>
      <c r="AB168" s="66"/>
      <c r="AC168" s="80"/>
    </row>
    <row r="169" spans="1:68" ht="27" customHeight="1" x14ac:dyDescent="0.25">
      <c r="A169" s="63" t="s">
        <v>314</v>
      </c>
      <c r="B169" s="63" t="s">
        <v>315</v>
      </c>
      <c r="C169" s="36">
        <v>4301011192</v>
      </c>
      <c r="D169" s="746">
        <v>4607091382952</v>
      </c>
      <c r="E169" s="746"/>
      <c r="F169" s="62">
        <v>0.5</v>
      </c>
      <c r="G169" s="37">
        <v>6</v>
      </c>
      <c r="H169" s="62">
        <v>3</v>
      </c>
      <c r="I169" s="62">
        <v>3.2</v>
      </c>
      <c r="J169" s="37">
        <v>156</v>
      </c>
      <c r="K169" s="37" t="s">
        <v>87</v>
      </c>
      <c r="L169" s="37"/>
      <c r="M169" s="38" t="s">
        <v>131</v>
      </c>
      <c r="N169" s="38"/>
      <c r="O169" s="37">
        <v>50</v>
      </c>
      <c r="P169" s="9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8"/>
      <c r="R169" s="748"/>
      <c r="S169" s="748"/>
      <c r="T169" s="749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IFERROR(IF(Y169=0,"",ROUNDUP(Y169/H169,0)*0.00753),"")</f>
        <v/>
      </c>
      <c r="AA169" s="68" t="s">
        <v>45</v>
      </c>
      <c r="AB169" s="69" t="s">
        <v>45</v>
      </c>
      <c r="AC169" s="246" t="s">
        <v>316</v>
      </c>
      <c r="AG169" s="78"/>
      <c r="AJ169" s="84"/>
      <c r="AK169" s="84"/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317</v>
      </c>
      <c r="B170" s="63" t="s">
        <v>318</v>
      </c>
      <c r="C170" s="36">
        <v>4301011705</v>
      </c>
      <c r="D170" s="746">
        <v>4607091384604</v>
      </c>
      <c r="E170" s="74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87</v>
      </c>
      <c r="L170" s="37"/>
      <c r="M170" s="38" t="s">
        <v>131</v>
      </c>
      <c r="N170" s="38"/>
      <c r="O170" s="37">
        <v>50</v>
      </c>
      <c r="P170" s="9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8"/>
      <c r="R170" s="748"/>
      <c r="S170" s="748"/>
      <c r="T170" s="7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319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36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37"/>
      <c r="P171" s="733" t="s">
        <v>40</v>
      </c>
      <c r="Q171" s="734"/>
      <c r="R171" s="734"/>
      <c r="S171" s="734"/>
      <c r="T171" s="734"/>
      <c r="U171" s="734"/>
      <c r="V171" s="735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37"/>
      <c r="P172" s="733" t="s">
        <v>40</v>
      </c>
      <c r="Q172" s="734"/>
      <c r="R172" s="734"/>
      <c r="S172" s="734"/>
      <c r="T172" s="734"/>
      <c r="U172" s="734"/>
      <c r="V172" s="735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14.25" customHeight="1" x14ac:dyDescent="0.25">
      <c r="A173" s="745" t="s">
        <v>76</v>
      </c>
      <c r="B173" s="745"/>
      <c r="C173" s="745"/>
      <c r="D173" s="745"/>
      <c r="E173" s="745"/>
      <c r="F173" s="745"/>
      <c r="G173" s="745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  <c r="U173" s="745"/>
      <c r="V173" s="745"/>
      <c r="W173" s="745"/>
      <c r="X173" s="745"/>
      <c r="Y173" s="745"/>
      <c r="Z173" s="745"/>
      <c r="AA173" s="66"/>
      <c r="AB173" s="66"/>
      <c r="AC173" s="80"/>
    </row>
    <row r="174" spans="1:68" ht="16.5" customHeight="1" x14ac:dyDescent="0.25">
      <c r="A174" s="63" t="s">
        <v>320</v>
      </c>
      <c r="B174" s="63" t="s">
        <v>321</v>
      </c>
      <c r="C174" s="36">
        <v>4301030895</v>
      </c>
      <c r="D174" s="746">
        <v>4607091387667</v>
      </c>
      <c r="E174" s="746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131</v>
      </c>
      <c r="N174" s="38"/>
      <c r="O174" s="37">
        <v>40</v>
      </c>
      <c r="P174" s="9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8"/>
      <c r="R174" s="748"/>
      <c r="S174" s="748"/>
      <c r="T174" s="74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322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323</v>
      </c>
      <c r="B175" s="63" t="s">
        <v>324</v>
      </c>
      <c r="C175" s="36">
        <v>4301030961</v>
      </c>
      <c r="D175" s="746">
        <v>4607091387636</v>
      </c>
      <c r="E175" s="746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87</v>
      </c>
      <c r="L175" s="37"/>
      <c r="M175" s="38" t="s">
        <v>80</v>
      </c>
      <c r="N175" s="38"/>
      <c r="O175" s="37">
        <v>40</v>
      </c>
      <c r="P175" s="9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8"/>
      <c r="R175" s="748"/>
      <c r="S175" s="748"/>
      <c r="T175" s="74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325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326</v>
      </c>
      <c r="B176" s="63" t="s">
        <v>327</v>
      </c>
      <c r="C176" s="36">
        <v>4301030963</v>
      </c>
      <c r="D176" s="746">
        <v>4607091382426</v>
      </c>
      <c r="E176" s="746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/>
      <c r="M176" s="38" t="s">
        <v>80</v>
      </c>
      <c r="N176" s="38"/>
      <c r="O176" s="37">
        <v>40</v>
      </c>
      <c r="P176" s="9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8"/>
      <c r="R176" s="748"/>
      <c r="S176" s="748"/>
      <c r="T176" s="74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328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329</v>
      </c>
      <c r="B177" s="63" t="s">
        <v>330</v>
      </c>
      <c r="C177" s="36">
        <v>4301030962</v>
      </c>
      <c r="D177" s="746">
        <v>4607091386547</v>
      </c>
      <c r="E177" s="746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/>
      <c r="M177" s="38" t="s">
        <v>80</v>
      </c>
      <c r="N177" s="38"/>
      <c r="O177" s="37">
        <v>40</v>
      </c>
      <c r="P177" s="9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8"/>
      <c r="R177" s="748"/>
      <c r="S177" s="748"/>
      <c r="T177" s="74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325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4301030964</v>
      </c>
      <c r="D178" s="746">
        <v>4607091382464</v>
      </c>
      <c r="E178" s="746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/>
      <c r="M178" s="38" t="s">
        <v>80</v>
      </c>
      <c r="N178" s="38"/>
      <c r="O178" s="37">
        <v>40</v>
      </c>
      <c r="P178" s="9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8"/>
      <c r="R178" s="748"/>
      <c r="S178" s="748"/>
      <c r="T178" s="74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328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36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37"/>
      <c r="P179" s="733" t="s">
        <v>40</v>
      </c>
      <c r="Q179" s="734"/>
      <c r="R179" s="734"/>
      <c r="S179" s="734"/>
      <c r="T179" s="734"/>
      <c r="U179" s="734"/>
      <c r="V179" s="73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37"/>
      <c r="P180" s="733" t="s">
        <v>40</v>
      </c>
      <c r="Q180" s="734"/>
      <c r="R180" s="734"/>
      <c r="S180" s="734"/>
      <c r="T180" s="734"/>
      <c r="U180" s="734"/>
      <c r="V180" s="73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45" t="s">
        <v>82</v>
      </c>
      <c r="B181" s="745"/>
      <c r="C181" s="745"/>
      <c r="D181" s="745"/>
      <c r="E181" s="745"/>
      <c r="F181" s="745"/>
      <c r="G181" s="745"/>
      <c r="H181" s="745"/>
      <c r="I181" s="745"/>
      <c r="J181" s="745"/>
      <c r="K181" s="745"/>
      <c r="L181" s="745"/>
      <c r="M181" s="745"/>
      <c r="N181" s="745"/>
      <c r="O181" s="745"/>
      <c r="P181" s="745"/>
      <c r="Q181" s="745"/>
      <c r="R181" s="745"/>
      <c r="S181" s="745"/>
      <c r="T181" s="745"/>
      <c r="U181" s="745"/>
      <c r="V181" s="745"/>
      <c r="W181" s="745"/>
      <c r="X181" s="745"/>
      <c r="Y181" s="745"/>
      <c r="Z181" s="745"/>
      <c r="AA181" s="66"/>
      <c r="AB181" s="66"/>
      <c r="AC181" s="80"/>
    </row>
    <row r="182" spans="1:68" ht="16.5" customHeight="1" x14ac:dyDescent="0.25">
      <c r="A182" s="63" t="s">
        <v>333</v>
      </c>
      <c r="B182" s="63" t="s">
        <v>334</v>
      </c>
      <c r="C182" s="36">
        <v>4301051611</v>
      </c>
      <c r="D182" s="746">
        <v>4607091385304</v>
      </c>
      <c r="E182" s="746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128</v>
      </c>
      <c r="L182" s="37"/>
      <c r="M182" s="38" t="s">
        <v>80</v>
      </c>
      <c r="N182" s="38"/>
      <c r="O182" s="37">
        <v>40</v>
      </c>
      <c r="P182" s="9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8"/>
      <c r="R182" s="748"/>
      <c r="S182" s="748"/>
      <c r="T182" s="74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335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336</v>
      </c>
      <c r="B183" s="63" t="s">
        <v>337</v>
      </c>
      <c r="C183" s="36">
        <v>4301051653</v>
      </c>
      <c r="D183" s="746">
        <v>4607091386264</v>
      </c>
      <c r="E183" s="746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87</v>
      </c>
      <c r="L183" s="37"/>
      <c r="M183" s="38" t="s">
        <v>127</v>
      </c>
      <c r="N183" s="38"/>
      <c r="O183" s="37">
        <v>31</v>
      </c>
      <c r="P183" s="9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8"/>
      <c r="R183" s="748"/>
      <c r="S183" s="748"/>
      <c r="T183" s="74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338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339</v>
      </c>
      <c r="B184" s="63" t="s">
        <v>340</v>
      </c>
      <c r="C184" s="36">
        <v>4301051313</v>
      </c>
      <c r="D184" s="746">
        <v>4607091385427</v>
      </c>
      <c r="E184" s="746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87</v>
      </c>
      <c r="L184" s="37"/>
      <c r="M184" s="38" t="s">
        <v>80</v>
      </c>
      <c r="N184" s="38"/>
      <c r="O184" s="37">
        <v>40</v>
      </c>
      <c r="P184" s="9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8"/>
      <c r="R184" s="748"/>
      <c r="S184" s="748"/>
      <c r="T184" s="74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335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36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37"/>
      <c r="P185" s="733" t="s">
        <v>40</v>
      </c>
      <c r="Q185" s="734"/>
      <c r="R185" s="734"/>
      <c r="S185" s="734"/>
      <c r="T185" s="734"/>
      <c r="U185" s="734"/>
      <c r="V185" s="735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37"/>
      <c r="P186" s="733" t="s">
        <v>40</v>
      </c>
      <c r="Q186" s="734"/>
      <c r="R186" s="734"/>
      <c r="S186" s="734"/>
      <c r="T186" s="734"/>
      <c r="U186" s="734"/>
      <c r="V186" s="735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780" t="s">
        <v>341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54"/>
      <c r="AB187" s="54"/>
      <c r="AC187" s="54"/>
    </row>
    <row r="188" spans="1:68" ht="16.5" customHeight="1" x14ac:dyDescent="0.25">
      <c r="A188" s="756" t="s">
        <v>342</v>
      </c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6"/>
      <c r="P188" s="756"/>
      <c r="Q188" s="756"/>
      <c r="R188" s="756"/>
      <c r="S188" s="756"/>
      <c r="T188" s="756"/>
      <c r="U188" s="756"/>
      <c r="V188" s="756"/>
      <c r="W188" s="756"/>
      <c r="X188" s="756"/>
      <c r="Y188" s="756"/>
      <c r="Z188" s="756"/>
      <c r="AA188" s="65"/>
      <c r="AB188" s="65"/>
      <c r="AC188" s="79"/>
    </row>
    <row r="189" spans="1:68" ht="14.25" customHeight="1" x14ac:dyDescent="0.25">
      <c r="A189" s="745" t="s">
        <v>175</v>
      </c>
      <c r="B189" s="745"/>
      <c r="C189" s="745"/>
      <c r="D189" s="745"/>
      <c r="E189" s="745"/>
      <c r="F189" s="745"/>
      <c r="G189" s="745"/>
      <c r="H189" s="745"/>
      <c r="I189" s="745"/>
      <c r="J189" s="745"/>
      <c r="K189" s="745"/>
      <c r="L189" s="745"/>
      <c r="M189" s="745"/>
      <c r="N189" s="745"/>
      <c r="O189" s="745"/>
      <c r="P189" s="745"/>
      <c r="Q189" s="745"/>
      <c r="R189" s="745"/>
      <c r="S189" s="745"/>
      <c r="T189" s="745"/>
      <c r="U189" s="745"/>
      <c r="V189" s="745"/>
      <c r="W189" s="745"/>
      <c r="X189" s="745"/>
      <c r="Y189" s="745"/>
      <c r="Z189" s="745"/>
      <c r="AA189" s="66"/>
      <c r="AB189" s="66"/>
      <c r="AC189" s="80"/>
    </row>
    <row r="190" spans="1:68" ht="27" customHeight="1" x14ac:dyDescent="0.25">
      <c r="A190" s="63" t="s">
        <v>343</v>
      </c>
      <c r="B190" s="63" t="s">
        <v>344</v>
      </c>
      <c r="C190" s="36">
        <v>4301020323</v>
      </c>
      <c r="D190" s="746">
        <v>4680115886223</v>
      </c>
      <c r="E190" s="746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81</v>
      </c>
      <c r="L190" s="37"/>
      <c r="M190" s="38" t="s">
        <v>80</v>
      </c>
      <c r="N190" s="38"/>
      <c r="O190" s="37">
        <v>40</v>
      </c>
      <c r="P190" s="984" t="s">
        <v>345</v>
      </c>
      <c r="Q190" s="748"/>
      <c r="R190" s="748"/>
      <c r="S190" s="748"/>
      <c r="T190" s="74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346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36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37"/>
      <c r="P191" s="733" t="s">
        <v>40</v>
      </c>
      <c r="Q191" s="734"/>
      <c r="R191" s="734"/>
      <c r="S191" s="734"/>
      <c r="T191" s="734"/>
      <c r="U191" s="734"/>
      <c r="V191" s="735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37"/>
      <c r="P192" s="733" t="s">
        <v>40</v>
      </c>
      <c r="Q192" s="734"/>
      <c r="R192" s="734"/>
      <c r="S192" s="734"/>
      <c r="T192" s="734"/>
      <c r="U192" s="734"/>
      <c r="V192" s="735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45" t="s">
        <v>76</v>
      </c>
      <c r="B193" s="745"/>
      <c r="C193" s="745"/>
      <c r="D193" s="745"/>
      <c r="E193" s="745"/>
      <c r="F193" s="745"/>
      <c r="G193" s="745"/>
      <c r="H193" s="745"/>
      <c r="I193" s="745"/>
      <c r="J193" s="745"/>
      <c r="K193" s="745"/>
      <c r="L193" s="745"/>
      <c r="M193" s="745"/>
      <c r="N193" s="745"/>
      <c r="O193" s="745"/>
      <c r="P193" s="745"/>
      <c r="Q193" s="745"/>
      <c r="R193" s="745"/>
      <c r="S193" s="745"/>
      <c r="T193" s="745"/>
      <c r="U193" s="745"/>
      <c r="V193" s="745"/>
      <c r="W193" s="745"/>
      <c r="X193" s="745"/>
      <c r="Y193" s="745"/>
      <c r="Z193" s="745"/>
      <c r="AA193" s="66"/>
      <c r="AB193" s="66"/>
      <c r="AC193" s="80"/>
    </row>
    <row r="194" spans="1:68" ht="27" customHeight="1" x14ac:dyDescent="0.25">
      <c r="A194" s="63" t="s">
        <v>347</v>
      </c>
      <c r="B194" s="63" t="s">
        <v>348</v>
      </c>
      <c r="C194" s="36">
        <v>4301031191</v>
      </c>
      <c r="D194" s="746">
        <v>4680115880993</v>
      </c>
      <c r="E194" s="746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8"/>
      <c r="R194" s="748"/>
      <c r="S194" s="748"/>
      <c r="T194" s="74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349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350</v>
      </c>
      <c r="B195" s="63" t="s">
        <v>351</v>
      </c>
      <c r="C195" s="36">
        <v>4301031204</v>
      </c>
      <c r="D195" s="746">
        <v>4680115881761</v>
      </c>
      <c r="E195" s="746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87</v>
      </c>
      <c r="L195" s="37"/>
      <c r="M195" s="38" t="s">
        <v>80</v>
      </c>
      <c r="N195" s="38"/>
      <c r="O195" s="37">
        <v>40</v>
      </c>
      <c r="P195" s="9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8"/>
      <c r="R195" s="748"/>
      <c r="S195" s="748"/>
      <c r="T195" s="74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352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353</v>
      </c>
      <c r="B196" s="63" t="s">
        <v>354</v>
      </c>
      <c r="C196" s="36">
        <v>4301031201</v>
      </c>
      <c r="D196" s="746">
        <v>4680115881563</v>
      </c>
      <c r="E196" s="746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87</v>
      </c>
      <c r="L196" s="37"/>
      <c r="M196" s="38" t="s">
        <v>80</v>
      </c>
      <c r="N196" s="38"/>
      <c r="O196" s="37">
        <v>40</v>
      </c>
      <c r="P196" s="9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8"/>
      <c r="R196" s="748"/>
      <c r="S196" s="748"/>
      <c r="T196" s="74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4301031199</v>
      </c>
      <c r="D197" s="746">
        <v>4680115880986</v>
      </c>
      <c r="E197" s="746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9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8"/>
      <c r="R197" s="748"/>
      <c r="S197" s="748"/>
      <c r="T197" s="74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349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4301031205</v>
      </c>
      <c r="D198" s="746">
        <v>4680115881785</v>
      </c>
      <c r="E198" s="746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/>
      <c r="M198" s="38" t="s">
        <v>80</v>
      </c>
      <c r="N198" s="38"/>
      <c r="O198" s="37">
        <v>40</v>
      </c>
      <c r="P198" s="9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8"/>
      <c r="R198" s="748"/>
      <c r="S198" s="748"/>
      <c r="T198" s="74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352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4301031202</v>
      </c>
      <c r="D199" s="746">
        <v>4680115881679</v>
      </c>
      <c r="E199" s="746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9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8"/>
      <c r="R199" s="748"/>
      <c r="S199" s="748"/>
      <c r="T199" s="74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4301031158</v>
      </c>
      <c r="D200" s="746">
        <v>4680115880191</v>
      </c>
      <c r="E200" s="746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87</v>
      </c>
      <c r="L200" s="37"/>
      <c r="M200" s="38" t="s">
        <v>80</v>
      </c>
      <c r="N200" s="38"/>
      <c r="O200" s="37">
        <v>40</v>
      </c>
      <c r="P200" s="9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8"/>
      <c r="R200" s="748"/>
      <c r="S200" s="748"/>
      <c r="T200" s="74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355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4301031245</v>
      </c>
      <c r="D201" s="746">
        <v>4680115883963</v>
      </c>
      <c r="E201" s="746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81</v>
      </c>
      <c r="L201" s="37"/>
      <c r="M201" s="38" t="s">
        <v>80</v>
      </c>
      <c r="N201" s="38"/>
      <c r="O201" s="37">
        <v>40</v>
      </c>
      <c r="P201" s="9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8"/>
      <c r="R201" s="748"/>
      <c r="S201" s="748"/>
      <c r="T201" s="74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366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36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37"/>
      <c r="P202" s="733" t="s">
        <v>40</v>
      </c>
      <c r="Q202" s="734"/>
      <c r="R202" s="734"/>
      <c r="S202" s="734"/>
      <c r="T202" s="734"/>
      <c r="U202" s="734"/>
      <c r="V202" s="735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37"/>
      <c r="P203" s="733" t="s">
        <v>40</v>
      </c>
      <c r="Q203" s="734"/>
      <c r="R203" s="734"/>
      <c r="S203" s="734"/>
      <c r="T203" s="734"/>
      <c r="U203" s="734"/>
      <c r="V203" s="735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56" t="s">
        <v>367</v>
      </c>
      <c r="B204" s="756"/>
      <c r="C204" s="756"/>
      <c r="D204" s="756"/>
      <c r="E204" s="756"/>
      <c r="F204" s="756"/>
      <c r="G204" s="756"/>
      <c r="H204" s="756"/>
      <c r="I204" s="756"/>
      <c r="J204" s="756"/>
      <c r="K204" s="756"/>
      <c r="L204" s="756"/>
      <c r="M204" s="756"/>
      <c r="N204" s="756"/>
      <c r="O204" s="756"/>
      <c r="P204" s="756"/>
      <c r="Q204" s="756"/>
      <c r="R204" s="756"/>
      <c r="S204" s="756"/>
      <c r="T204" s="756"/>
      <c r="U204" s="756"/>
      <c r="V204" s="756"/>
      <c r="W204" s="756"/>
      <c r="X204" s="756"/>
      <c r="Y204" s="756"/>
      <c r="Z204" s="756"/>
      <c r="AA204" s="65"/>
      <c r="AB204" s="65"/>
      <c r="AC204" s="79"/>
    </row>
    <row r="205" spans="1:68" ht="14.25" customHeight="1" x14ac:dyDescent="0.25">
      <c r="A205" s="745" t="s">
        <v>123</v>
      </c>
      <c r="B205" s="745"/>
      <c r="C205" s="745"/>
      <c r="D205" s="745"/>
      <c r="E205" s="745"/>
      <c r="F205" s="745"/>
      <c r="G205" s="745"/>
      <c r="H205" s="745"/>
      <c r="I205" s="745"/>
      <c r="J205" s="745"/>
      <c r="K205" s="745"/>
      <c r="L205" s="745"/>
      <c r="M205" s="745"/>
      <c r="N205" s="745"/>
      <c r="O205" s="745"/>
      <c r="P205" s="745"/>
      <c r="Q205" s="745"/>
      <c r="R205" s="745"/>
      <c r="S205" s="745"/>
      <c r="T205" s="745"/>
      <c r="U205" s="745"/>
      <c r="V205" s="745"/>
      <c r="W205" s="745"/>
      <c r="X205" s="745"/>
      <c r="Y205" s="745"/>
      <c r="Z205" s="745"/>
      <c r="AA205" s="66"/>
      <c r="AB205" s="66"/>
      <c r="AC205" s="80"/>
    </row>
    <row r="206" spans="1:68" ht="27" customHeight="1" x14ac:dyDescent="0.25">
      <c r="A206" s="63" t="s">
        <v>368</v>
      </c>
      <c r="B206" s="63" t="s">
        <v>369</v>
      </c>
      <c r="C206" s="36">
        <v>4301011450</v>
      </c>
      <c r="D206" s="746">
        <v>4680115881402</v>
      </c>
      <c r="E206" s="746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128</v>
      </c>
      <c r="L206" s="37"/>
      <c r="M206" s="38" t="s">
        <v>131</v>
      </c>
      <c r="N206" s="38"/>
      <c r="O206" s="37">
        <v>55</v>
      </c>
      <c r="P206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8"/>
      <c r="R206" s="748"/>
      <c r="S206" s="748"/>
      <c r="T206" s="74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370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371</v>
      </c>
      <c r="B207" s="63" t="s">
        <v>372</v>
      </c>
      <c r="C207" s="36">
        <v>4301011767</v>
      </c>
      <c r="D207" s="746">
        <v>4680115881396</v>
      </c>
      <c r="E207" s="746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87</v>
      </c>
      <c r="L207" s="37"/>
      <c r="M207" s="38" t="s">
        <v>80</v>
      </c>
      <c r="N207" s="38"/>
      <c r="O207" s="37">
        <v>55</v>
      </c>
      <c r="P207" s="9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8"/>
      <c r="R207" s="748"/>
      <c r="S207" s="748"/>
      <c r="T207" s="74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370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36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7"/>
      <c r="P208" s="733" t="s">
        <v>40</v>
      </c>
      <c r="Q208" s="734"/>
      <c r="R208" s="734"/>
      <c r="S208" s="734"/>
      <c r="T208" s="734"/>
      <c r="U208" s="734"/>
      <c r="V208" s="735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7"/>
      <c r="P209" s="733" t="s">
        <v>40</v>
      </c>
      <c r="Q209" s="734"/>
      <c r="R209" s="734"/>
      <c r="S209" s="734"/>
      <c r="T209" s="734"/>
      <c r="U209" s="734"/>
      <c r="V209" s="735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45" t="s">
        <v>175</v>
      </c>
      <c r="B210" s="745"/>
      <c r="C210" s="745"/>
      <c r="D210" s="745"/>
      <c r="E210" s="745"/>
      <c r="F210" s="745"/>
      <c r="G210" s="745"/>
      <c r="H210" s="745"/>
      <c r="I210" s="745"/>
      <c r="J210" s="745"/>
      <c r="K210" s="745"/>
      <c r="L210" s="745"/>
      <c r="M210" s="745"/>
      <c r="N210" s="745"/>
      <c r="O210" s="745"/>
      <c r="P210" s="745"/>
      <c r="Q210" s="745"/>
      <c r="R210" s="745"/>
      <c r="S210" s="745"/>
      <c r="T210" s="745"/>
      <c r="U210" s="745"/>
      <c r="V210" s="745"/>
      <c r="W210" s="745"/>
      <c r="X210" s="745"/>
      <c r="Y210" s="745"/>
      <c r="Z210" s="745"/>
      <c r="AA210" s="66"/>
      <c r="AB210" s="66"/>
      <c r="AC210" s="80"/>
    </row>
    <row r="211" spans="1:68" ht="16.5" customHeight="1" x14ac:dyDescent="0.25">
      <c r="A211" s="63" t="s">
        <v>373</v>
      </c>
      <c r="B211" s="63" t="s">
        <v>374</v>
      </c>
      <c r="C211" s="36">
        <v>4301020262</v>
      </c>
      <c r="D211" s="746">
        <v>4680115882935</v>
      </c>
      <c r="E211" s="746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128</v>
      </c>
      <c r="L211" s="37"/>
      <c r="M211" s="38" t="s">
        <v>127</v>
      </c>
      <c r="N211" s="38"/>
      <c r="O211" s="37">
        <v>50</v>
      </c>
      <c r="P211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8"/>
      <c r="R211" s="748"/>
      <c r="S211" s="748"/>
      <c r="T211" s="749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375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376</v>
      </c>
      <c r="B212" s="63" t="s">
        <v>377</v>
      </c>
      <c r="C212" s="36">
        <v>4301020220</v>
      </c>
      <c r="D212" s="746">
        <v>4680115880764</v>
      </c>
      <c r="E212" s="746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87</v>
      </c>
      <c r="L212" s="37"/>
      <c r="M212" s="38" t="s">
        <v>131</v>
      </c>
      <c r="N212" s="38"/>
      <c r="O212" s="37">
        <v>50</v>
      </c>
      <c r="P212" s="9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8"/>
      <c r="R212" s="748"/>
      <c r="S212" s="748"/>
      <c r="T212" s="749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375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36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37"/>
      <c r="P213" s="733" t="s">
        <v>40</v>
      </c>
      <c r="Q213" s="734"/>
      <c r="R213" s="734"/>
      <c r="S213" s="734"/>
      <c r="T213" s="734"/>
      <c r="U213" s="734"/>
      <c r="V213" s="735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37"/>
      <c r="P214" s="733" t="s">
        <v>40</v>
      </c>
      <c r="Q214" s="734"/>
      <c r="R214" s="734"/>
      <c r="S214" s="734"/>
      <c r="T214" s="734"/>
      <c r="U214" s="734"/>
      <c r="V214" s="735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45" t="s">
        <v>76</v>
      </c>
      <c r="B215" s="745"/>
      <c r="C215" s="745"/>
      <c r="D215" s="745"/>
      <c r="E215" s="745"/>
      <c r="F215" s="745"/>
      <c r="G215" s="745"/>
      <c r="H215" s="745"/>
      <c r="I215" s="745"/>
      <c r="J215" s="745"/>
      <c r="K215" s="745"/>
      <c r="L215" s="745"/>
      <c r="M215" s="745"/>
      <c r="N215" s="745"/>
      <c r="O215" s="745"/>
      <c r="P215" s="745"/>
      <c r="Q215" s="745"/>
      <c r="R215" s="745"/>
      <c r="S215" s="745"/>
      <c r="T215" s="745"/>
      <c r="U215" s="745"/>
      <c r="V215" s="745"/>
      <c r="W215" s="745"/>
      <c r="X215" s="745"/>
      <c r="Y215" s="745"/>
      <c r="Z215" s="745"/>
      <c r="AA215" s="66"/>
      <c r="AB215" s="66"/>
      <c r="AC215" s="80"/>
    </row>
    <row r="216" spans="1:68" ht="27" customHeight="1" x14ac:dyDescent="0.25">
      <c r="A216" s="63" t="s">
        <v>378</v>
      </c>
      <c r="B216" s="63" t="s">
        <v>379</v>
      </c>
      <c r="C216" s="36">
        <v>4301031224</v>
      </c>
      <c r="D216" s="746">
        <v>4680115882683</v>
      </c>
      <c r="E216" s="746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9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8"/>
      <c r="R216" s="748"/>
      <c r="S216" s="748"/>
      <c r="T216" s="74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380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381</v>
      </c>
      <c r="B217" s="63" t="s">
        <v>382</v>
      </c>
      <c r="C217" s="36">
        <v>4301031230</v>
      </c>
      <c r="D217" s="746">
        <v>4680115882690</v>
      </c>
      <c r="E217" s="746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9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8"/>
      <c r="R217" s="748"/>
      <c r="S217" s="748"/>
      <c r="T217" s="74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383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384</v>
      </c>
      <c r="B218" s="63" t="s">
        <v>385</v>
      </c>
      <c r="C218" s="36">
        <v>4301031220</v>
      </c>
      <c r="D218" s="746">
        <v>4680115882669</v>
      </c>
      <c r="E218" s="746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87</v>
      </c>
      <c r="L218" s="37"/>
      <c r="M218" s="38" t="s">
        <v>80</v>
      </c>
      <c r="N218" s="38"/>
      <c r="O218" s="37">
        <v>40</v>
      </c>
      <c r="P218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8"/>
      <c r="R218" s="748"/>
      <c r="S218" s="748"/>
      <c r="T218" s="74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386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387</v>
      </c>
      <c r="B219" s="63" t="s">
        <v>388</v>
      </c>
      <c r="C219" s="36">
        <v>4301031221</v>
      </c>
      <c r="D219" s="746">
        <v>4680115882676</v>
      </c>
      <c r="E219" s="746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87</v>
      </c>
      <c r="L219" s="37"/>
      <c r="M219" s="38" t="s">
        <v>80</v>
      </c>
      <c r="N219" s="38"/>
      <c r="O219" s="37">
        <v>40</v>
      </c>
      <c r="P219" s="9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8"/>
      <c r="R219" s="748"/>
      <c r="S219" s="748"/>
      <c r="T219" s="74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389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390</v>
      </c>
      <c r="B220" s="63" t="s">
        <v>391</v>
      </c>
      <c r="C220" s="36">
        <v>4301031223</v>
      </c>
      <c r="D220" s="746">
        <v>4680115884014</v>
      </c>
      <c r="E220" s="746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9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8"/>
      <c r="R220" s="748"/>
      <c r="S220" s="748"/>
      <c r="T220" s="74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380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4301031222</v>
      </c>
      <c r="D221" s="746">
        <v>4680115884007</v>
      </c>
      <c r="E221" s="746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9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8"/>
      <c r="R221" s="748"/>
      <c r="S221" s="748"/>
      <c r="T221" s="74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383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4301031229</v>
      </c>
      <c r="D222" s="746">
        <v>4680115884038</v>
      </c>
      <c r="E222" s="746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/>
      <c r="M222" s="38" t="s">
        <v>80</v>
      </c>
      <c r="N222" s="38"/>
      <c r="O222" s="37">
        <v>40</v>
      </c>
      <c r="P222" s="96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8"/>
      <c r="R222" s="748"/>
      <c r="S222" s="748"/>
      <c r="T222" s="74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386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4301031225</v>
      </c>
      <c r="D223" s="746">
        <v>4680115884021</v>
      </c>
      <c r="E223" s="746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/>
      <c r="M223" s="38" t="s">
        <v>80</v>
      </c>
      <c r="N223" s="38"/>
      <c r="O223" s="37">
        <v>40</v>
      </c>
      <c r="P223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8"/>
      <c r="R223" s="748"/>
      <c r="S223" s="748"/>
      <c r="T223" s="74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389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36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37"/>
      <c r="P224" s="733" t="s">
        <v>40</v>
      </c>
      <c r="Q224" s="734"/>
      <c r="R224" s="734"/>
      <c r="S224" s="734"/>
      <c r="T224" s="734"/>
      <c r="U224" s="734"/>
      <c r="V224" s="735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37"/>
      <c r="P225" s="733" t="s">
        <v>40</v>
      </c>
      <c r="Q225" s="734"/>
      <c r="R225" s="734"/>
      <c r="S225" s="734"/>
      <c r="T225" s="734"/>
      <c r="U225" s="734"/>
      <c r="V225" s="735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45" t="s">
        <v>82</v>
      </c>
      <c r="B226" s="745"/>
      <c r="C226" s="745"/>
      <c r="D226" s="745"/>
      <c r="E226" s="745"/>
      <c r="F226" s="745"/>
      <c r="G226" s="745"/>
      <c r="H226" s="745"/>
      <c r="I226" s="745"/>
      <c r="J226" s="745"/>
      <c r="K226" s="745"/>
      <c r="L226" s="745"/>
      <c r="M226" s="745"/>
      <c r="N226" s="745"/>
      <c r="O226" s="745"/>
      <c r="P226" s="745"/>
      <c r="Q226" s="745"/>
      <c r="R226" s="745"/>
      <c r="S226" s="745"/>
      <c r="T226" s="745"/>
      <c r="U226" s="745"/>
      <c r="V226" s="745"/>
      <c r="W226" s="745"/>
      <c r="X226" s="745"/>
      <c r="Y226" s="745"/>
      <c r="Z226" s="745"/>
      <c r="AA226" s="66"/>
      <c r="AB226" s="66"/>
      <c r="AC226" s="80"/>
    </row>
    <row r="227" spans="1:68" ht="27" customHeight="1" x14ac:dyDescent="0.25">
      <c r="A227" s="63" t="s">
        <v>398</v>
      </c>
      <c r="B227" s="63" t="s">
        <v>399</v>
      </c>
      <c r="C227" s="36">
        <v>4301051408</v>
      </c>
      <c r="D227" s="746">
        <v>4680115881594</v>
      </c>
      <c r="E227" s="746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128</v>
      </c>
      <c r="L227" s="37"/>
      <c r="M227" s="38" t="s">
        <v>127</v>
      </c>
      <c r="N227" s="38"/>
      <c r="O227" s="37">
        <v>40</v>
      </c>
      <c r="P227" s="9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8"/>
      <c r="R227" s="748"/>
      <c r="S227" s="748"/>
      <c r="T227" s="74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400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401</v>
      </c>
      <c r="B228" s="63" t="s">
        <v>402</v>
      </c>
      <c r="C228" s="36">
        <v>4301051754</v>
      </c>
      <c r="D228" s="746">
        <v>4680115880962</v>
      </c>
      <c r="E228" s="746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40</v>
      </c>
      <c r="P228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8"/>
      <c r="R228" s="748"/>
      <c r="S228" s="748"/>
      <c r="T228" s="74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403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404</v>
      </c>
      <c r="B229" s="63" t="s">
        <v>405</v>
      </c>
      <c r="C229" s="36">
        <v>4301051411</v>
      </c>
      <c r="D229" s="746">
        <v>4680115881617</v>
      </c>
      <c r="E229" s="746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128</v>
      </c>
      <c r="L229" s="37"/>
      <c r="M229" s="38" t="s">
        <v>127</v>
      </c>
      <c r="N229" s="38"/>
      <c r="O229" s="37">
        <v>40</v>
      </c>
      <c r="P229" s="9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8"/>
      <c r="R229" s="748"/>
      <c r="S229" s="748"/>
      <c r="T229" s="74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406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407</v>
      </c>
      <c r="B230" s="63" t="s">
        <v>408</v>
      </c>
      <c r="C230" s="36">
        <v>4301051632</v>
      </c>
      <c r="D230" s="746">
        <v>4680115880573</v>
      </c>
      <c r="E230" s="746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128</v>
      </c>
      <c r="L230" s="37"/>
      <c r="M230" s="38" t="s">
        <v>80</v>
      </c>
      <c r="N230" s="38"/>
      <c r="O230" s="37">
        <v>45</v>
      </c>
      <c r="P230" s="9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8"/>
      <c r="R230" s="748"/>
      <c r="S230" s="748"/>
      <c r="T230" s="74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409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4301051407</v>
      </c>
      <c r="D231" s="746">
        <v>4680115882195</v>
      </c>
      <c r="E231" s="746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87</v>
      </c>
      <c r="L231" s="37"/>
      <c r="M231" s="38" t="s">
        <v>127</v>
      </c>
      <c r="N231" s="38"/>
      <c r="O231" s="37">
        <v>40</v>
      </c>
      <c r="P231" s="9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8"/>
      <c r="R231" s="748"/>
      <c r="S231" s="748"/>
      <c r="T231" s="7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400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412</v>
      </c>
      <c r="B232" s="63" t="s">
        <v>413</v>
      </c>
      <c r="C232" s="36">
        <v>4301051752</v>
      </c>
      <c r="D232" s="746">
        <v>4680115882607</v>
      </c>
      <c r="E232" s="746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87</v>
      </c>
      <c r="L232" s="37"/>
      <c r="M232" s="38" t="s">
        <v>169</v>
      </c>
      <c r="N232" s="38"/>
      <c r="O232" s="37">
        <v>45</v>
      </c>
      <c r="P232" s="9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8"/>
      <c r="R232" s="748"/>
      <c r="S232" s="748"/>
      <c r="T232" s="7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414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415</v>
      </c>
      <c r="B233" s="63" t="s">
        <v>416</v>
      </c>
      <c r="C233" s="36">
        <v>4301051630</v>
      </c>
      <c r="D233" s="746">
        <v>4680115880092</v>
      </c>
      <c r="E233" s="746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8"/>
      <c r="R233" s="748"/>
      <c r="S233" s="748"/>
      <c r="T233" s="7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417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418</v>
      </c>
      <c r="B234" s="63" t="s">
        <v>419</v>
      </c>
      <c r="C234" s="36">
        <v>4301051631</v>
      </c>
      <c r="D234" s="746">
        <v>4680115880221</v>
      </c>
      <c r="E234" s="746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45</v>
      </c>
      <c r="P234" s="9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8"/>
      <c r="R234" s="748"/>
      <c r="S234" s="748"/>
      <c r="T234" s="7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409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4301051749</v>
      </c>
      <c r="D235" s="746">
        <v>4680115882942</v>
      </c>
      <c r="E235" s="746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87</v>
      </c>
      <c r="L235" s="37"/>
      <c r="M235" s="38" t="s">
        <v>80</v>
      </c>
      <c r="N235" s="38"/>
      <c r="O235" s="37">
        <v>40</v>
      </c>
      <c r="P235" s="9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8"/>
      <c r="R235" s="748"/>
      <c r="S235" s="748"/>
      <c r="T235" s="7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403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4301051753</v>
      </c>
      <c r="D236" s="746">
        <v>4680115880504</v>
      </c>
      <c r="E236" s="746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87</v>
      </c>
      <c r="L236" s="37"/>
      <c r="M236" s="38" t="s">
        <v>80</v>
      </c>
      <c r="N236" s="38"/>
      <c r="O236" s="37">
        <v>40</v>
      </c>
      <c r="P236" s="9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8"/>
      <c r="R236" s="748"/>
      <c r="S236" s="748"/>
      <c r="T236" s="7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403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4301051410</v>
      </c>
      <c r="D237" s="746">
        <v>4680115882164</v>
      </c>
      <c r="E237" s="746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87</v>
      </c>
      <c r="L237" s="37"/>
      <c r="M237" s="38" t="s">
        <v>127</v>
      </c>
      <c r="N237" s="38"/>
      <c r="O237" s="37">
        <v>40</v>
      </c>
      <c r="P237" s="9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8"/>
      <c r="R237" s="748"/>
      <c r="S237" s="748"/>
      <c r="T237" s="74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406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36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37"/>
      <c r="P238" s="733" t="s">
        <v>40</v>
      </c>
      <c r="Q238" s="734"/>
      <c r="R238" s="734"/>
      <c r="S238" s="734"/>
      <c r="T238" s="734"/>
      <c r="U238" s="734"/>
      <c r="V238" s="735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37"/>
      <c r="P239" s="733" t="s">
        <v>40</v>
      </c>
      <c r="Q239" s="734"/>
      <c r="R239" s="734"/>
      <c r="S239" s="734"/>
      <c r="T239" s="734"/>
      <c r="U239" s="734"/>
      <c r="V239" s="735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45" t="s">
        <v>222</v>
      </c>
      <c r="B240" s="745"/>
      <c r="C240" s="745"/>
      <c r="D240" s="745"/>
      <c r="E240" s="745"/>
      <c r="F240" s="745"/>
      <c r="G240" s="745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  <c r="U240" s="745"/>
      <c r="V240" s="745"/>
      <c r="W240" s="745"/>
      <c r="X240" s="745"/>
      <c r="Y240" s="745"/>
      <c r="Z240" s="745"/>
      <c r="AA240" s="66"/>
      <c r="AB240" s="66"/>
      <c r="AC240" s="80"/>
    </row>
    <row r="241" spans="1:68" ht="16.5" customHeight="1" x14ac:dyDescent="0.25">
      <c r="A241" s="63" t="s">
        <v>426</v>
      </c>
      <c r="B241" s="63" t="s">
        <v>427</v>
      </c>
      <c r="C241" s="36">
        <v>4301060404</v>
      </c>
      <c r="D241" s="746">
        <v>4680115882874</v>
      </c>
      <c r="E241" s="746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87</v>
      </c>
      <c r="L241" s="37"/>
      <c r="M241" s="38" t="s">
        <v>80</v>
      </c>
      <c r="N241" s="38"/>
      <c r="O241" s="37">
        <v>40</v>
      </c>
      <c r="P241" s="9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8"/>
      <c r="R241" s="748"/>
      <c r="S241" s="748"/>
      <c r="T241" s="7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428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429</v>
      </c>
      <c r="B242" s="63" t="s">
        <v>430</v>
      </c>
      <c r="C242" s="36">
        <v>4301060359</v>
      </c>
      <c r="D242" s="746">
        <v>4680115884434</v>
      </c>
      <c r="E242" s="746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87</v>
      </c>
      <c r="L242" s="37"/>
      <c r="M242" s="38" t="s">
        <v>80</v>
      </c>
      <c r="N242" s="38"/>
      <c r="O242" s="37">
        <v>30</v>
      </c>
      <c r="P242" s="9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8"/>
      <c r="R242" s="748"/>
      <c r="S242" s="748"/>
      <c r="T242" s="7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431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432</v>
      </c>
      <c r="B243" s="63" t="s">
        <v>433</v>
      </c>
      <c r="C243" s="36">
        <v>4301060375</v>
      </c>
      <c r="D243" s="746">
        <v>4680115880818</v>
      </c>
      <c r="E243" s="746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87</v>
      </c>
      <c r="L243" s="37"/>
      <c r="M243" s="38" t="s">
        <v>80</v>
      </c>
      <c r="N243" s="38"/>
      <c r="O243" s="37">
        <v>40</v>
      </c>
      <c r="P243" s="9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8"/>
      <c r="R243" s="748"/>
      <c r="S243" s="748"/>
      <c r="T243" s="74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434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435</v>
      </c>
      <c r="B244" s="63" t="s">
        <v>436</v>
      </c>
      <c r="C244" s="36">
        <v>4301060389</v>
      </c>
      <c r="D244" s="746">
        <v>4680115880801</v>
      </c>
      <c r="E244" s="746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87</v>
      </c>
      <c r="L244" s="37"/>
      <c r="M244" s="38" t="s">
        <v>127</v>
      </c>
      <c r="N244" s="38"/>
      <c r="O244" s="37">
        <v>40</v>
      </c>
      <c r="P244" s="94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8"/>
      <c r="R244" s="748"/>
      <c r="S244" s="748"/>
      <c r="T244" s="74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437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36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37"/>
      <c r="P245" s="733" t="s">
        <v>40</v>
      </c>
      <c r="Q245" s="734"/>
      <c r="R245" s="734"/>
      <c r="S245" s="734"/>
      <c r="T245" s="734"/>
      <c r="U245" s="734"/>
      <c r="V245" s="735"/>
      <c r="W245" s="42" t="s">
        <v>39</v>
      </c>
      <c r="X245" s="43">
        <f>IFERROR(X241/H241,"0")+IFERROR(X242/H242,"0")+IFERROR(X243/H243,"0")+IFERROR(X244/H244,"0")</f>
        <v>0</v>
      </c>
      <c r="Y245" s="43">
        <f>IFERROR(Y241/H241,"0")+IFERROR(Y242/H242,"0")+IFERROR(Y243/H243,"0")+IFERROR(Y244/H244,"0")</f>
        <v>0</v>
      </c>
      <c r="Z245" s="43">
        <f>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37"/>
      <c r="P246" s="733" t="s">
        <v>40</v>
      </c>
      <c r="Q246" s="734"/>
      <c r="R246" s="734"/>
      <c r="S246" s="734"/>
      <c r="T246" s="734"/>
      <c r="U246" s="734"/>
      <c r="V246" s="735"/>
      <c r="W246" s="42" t="s">
        <v>0</v>
      </c>
      <c r="X246" s="43">
        <f>IFERROR(SUM(X241:X244),"0")</f>
        <v>0</v>
      </c>
      <c r="Y246" s="43">
        <f>IFERROR(SUM(Y241:Y244),"0")</f>
        <v>0</v>
      </c>
      <c r="Z246" s="42"/>
      <c r="AA246" s="67"/>
      <c r="AB246" s="67"/>
      <c r="AC246" s="67"/>
    </row>
    <row r="247" spans="1:68" ht="16.5" customHeight="1" x14ac:dyDescent="0.25">
      <c r="A247" s="756" t="s">
        <v>438</v>
      </c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6"/>
      <c r="P247" s="756"/>
      <c r="Q247" s="756"/>
      <c r="R247" s="756"/>
      <c r="S247" s="756"/>
      <c r="T247" s="756"/>
      <c r="U247" s="756"/>
      <c r="V247" s="756"/>
      <c r="W247" s="756"/>
      <c r="X247" s="756"/>
      <c r="Y247" s="756"/>
      <c r="Z247" s="756"/>
      <c r="AA247" s="65"/>
      <c r="AB247" s="65"/>
      <c r="AC247" s="79"/>
    </row>
    <row r="248" spans="1:68" ht="14.25" customHeight="1" x14ac:dyDescent="0.25">
      <c r="A248" s="745" t="s">
        <v>123</v>
      </c>
      <c r="B248" s="745"/>
      <c r="C248" s="745"/>
      <c r="D248" s="745"/>
      <c r="E248" s="745"/>
      <c r="F248" s="745"/>
      <c r="G248" s="745"/>
      <c r="H248" s="745"/>
      <c r="I248" s="745"/>
      <c r="J248" s="745"/>
      <c r="K248" s="745"/>
      <c r="L248" s="745"/>
      <c r="M248" s="745"/>
      <c r="N248" s="745"/>
      <c r="O248" s="745"/>
      <c r="P248" s="745"/>
      <c r="Q248" s="745"/>
      <c r="R248" s="745"/>
      <c r="S248" s="745"/>
      <c r="T248" s="745"/>
      <c r="U248" s="745"/>
      <c r="V248" s="745"/>
      <c r="W248" s="745"/>
      <c r="X248" s="745"/>
      <c r="Y248" s="745"/>
      <c r="Z248" s="745"/>
      <c r="AA248" s="66"/>
      <c r="AB248" s="66"/>
      <c r="AC248" s="80"/>
    </row>
    <row r="249" spans="1:68" ht="27" customHeight="1" x14ac:dyDescent="0.25">
      <c r="A249" s="63" t="s">
        <v>439</v>
      </c>
      <c r="B249" s="63" t="s">
        <v>440</v>
      </c>
      <c r="C249" s="36">
        <v>4301011717</v>
      </c>
      <c r="D249" s="746">
        <v>4680115884274</v>
      </c>
      <c r="E249" s="746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131</v>
      </c>
      <c r="N249" s="38"/>
      <c r="O249" s="37">
        <v>55</v>
      </c>
      <c r="P249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8"/>
      <c r="R249" s="748"/>
      <c r="S249" s="748"/>
      <c r="T249" s="749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7">IFERROR(IF(X249="",0,CEILING((X249/$H249),1)*$H249),"")</f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441</v>
      </c>
      <c r="AG249" s="78"/>
      <c r="AJ249" s="84"/>
      <c r="AK249" s="84"/>
      <c r="BB249" s="339" t="s">
        <v>66</v>
      </c>
      <c r="BM249" s="78">
        <f t="shared" ref="BM249:BM256" si="48">IFERROR(X249*I249/H249,"0")</f>
        <v>0</v>
      </c>
      <c r="BN249" s="78">
        <f t="shared" ref="BN249:BN256" si="49">IFERROR(Y249*I249/H249,"0")</f>
        <v>0</v>
      </c>
      <c r="BO249" s="78">
        <f t="shared" ref="BO249:BO256" si="50">IFERROR(1/J249*(X249/H249),"0")</f>
        <v>0</v>
      </c>
      <c r="BP249" s="78">
        <f t="shared" ref="BP249:BP256" si="51">IFERROR(1/J249*(Y249/H249),"0")</f>
        <v>0</v>
      </c>
    </row>
    <row r="250" spans="1:68" ht="27" customHeight="1" x14ac:dyDescent="0.25">
      <c r="A250" s="63" t="s">
        <v>439</v>
      </c>
      <c r="B250" s="63" t="s">
        <v>442</v>
      </c>
      <c r="C250" s="36">
        <v>4301011945</v>
      </c>
      <c r="D250" s="746">
        <v>4680115884274</v>
      </c>
      <c r="E250" s="746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/>
      <c r="M250" s="38" t="s">
        <v>158</v>
      </c>
      <c r="N250" s="38"/>
      <c r="O250" s="37">
        <v>55</v>
      </c>
      <c r="P250" s="9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8"/>
      <c r="R250" s="748"/>
      <c r="S250" s="748"/>
      <c r="T250" s="74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443</v>
      </c>
      <c r="AG250" s="78"/>
      <c r="AJ250" s="84"/>
      <c r="AK250" s="84"/>
      <c r="BB250" s="341" t="s">
        <v>66</v>
      </c>
      <c r="BM250" s="78">
        <f t="shared" si="48"/>
        <v>0</v>
      </c>
      <c r="BN250" s="78">
        <f t="shared" si="49"/>
        <v>0</v>
      </c>
      <c r="BO250" s="78">
        <f t="shared" si="50"/>
        <v>0</v>
      </c>
      <c r="BP250" s="78">
        <f t="shared" si="51"/>
        <v>0</v>
      </c>
    </row>
    <row r="251" spans="1:68" ht="27" customHeight="1" x14ac:dyDescent="0.25">
      <c r="A251" s="63" t="s">
        <v>444</v>
      </c>
      <c r="B251" s="63" t="s">
        <v>445</v>
      </c>
      <c r="C251" s="36">
        <v>4301011719</v>
      </c>
      <c r="D251" s="746">
        <v>4680115884298</v>
      </c>
      <c r="E251" s="746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8"/>
      <c r="R251" s="748"/>
      <c r="S251" s="748"/>
      <c r="T251" s="74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446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447</v>
      </c>
      <c r="B252" s="63" t="s">
        <v>448</v>
      </c>
      <c r="C252" s="36">
        <v>4301011733</v>
      </c>
      <c r="D252" s="746">
        <v>4680115884250</v>
      </c>
      <c r="E252" s="746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/>
      <c r="M252" s="38" t="s">
        <v>127</v>
      </c>
      <c r="N252" s="38"/>
      <c r="O252" s="37">
        <v>55</v>
      </c>
      <c r="P252" s="9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48"/>
      <c r="R252" s="748"/>
      <c r="S252" s="748"/>
      <c r="T252" s="74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449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447</v>
      </c>
      <c r="B253" s="63" t="s">
        <v>450</v>
      </c>
      <c r="C253" s="36">
        <v>4301011944</v>
      </c>
      <c r="D253" s="746">
        <v>4680115884250</v>
      </c>
      <c r="E253" s="746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128</v>
      </c>
      <c r="L253" s="37"/>
      <c r="M253" s="38" t="s">
        <v>158</v>
      </c>
      <c r="N253" s="38"/>
      <c r="O253" s="37">
        <v>55</v>
      </c>
      <c r="P253" s="9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48"/>
      <c r="R253" s="748"/>
      <c r="S253" s="748"/>
      <c r="T253" s="74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443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4301011718</v>
      </c>
      <c r="D254" s="746">
        <v>4680115884281</v>
      </c>
      <c r="E254" s="74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131</v>
      </c>
      <c r="N254" s="38"/>
      <c r="O254" s="37">
        <v>55</v>
      </c>
      <c r="P254" s="9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8"/>
      <c r="R254" s="748"/>
      <c r="S254" s="748"/>
      <c r="T254" s="74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441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4301011720</v>
      </c>
      <c r="D255" s="746">
        <v>4680115884199</v>
      </c>
      <c r="E255" s="746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87</v>
      </c>
      <c r="L255" s="37"/>
      <c r="M255" s="38" t="s">
        <v>131</v>
      </c>
      <c r="N255" s="38"/>
      <c r="O255" s="37">
        <v>55</v>
      </c>
      <c r="P255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8"/>
      <c r="R255" s="748"/>
      <c r="S255" s="748"/>
      <c r="T255" s="74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446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4301011716</v>
      </c>
      <c r="D256" s="746">
        <v>4680115884267</v>
      </c>
      <c r="E256" s="746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87</v>
      </c>
      <c r="L256" s="37"/>
      <c r="M256" s="38" t="s">
        <v>131</v>
      </c>
      <c r="N256" s="38"/>
      <c r="O256" s="37">
        <v>55</v>
      </c>
      <c r="P256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8"/>
      <c r="R256" s="748"/>
      <c r="S256" s="748"/>
      <c r="T256" s="74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457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x14ac:dyDescent="0.2">
      <c r="A257" s="736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37"/>
      <c r="P257" s="733" t="s">
        <v>40</v>
      </c>
      <c r="Q257" s="734"/>
      <c r="R257" s="734"/>
      <c r="S257" s="734"/>
      <c r="T257" s="734"/>
      <c r="U257" s="734"/>
      <c r="V257" s="735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37"/>
      <c r="P258" s="733" t="s">
        <v>40</v>
      </c>
      <c r="Q258" s="734"/>
      <c r="R258" s="734"/>
      <c r="S258" s="734"/>
      <c r="T258" s="734"/>
      <c r="U258" s="734"/>
      <c r="V258" s="735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56" t="s">
        <v>458</v>
      </c>
      <c r="B259" s="756"/>
      <c r="C259" s="756"/>
      <c r="D259" s="756"/>
      <c r="E259" s="756"/>
      <c r="F259" s="756"/>
      <c r="G259" s="756"/>
      <c r="H259" s="756"/>
      <c r="I259" s="756"/>
      <c r="J259" s="756"/>
      <c r="K259" s="756"/>
      <c r="L259" s="756"/>
      <c r="M259" s="756"/>
      <c r="N259" s="756"/>
      <c r="O259" s="756"/>
      <c r="P259" s="756"/>
      <c r="Q259" s="756"/>
      <c r="R259" s="756"/>
      <c r="S259" s="756"/>
      <c r="T259" s="756"/>
      <c r="U259" s="756"/>
      <c r="V259" s="756"/>
      <c r="W259" s="756"/>
      <c r="X259" s="756"/>
      <c r="Y259" s="756"/>
      <c r="Z259" s="756"/>
      <c r="AA259" s="65"/>
      <c r="AB259" s="65"/>
      <c r="AC259" s="79"/>
    </row>
    <row r="260" spans="1:68" ht="14.25" customHeight="1" x14ac:dyDescent="0.25">
      <c r="A260" s="745" t="s">
        <v>123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6"/>
      <c r="AB260" s="66"/>
      <c r="AC260" s="80"/>
    </row>
    <row r="261" spans="1:68" ht="27" customHeight="1" x14ac:dyDescent="0.25">
      <c r="A261" s="63" t="s">
        <v>459</v>
      </c>
      <c r="B261" s="63" t="s">
        <v>460</v>
      </c>
      <c r="C261" s="36">
        <v>4301011826</v>
      </c>
      <c r="D261" s="746">
        <v>4680115884137</v>
      </c>
      <c r="E261" s="746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131</v>
      </c>
      <c r="N261" s="38"/>
      <c r="O261" s="37">
        <v>55</v>
      </c>
      <c r="P261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8"/>
      <c r="R261" s="748"/>
      <c r="S261" s="748"/>
      <c r="T261" s="749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ref="Y261:Y268" si="52">IFERROR(IF(X261="",0,CEILING((X261/$H261),1)*$H261),"")</f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461</v>
      </c>
      <c r="AG261" s="78"/>
      <c r="AJ261" s="84"/>
      <c r="AK261" s="84"/>
      <c r="BB261" s="355" t="s">
        <v>66</v>
      </c>
      <c r="BM261" s="78">
        <f t="shared" ref="BM261:BM268" si="53">IFERROR(X261*I261/H261,"0")</f>
        <v>0</v>
      </c>
      <c r="BN261" s="78">
        <f t="shared" ref="BN261:BN268" si="54">IFERROR(Y261*I261/H261,"0")</f>
        <v>0</v>
      </c>
      <c r="BO261" s="78">
        <f t="shared" ref="BO261:BO268" si="55">IFERROR(1/J261*(X261/H261),"0")</f>
        <v>0</v>
      </c>
      <c r="BP261" s="78">
        <f t="shared" ref="BP261:BP268" si="56">IFERROR(1/J261*(Y261/H261),"0")</f>
        <v>0</v>
      </c>
    </row>
    <row r="262" spans="1:68" ht="27" customHeight="1" x14ac:dyDescent="0.25">
      <c r="A262" s="63" t="s">
        <v>459</v>
      </c>
      <c r="B262" s="63" t="s">
        <v>462</v>
      </c>
      <c r="C262" s="36">
        <v>4301011942</v>
      </c>
      <c r="D262" s="746">
        <v>4680115884137</v>
      </c>
      <c r="E262" s="746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128</v>
      </c>
      <c r="L262" s="37"/>
      <c r="M262" s="38" t="s">
        <v>158</v>
      </c>
      <c r="N262" s="38"/>
      <c r="O262" s="37">
        <v>55</v>
      </c>
      <c r="P262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8"/>
      <c r="R262" s="748"/>
      <c r="S262" s="748"/>
      <c r="T262" s="74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5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157</v>
      </c>
      <c r="AG262" s="78"/>
      <c r="AJ262" s="84"/>
      <c r="AK262" s="84"/>
      <c r="BB262" s="357" t="s">
        <v>66</v>
      </c>
      <c r="BM262" s="78">
        <f t="shared" si="53"/>
        <v>0</v>
      </c>
      <c r="BN262" s="78">
        <f t="shared" si="54"/>
        <v>0</v>
      </c>
      <c r="BO262" s="78">
        <f t="shared" si="55"/>
        <v>0</v>
      </c>
      <c r="BP262" s="78">
        <f t="shared" si="56"/>
        <v>0</v>
      </c>
    </row>
    <row r="263" spans="1:68" ht="27" customHeight="1" x14ac:dyDescent="0.25">
      <c r="A263" s="63" t="s">
        <v>463</v>
      </c>
      <c r="B263" s="63" t="s">
        <v>464</v>
      </c>
      <c r="C263" s="36">
        <v>4301011724</v>
      </c>
      <c r="D263" s="746">
        <v>4680115884236</v>
      </c>
      <c r="E263" s="746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128</v>
      </c>
      <c r="L263" s="37"/>
      <c r="M263" s="38" t="s">
        <v>131</v>
      </c>
      <c r="N263" s="38"/>
      <c r="O263" s="37">
        <v>55</v>
      </c>
      <c r="P263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8"/>
      <c r="R263" s="748"/>
      <c r="S263" s="748"/>
      <c r="T263" s="74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465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466</v>
      </c>
      <c r="B264" s="63" t="s">
        <v>467</v>
      </c>
      <c r="C264" s="36">
        <v>4301011721</v>
      </c>
      <c r="D264" s="746">
        <v>4680115884175</v>
      </c>
      <c r="E264" s="746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/>
      <c r="M264" s="38" t="s">
        <v>131</v>
      </c>
      <c r="N264" s="38"/>
      <c r="O264" s="37">
        <v>55</v>
      </c>
      <c r="P264" s="9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8"/>
      <c r="R264" s="748"/>
      <c r="S264" s="748"/>
      <c r="T264" s="74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468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4301011824</v>
      </c>
      <c r="D265" s="746">
        <v>4680115884144</v>
      </c>
      <c r="E265" s="746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87</v>
      </c>
      <c r="L265" s="37"/>
      <c r="M265" s="38" t="s">
        <v>131</v>
      </c>
      <c r="N265" s="38"/>
      <c r="O265" s="37">
        <v>55</v>
      </c>
      <c r="P265" s="9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8"/>
      <c r="R265" s="748"/>
      <c r="S265" s="748"/>
      <c r="T265" s="74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461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471</v>
      </c>
      <c r="B266" s="63" t="s">
        <v>472</v>
      </c>
      <c r="C266" s="36">
        <v>4301011963</v>
      </c>
      <c r="D266" s="746">
        <v>4680115885288</v>
      </c>
      <c r="E266" s="746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87</v>
      </c>
      <c r="L266" s="37"/>
      <c r="M266" s="38" t="s">
        <v>131</v>
      </c>
      <c r="N266" s="38"/>
      <c r="O266" s="37">
        <v>55</v>
      </c>
      <c r="P266" s="93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8"/>
      <c r="R266" s="748"/>
      <c r="S266" s="748"/>
      <c r="T266" s="749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473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474</v>
      </c>
      <c r="B267" s="63" t="s">
        <v>475</v>
      </c>
      <c r="C267" s="36">
        <v>4301011726</v>
      </c>
      <c r="D267" s="746">
        <v>4680115884182</v>
      </c>
      <c r="E267" s="746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87</v>
      </c>
      <c r="L267" s="37"/>
      <c r="M267" s="38" t="s">
        <v>131</v>
      </c>
      <c r="N267" s="38"/>
      <c r="O267" s="37">
        <v>55</v>
      </c>
      <c r="P267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8"/>
      <c r="R267" s="748"/>
      <c r="S267" s="748"/>
      <c r="T267" s="749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465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4301011722</v>
      </c>
      <c r="D268" s="746">
        <v>4680115884205</v>
      </c>
      <c r="E268" s="746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87</v>
      </c>
      <c r="L268" s="37"/>
      <c r="M268" s="38" t="s">
        <v>131</v>
      </c>
      <c r="N268" s="38"/>
      <c r="O268" s="37">
        <v>55</v>
      </c>
      <c r="P268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8"/>
      <c r="R268" s="748"/>
      <c r="S268" s="748"/>
      <c r="T268" s="749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468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x14ac:dyDescent="0.2">
      <c r="A269" s="736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37"/>
      <c r="P269" s="733" t="s">
        <v>40</v>
      </c>
      <c r="Q269" s="734"/>
      <c r="R269" s="734"/>
      <c r="S269" s="734"/>
      <c r="T269" s="734"/>
      <c r="U269" s="734"/>
      <c r="V269" s="735"/>
      <c r="W269" s="42" t="s">
        <v>39</v>
      </c>
      <c r="X269" s="43">
        <f>IFERROR(X261/H261,"0")+IFERROR(X262/H262,"0")+IFERROR(X263/H263,"0")+IFERROR(X264/H264,"0")+IFERROR(X265/H265,"0")+IFERROR(X266/H266,"0")+IFERROR(X267/H267,"0")+IFERROR(X268/H268,"0")</f>
        <v>0</v>
      </c>
      <c r="Y269" s="43">
        <f>IFERROR(Y261/H261,"0")+IFERROR(Y262/H262,"0")+IFERROR(Y263/H263,"0")+IFERROR(Y264/H264,"0")+IFERROR(Y265/H265,"0")+IFERROR(Y266/H266,"0")+IFERROR(Y267/H267,"0")+IFERROR(Y268/H268,"0")</f>
        <v>0</v>
      </c>
      <c r="Z269" s="43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37"/>
      <c r="P270" s="733" t="s">
        <v>40</v>
      </c>
      <c r="Q270" s="734"/>
      <c r="R270" s="734"/>
      <c r="S270" s="734"/>
      <c r="T270" s="734"/>
      <c r="U270" s="734"/>
      <c r="V270" s="735"/>
      <c r="W270" s="42" t="s">
        <v>0</v>
      </c>
      <c r="X270" s="43">
        <f>IFERROR(SUM(X261:X268),"0")</f>
        <v>0</v>
      </c>
      <c r="Y270" s="43">
        <f>IFERROR(SUM(Y261:Y268),"0")</f>
        <v>0</v>
      </c>
      <c r="Z270" s="42"/>
      <c r="AA270" s="67"/>
      <c r="AB270" s="67"/>
      <c r="AC270" s="67"/>
    </row>
    <row r="271" spans="1:68" ht="14.25" customHeight="1" x14ac:dyDescent="0.25">
      <c r="A271" s="745" t="s">
        <v>175</v>
      </c>
      <c r="B271" s="745"/>
      <c r="C271" s="745"/>
      <c r="D271" s="745"/>
      <c r="E271" s="745"/>
      <c r="F271" s="745"/>
      <c r="G271" s="745"/>
      <c r="H271" s="745"/>
      <c r="I271" s="745"/>
      <c r="J271" s="745"/>
      <c r="K271" s="745"/>
      <c r="L271" s="745"/>
      <c r="M271" s="745"/>
      <c r="N271" s="745"/>
      <c r="O271" s="745"/>
      <c r="P271" s="745"/>
      <c r="Q271" s="745"/>
      <c r="R271" s="745"/>
      <c r="S271" s="745"/>
      <c r="T271" s="745"/>
      <c r="U271" s="745"/>
      <c r="V271" s="745"/>
      <c r="W271" s="745"/>
      <c r="X271" s="745"/>
      <c r="Y271" s="745"/>
      <c r="Z271" s="745"/>
      <c r="AA271" s="66"/>
      <c r="AB271" s="66"/>
      <c r="AC271" s="80"/>
    </row>
    <row r="272" spans="1:68" ht="27" customHeight="1" x14ac:dyDescent="0.25">
      <c r="A272" s="63" t="s">
        <v>478</v>
      </c>
      <c r="B272" s="63" t="s">
        <v>479</v>
      </c>
      <c r="C272" s="36">
        <v>4301020340</v>
      </c>
      <c r="D272" s="746">
        <v>4680115885721</v>
      </c>
      <c r="E272" s="746"/>
      <c r="F272" s="62">
        <v>0.33</v>
      </c>
      <c r="G272" s="37">
        <v>6</v>
      </c>
      <c r="H272" s="62">
        <v>1.98</v>
      </c>
      <c r="I272" s="62">
        <v>2.08</v>
      </c>
      <c r="J272" s="37">
        <v>234</v>
      </c>
      <c r="K272" s="37" t="s">
        <v>81</v>
      </c>
      <c r="L272" s="37"/>
      <c r="M272" s="38" t="s">
        <v>127</v>
      </c>
      <c r="N272" s="38"/>
      <c r="O272" s="37">
        <v>50</v>
      </c>
      <c r="P272" s="936" t="s">
        <v>480</v>
      </c>
      <c r="Q272" s="748"/>
      <c r="R272" s="748"/>
      <c r="S272" s="748"/>
      <c r="T272" s="74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70" t="s">
        <v>481</v>
      </c>
      <c r="AG272" s="78"/>
      <c r="AJ272" s="84"/>
      <c r="AK272" s="84"/>
      <c r="BB272" s="37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36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37"/>
      <c r="P273" s="733" t="s">
        <v>40</v>
      </c>
      <c r="Q273" s="734"/>
      <c r="R273" s="734"/>
      <c r="S273" s="734"/>
      <c r="T273" s="734"/>
      <c r="U273" s="734"/>
      <c r="V273" s="735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37"/>
      <c r="P274" s="733" t="s">
        <v>40</v>
      </c>
      <c r="Q274" s="734"/>
      <c r="R274" s="734"/>
      <c r="S274" s="734"/>
      <c r="T274" s="734"/>
      <c r="U274" s="734"/>
      <c r="V274" s="735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56" t="s">
        <v>482</v>
      </c>
      <c r="B275" s="756"/>
      <c r="C275" s="756"/>
      <c r="D275" s="756"/>
      <c r="E275" s="756"/>
      <c r="F275" s="756"/>
      <c r="G275" s="756"/>
      <c r="H275" s="756"/>
      <c r="I275" s="756"/>
      <c r="J275" s="756"/>
      <c r="K275" s="756"/>
      <c r="L275" s="756"/>
      <c r="M275" s="756"/>
      <c r="N275" s="756"/>
      <c r="O275" s="756"/>
      <c r="P275" s="756"/>
      <c r="Q275" s="756"/>
      <c r="R275" s="756"/>
      <c r="S275" s="756"/>
      <c r="T275" s="756"/>
      <c r="U275" s="756"/>
      <c r="V275" s="756"/>
      <c r="W275" s="756"/>
      <c r="X275" s="756"/>
      <c r="Y275" s="756"/>
      <c r="Z275" s="756"/>
      <c r="AA275" s="65"/>
      <c r="AB275" s="65"/>
      <c r="AC275" s="79"/>
    </row>
    <row r="276" spans="1:68" ht="14.25" customHeight="1" x14ac:dyDescent="0.25">
      <c r="A276" s="745" t="s">
        <v>123</v>
      </c>
      <c r="B276" s="745"/>
      <c r="C276" s="745"/>
      <c r="D276" s="745"/>
      <c r="E276" s="745"/>
      <c r="F276" s="745"/>
      <c r="G276" s="745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  <c r="U276" s="745"/>
      <c r="V276" s="745"/>
      <c r="W276" s="745"/>
      <c r="X276" s="745"/>
      <c r="Y276" s="745"/>
      <c r="Z276" s="745"/>
      <c r="AA276" s="66"/>
      <c r="AB276" s="66"/>
      <c r="AC276" s="80"/>
    </row>
    <row r="277" spans="1:68" ht="27" customHeight="1" x14ac:dyDescent="0.25">
      <c r="A277" s="63" t="s">
        <v>483</v>
      </c>
      <c r="B277" s="63" t="s">
        <v>484</v>
      </c>
      <c r="C277" s="36">
        <v>4301011855</v>
      </c>
      <c r="D277" s="746">
        <v>4680115885837</v>
      </c>
      <c r="E277" s="746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131</v>
      </c>
      <c r="N277" s="38"/>
      <c r="O277" s="37">
        <v>55</v>
      </c>
      <c r="P277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8"/>
      <c r="R277" s="748"/>
      <c r="S277" s="748"/>
      <c r="T277" s="749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ref="Y277:Y282" si="57"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485</v>
      </c>
      <c r="AG277" s="78"/>
      <c r="AJ277" s="84"/>
      <c r="AK277" s="84"/>
      <c r="BB277" s="373" t="s">
        <v>66</v>
      </c>
      <c r="BM277" s="78">
        <f t="shared" ref="BM277:BM282" si="58">IFERROR(X277*I277/H277,"0")</f>
        <v>0</v>
      </c>
      <c r="BN277" s="78">
        <f t="shared" ref="BN277:BN282" si="59">IFERROR(Y277*I277/H277,"0")</f>
        <v>0</v>
      </c>
      <c r="BO277" s="78">
        <f t="shared" ref="BO277:BO282" si="60">IFERROR(1/J277*(X277/H277),"0")</f>
        <v>0</v>
      </c>
      <c r="BP277" s="78">
        <f t="shared" ref="BP277:BP282" si="61">IFERROR(1/J277*(Y277/H277),"0")</f>
        <v>0</v>
      </c>
    </row>
    <row r="278" spans="1:68" ht="27" customHeight="1" x14ac:dyDescent="0.25">
      <c r="A278" s="63" t="s">
        <v>486</v>
      </c>
      <c r="B278" s="63" t="s">
        <v>487</v>
      </c>
      <c r="C278" s="36">
        <v>4301011850</v>
      </c>
      <c r="D278" s="746">
        <v>4680115885806</v>
      </c>
      <c r="E278" s="746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131</v>
      </c>
      <c r="N278" s="38"/>
      <c r="O278" s="37">
        <v>55</v>
      </c>
      <c r="P278" s="9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48"/>
      <c r="R278" s="748"/>
      <c r="S278" s="748"/>
      <c r="T278" s="749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7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488</v>
      </c>
      <c r="AG278" s="78"/>
      <c r="AJ278" s="84"/>
      <c r="AK278" s="84"/>
      <c r="BB278" s="375" t="s">
        <v>66</v>
      </c>
      <c r="BM278" s="78">
        <f t="shared" si="58"/>
        <v>0</v>
      </c>
      <c r="BN278" s="78">
        <f t="shared" si="59"/>
        <v>0</v>
      </c>
      <c r="BO278" s="78">
        <f t="shared" si="60"/>
        <v>0</v>
      </c>
      <c r="BP278" s="78">
        <f t="shared" si="61"/>
        <v>0</v>
      </c>
    </row>
    <row r="279" spans="1:68" ht="27" customHeight="1" x14ac:dyDescent="0.25">
      <c r="A279" s="63" t="s">
        <v>486</v>
      </c>
      <c r="B279" s="63" t="s">
        <v>489</v>
      </c>
      <c r="C279" s="36">
        <v>4301011910</v>
      </c>
      <c r="D279" s="746">
        <v>4680115885806</v>
      </c>
      <c r="E279" s="746"/>
      <c r="F279" s="62">
        <v>1.35</v>
      </c>
      <c r="G279" s="37">
        <v>8</v>
      </c>
      <c r="H279" s="62">
        <v>10.8</v>
      </c>
      <c r="I279" s="62">
        <v>11.28</v>
      </c>
      <c r="J279" s="37">
        <v>48</v>
      </c>
      <c r="K279" s="37" t="s">
        <v>128</v>
      </c>
      <c r="L279" s="37"/>
      <c r="M279" s="38" t="s">
        <v>158</v>
      </c>
      <c r="N279" s="38"/>
      <c r="O279" s="37">
        <v>55</v>
      </c>
      <c r="P279" s="927" t="s">
        <v>490</v>
      </c>
      <c r="Q279" s="748"/>
      <c r="R279" s="748"/>
      <c r="S279" s="748"/>
      <c r="T279" s="749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IFERROR(IF(Y279=0,"",ROUNDUP(Y279/H279,0)*0.02039),"")</f>
        <v/>
      </c>
      <c r="AA279" s="68" t="s">
        <v>45</v>
      </c>
      <c r="AB279" s="69" t="s">
        <v>45</v>
      </c>
      <c r="AC279" s="376" t="s">
        <v>491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37.5" customHeight="1" x14ac:dyDescent="0.25">
      <c r="A280" s="63" t="s">
        <v>492</v>
      </c>
      <c r="B280" s="63" t="s">
        <v>493</v>
      </c>
      <c r="C280" s="36">
        <v>4301011853</v>
      </c>
      <c r="D280" s="746">
        <v>4680115885851</v>
      </c>
      <c r="E280" s="746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/>
      <c r="M280" s="38" t="s">
        <v>131</v>
      </c>
      <c r="N280" s="38"/>
      <c r="O280" s="37">
        <v>55</v>
      </c>
      <c r="P280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8"/>
      <c r="R280" s="748"/>
      <c r="S280" s="748"/>
      <c r="T280" s="749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494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495</v>
      </c>
      <c r="B281" s="63" t="s">
        <v>496</v>
      </c>
      <c r="C281" s="36">
        <v>4301011852</v>
      </c>
      <c r="D281" s="746">
        <v>4680115885844</v>
      </c>
      <c r="E281" s="746"/>
      <c r="F281" s="62">
        <v>0.4</v>
      </c>
      <c r="G281" s="37">
        <v>10</v>
      </c>
      <c r="H281" s="62">
        <v>4</v>
      </c>
      <c r="I281" s="62">
        <v>4.21</v>
      </c>
      <c r="J281" s="37">
        <v>132</v>
      </c>
      <c r="K281" s="37" t="s">
        <v>87</v>
      </c>
      <c r="L281" s="37"/>
      <c r="M281" s="38" t="s">
        <v>131</v>
      </c>
      <c r="N281" s="38"/>
      <c r="O281" s="37">
        <v>55</v>
      </c>
      <c r="P281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8"/>
      <c r="R281" s="748"/>
      <c r="S281" s="748"/>
      <c r="T281" s="749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485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4301011851</v>
      </c>
      <c r="D282" s="746">
        <v>4680115885820</v>
      </c>
      <c r="E282" s="746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87</v>
      </c>
      <c r="L282" s="37"/>
      <c r="M282" s="38" t="s">
        <v>131</v>
      </c>
      <c r="N282" s="38"/>
      <c r="O282" s="37">
        <v>55</v>
      </c>
      <c r="P282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8"/>
      <c r="R282" s="748"/>
      <c r="S282" s="748"/>
      <c r="T282" s="749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488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x14ac:dyDescent="0.2">
      <c r="A283" s="736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37"/>
      <c r="P283" s="733" t="s">
        <v>40</v>
      </c>
      <c r="Q283" s="734"/>
      <c r="R283" s="734"/>
      <c r="S283" s="734"/>
      <c r="T283" s="734"/>
      <c r="U283" s="734"/>
      <c r="V283" s="735"/>
      <c r="W283" s="42" t="s">
        <v>39</v>
      </c>
      <c r="X283" s="43">
        <f>IFERROR(X277/H277,"0")+IFERROR(X278/H278,"0")+IFERROR(X279/H279,"0")+IFERROR(X280/H280,"0")+IFERROR(X281/H281,"0")+IFERROR(X282/H282,"0")</f>
        <v>0</v>
      </c>
      <c r="Y283" s="43">
        <f>IFERROR(Y277/H277,"0")+IFERROR(Y278/H278,"0")+IFERROR(Y279/H279,"0")+IFERROR(Y280/H280,"0")+IFERROR(Y281/H281,"0")+IFERROR(Y282/H282,"0")</f>
        <v>0</v>
      </c>
      <c r="Z283" s="43">
        <f>IFERROR(IF(Z277="",0,Z277),"0")+IFERROR(IF(Z278="",0,Z278),"0")+IFERROR(IF(Z279="",0,Z279),"0")+IFERROR(IF(Z280="",0,Z280),"0")+IFERROR(IF(Z281="",0,Z281),"0")+IFERROR(IF(Z282="",0,Z282),"0")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37"/>
      <c r="P284" s="733" t="s">
        <v>40</v>
      </c>
      <c r="Q284" s="734"/>
      <c r="R284" s="734"/>
      <c r="S284" s="734"/>
      <c r="T284" s="734"/>
      <c r="U284" s="734"/>
      <c r="V284" s="735"/>
      <c r="W284" s="42" t="s">
        <v>0</v>
      </c>
      <c r="X284" s="43">
        <f>IFERROR(SUM(X277:X282),"0")</f>
        <v>0</v>
      </c>
      <c r="Y284" s="43">
        <f>IFERROR(SUM(Y277:Y282),"0")</f>
        <v>0</v>
      </c>
      <c r="Z284" s="42"/>
      <c r="AA284" s="67"/>
      <c r="AB284" s="67"/>
      <c r="AC284" s="67"/>
    </row>
    <row r="285" spans="1:68" ht="16.5" customHeight="1" x14ac:dyDescent="0.25">
      <c r="A285" s="756" t="s">
        <v>499</v>
      </c>
      <c r="B285" s="756"/>
      <c r="C285" s="756"/>
      <c r="D285" s="756"/>
      <c r="E285" s="756"/>
      <c r="F285" s="756"/>
      <c r="G285" s="756"/>
      <c r="H285" s="756"/>
      <c r="I285" s="756"/>
      <c r="J285" s="756"/>
      <c r="K285" s="756"/>
      <c r="L285" s="756"/>
      <c r="M285" s="756"/>
      <c r="N285" s="756"/>
      <c r="O285" s="756"/>
      <c r="P285" s="756"/>
      <c r="Q285" s="756"/>
      <c r="R285" s="756"/>
      <c r="S285" s="756"/>
      <c r="T285" s="756"/>
      <c r="U285" s="756"/>
      <c r="V285" s="756"/>
      <c r="W285" s="756"/>
      <c r="X285" s="756"/>
      <c r="Y285" s="756"/>
      <c r="Z285" s="756"/>
      <c r="AA285" s="65"/>
      <c r="AB285" s="65"/>
      <c r="AC285" s="79"/>
    </row>
    <row r="286" spans="1:68" ht="14.25" customHeight="1" x14ac:dyDescent="0.25">
      <c r="A286" s="745" t="s">
        <v>123</v>
      </c>
      <c r="B286" s="745"/>
      <c r="C286" s="745"/>
      <c r="D286" s="745"/>
      <c r="E286" s="745"/>
      <c r="F286" s="745"/>
      <c r="G286" s="745"/>
      <c r="H286" s="745"/>
      <c r="I286" s="745"/>
      <c r="J286" s="745"/>
      <c r="K286" s="745"/>
      <c r="L286" s="745"/>
      <c r="M286" s="745"/>
      <c r="N286" s="745"/>
      <c r="O286" s="745"/>
      <c r="P286" s="745"/>
      <c r="Q286" s="745"/>
      <c r="R286" s="745"/>
      <c r="S286" s="745"/>
      <c r="T286" s="745"/>
      <c r="U286" s="745"/>
      <c r="V286" s="745"/>
      <c r="W286" s="745"/>
      <c r="X286" s="745"/>
      <c r="Y286" s="745"/>
      <c r="Z286" s="745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4301011876</v>
      </c>
      <c r="D287" s="746">
        <v>4680115885707</v>
      </c>
      <c r="E287" s="746"/>
      <c r="F287" s="62">
        <v>0.9</v>
      </c>
      <c r="G287" s="37">
        <v>10</v>
      </c>
      <c r="H287" s="62">
        <v>9</v>
      </c>
      <c r="I287" s="62">
        <v>9.48</v>
      </c>
      <c r="J287" s="37">
        <v>56</v>
      </c>
      <c r="K287" s="37" t="s">
        <v>128</v>
      </c>
      <c r="L287" s="37"/>
      <c r="M287" s="38" t="s">
        <v>131</v>
      </c>
      <c r="N287" s="38"/>
      <c r="O287" s="37">
        <v>31</v>
      </c>
      <c r="P287" s="9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8"/>
      <c r="R287" s="748"/>
      <c r="S287" s="748"/>
      <c r="T287" s="749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4" t="s">
        <v>449</v>
      </c>
      <c r="AG287" s="78"/>
      <c r="AJ287" s="84"/>
      <c r="AK287" s="84"/>
      <c r="BB287" s="38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736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37"/>
      <c r="P288" s="733" t="s">
        <v>40</v>
      </c>
      <c r="Q288" s="734"/>
      <c r="R288" s="734"/>
      <c r="S288" s="734"/>
      <c r="T288" s="734"/>
      <c r="U288" s="734"/>
      <c r="V288" s="735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37"/>
      <c r="P289" s="733" t="s">
        <v>40</v>
      </c>
      <c r="Q289" s="734"/>
      <c r="R289" s="734"/>
      <c r="S289" s="734"/>
      <c r="T289" s="734"/>
      <c r="U289" s="734"/>
      <c r="V289" s="735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756" t="s">
        <v>502</v>
      </c>
      <c r="B290" s="756"/>
      <c r="C290" s="756"/>
      <c r="D290" s="756"/>
      <c r="E290" s="756"/>
      <c r="F290" s="756"/>
      <c r="G290" s="756"/>
      <c r="H290" s="756"/>
      <c r="I290" s="756"/>
      <c r="J290" s="756"/>
      <c r="K290" s="756"/>
      <c r="L290" s="756"/>
      <c r="M290" s="756"/>
      <c r="N290" s="756"/>
      <c r="O290" s="756"/>
      <c r="P290" s="756"/>
      <c r="Q290" s="756"/>
      <c r="R290" s="756"/>
      <c r="S290" s="756"/>
      <c r="T290" s="756"/>
      <c r="U290" s="756"/>
      <c r="V290" s="756"/>
      <c r="W290" s="756"/>
      <c r="X290" s="756"/>
      <c r="Y290" s="756"/>
      <c r="Z290" s="756"/>
      <c r="AA290" s="65"/>
      <c r="AB290" s="65"/>
      <c r="AC290" s="79"/>
    </row>
    <row r="291" spans="1:68" ht="14.25" customHeight="1" x14ac:dyDescent="0.25">
      <c r="A291" s="745" t="s">
        <v>123</v>
      </c>
      <c r="B291" s="745"/>
      <c r="C291" s="745"/>
      <c r="D291" s="745"/>
      <c r="E291" s="745"/>
      <c r="F291" s="745"/>
      <c r="G291" s="745"/>
      <c r="H291" s="745"/>
      <c r="I291" s="745"/>
      <c r="J291" s="745"/>
      <c r="K291" s="745"/>
      <c r="L291" s="745"/>
      <c r="M291" s="745"/>
      <c r="N291" s="745"/>
      <c r="O291" s="745"/>
      <c r="P291" s="745"/>
      <c r="Q291" s="745"/>
      <c r="R291" s="745"/>
      <c r="S291" s="745"/>
      <c r="T291" s="745"/>
      <c r="U291" s="745"/>
      <c r="V291" s="745"/>
      <c r="W291" s="745"/>
      <c r="X291" s="745"/>
      <c r="Y291" s="745"/>
      <c r="Z291" s="745"/>
      <c r="AA291" s="66"/>
      <c r="AB291" s="66"/>
      <c r="AC291" s="80"/>
    </row>
    <row r="292" spans="1:68" ht="27" customHeight="1" x14ac:dyDescent="0.25">
      <c r="A292" s="63" t="s">
        <v>503</v>
      </c>
      <c r="B292" s="63" t="s">
        <v>504</v>
      </c>
      <c r="C292" s="36">
        <v>4301011223</v>
      </c>
      <c r="D292" s="746">
        <v>4607091383423</v>
      </c>
      <c r="E292" s="746"/>
      <c r="F292" s="62">
        <v>1.35</v>
      </c>
      <c r="G292" s="37">
        <v>8</v>
      </c>
      <c r="H292" s="62">
        <v>10.8</v>
      </c>
      <c r="I292" s="62">
        <v>11.375999999999999</v>
      </c>
      <c r="J292" s="37">
        <v>56</v>
      </c>
      <c r="K292" s="37" t="s">
        <v>128</v>
      </c>
      <c r="L292" s="37"/>
      <c r="M292" s="38" t="s">
        <v>127</v>
      </c>
      <c r="N292" s="38"/>
      <c r="O292" s="37">
        <v>35</v>
      </c>
      <c r="P292" s="9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8"/>
      <c r="R292" s="748"/>
      <c r="S292" s="748"/>
      <c r="T292" s="74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130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37.5" customHeight="1" x14ac:dyDescent="0.25">
      <c r="A293" s="63" t="s">
        <v>505</v>
      </c>
      <c r="B293" s="63" t="s">
        <v>506</v>
      </c>
      <c r="C293" s="36">
        <v>4301011879</v>
      </c>
      <c r="D293" s="746">
        <v>4680115885691</v>
      </c>
      <c r="E293" s="746"/>
      <c r="F293" s="62">
        <v>1.35</v>
      </c>
      <c r="G293" s="37">
        <v>8</v>
      </c>
      <c r="H293" s="62">
        <v>10.8</v>
      </c>
      <c r="I293" s="62">
        <v>11.28</v>
      </c>
      <c r="J293" s="37">
        <v>56</v>
      </c>
      <c r="K293" s="37" t="s">
        <v>128</v>
      </c>
      <c r="L293" s="37"/>
      <c r="M293" s="38" t="s">
        <v>80</v>
      </c>
      <c r="N293" s="38"/>
      <c r="O293" s="37">
        <v>30</v>
      </c>
      <c r="P293" s="9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8"/>
      <c r="R293" s="748"/>
      <c r="S293" s="748"/>
      <c r="T293" s="749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88" t="s">
        <v>507</v>
      </c>
      <c r="AG293" s="78"/>
      <c r="AJ293" s="84"/>
      <c r="AK293" s="84"/>
      <c r="BB293" s="389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508</v>
      </c>
      <c r="B294" s="63" t="s">
        <v>509</v>
      </c>
      <c r="C294" s="36">
        <v>4301011878</v>
      </c>
      <c r="D294" s="746">
        <v>4680115885660</v>
      </c>
      <c r="E294" s="746"/>
      <c r="F294" s="62">
        <v>1.35</v>
      </c>
      <c r="G294" s="37">
        <v>8</v>
      </c>
      <c r="H294" s="62">
        <v>10.8</v>
      </c>
      <c r="I294" s="62">
        <v>11.28</v>
      </c>
      <c r="J294" s="37">
        <v>56</v>
      </c>
      <c r="K294" s="37" t="s">
        <v>128</v>
      </c>
      <c r="L294" s="37"/>
      <c r="M294" s="38" t="s">
        <v>80</v>
      </c>
      <c r="N294" s="38"/>
      <c r="O294" s="37">
        <v>35</v>
      </c>
      <c r="P294" s="9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8"/>
      <c r="R294" s="748"/>
      <c r="S294" s="748"/>
      <c r="T294" s="74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0" t="s">
        <v>510</v>
      </c>
      <c r="AG294" s="78"/>
      <c r="AJ294" s="84"/>
      <c r="AK294" s="84"/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36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37"/>
      <c r="P295" s="733" t="s">
        <v>40</v>
      </c>
      <c r="Q295" s="734"/>
      <c r="R295" s="734"/>
      <c r="S295" s="734"/>
      <c r="T295" s="734"/>
      <c r="U295" s="734"/>
      <c r="V295" s="735"/>
      <c r="W295" s="42" t="s">
        <v>39</v>
      </c>
      <c r="X295" s="43">
        <f>IFERROR(X292/H292,"0")+IFERROR(X293/H293,"0")+IFERROR(X294/H294,"0")</f>
        <v>0</v>
      </c>
      <c r="Y295" s="43">
        <f>IFERROR(Y292/H292,"0")+IFERROR(Y293/H293,"0")+IFERROR(Y294/H294,"0")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37"/>
      <c r="P296" s="733" t="s">
        <v>40</v>
      </c>
      <c r="Q296" s="734"/>
      <c r="R296" s="734"/>
      <c r="S296" s="734"/>
      <c r="T296" s="734"/>
      <c r="U296" s="734"/>
      <c r="V296" s="735"/>
      <c r="W296" s="42" t="s">
        <v>0</v>
      </c>
      <c r="X296" s="43">
        <f>IFERROR(SUM(X292:X294),"0")</f>
        <v>0</v>
      </c>
      <c r="Y296" s="43">
        <f>IFERROR(SUM(Y292:Y294),"0")</f>
        <v>0</v>
      </c>
      <c r="Z296" s="42"/>
      <c r="AA296" s="67"/>
      <c r="AB296" s="67"/>
      <c r="AC296" s="67"/>
    </row>
    <row r="297" spans="1:68" ht="16.5" customHeight="1" x14ac:dyDescent="0.25">
      <c r="A297" s="756" t="s">
        <v>511</v>
      </c>
      <c r="B297" s="756"/>
      <c r="C297" s="756"/>
      <c r="D297" s="756"/>
      <c r="E297" s="756"/>
      <c r="F297" s="756"/>
      <c r="G297" s="756"/>
      <c r="H297" s="756"/>
      <c r="I297" s="756"/>
      <c r="J297" s="756"/>
      <c r="K297" s="756"/>
      <c r="L297" s="756"/>
      <c r="M297" s="756"/>
      <c r="N297" s="756"/>
      <c r="O297" s="756"/>
      <c r="P297" s="756"/>
      <c r="Q297" s="756"/>
      <c r="R297" s="756"/>
      <c r="S297" s="756"/>
      <c r="T297" s="756"/>
      <c r="U297" s="756"/>
      <c r="V297" s="756"/>
      <c r="W297" s="756"/>
      <c r="X297" s="756"/>
      <c r="Y297" s="756"/>
      <c r="Z297" s="756"/>
      <c r="AA297" s="65"/>
      <c r="AB297" s="65"/>
      <c r="AC297" s="79"/>
    </row>
    <row r="298" spans="1:68" ht="14.25" customHeight="1" x14ac:dyDescent="0.25">
      <c r="A298" s="745" t="s">
        <v>82</v>
      </c>
      <c r="B298" s="745"/>
      <c r="C298" s="745"/>
      <c r="D298" s="745"/>
      <c r="E298" s="745"/>
      <c r="F298" s="745"/>
      <c r="G298" s="745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  <c r="U298" s="745"/>
      <c r="V298" s="745"/>
      <c r="W298" s="745"/>
      <c r="X298" s="745"/>
      <c r="Y298" s="745"/>
      <c r="Z298" s="745"/>
      <c r="AA298" s="66"/>
      <c r="AB298" s="66"/>
      <c r="AC298" s="80"/>
    </row>
    <row r="299" spans="1:68" ht="27" customHeight="1" x14ac:dyDescent="0.25">
      <c r="A299" s="63" t="s">
        <v>512</v>
      </c>
      <c r="B299" s="63" t="s">
        <v>513</v>
      </c>
      <c r="C299" s="36">
        <v>4301051409</v>
      </c>
      <c r="D299" s="746">
        <v>4680115881556</v>
      </c>
      <c r="E299" s="746"/>
      <c r="F299" s="62">
        <v>1</v>
      </c>
      <c r="G299" s="37">
        <v>4</v>
      </c>
      <c r="H299" s="62">
        <v>4</v>
      </c>
      <c r="I299" s="62">
        <v>4.4080000000000004</v>
      </c>
      <c r="J299" s="37">
        <v>104</v>
      </c>
      <c r="K299" s="37" t="s">
        <v>128</v>
      </c>
      <c r="L299" s="37"/>
      <c r="M299" s="38" t="s">
        <v>127</v>
      </c>
      <c r="N299" s="38"/>
      <c r="O299" s="37">
        <v>45</v>
      </c>
      <c r="P299" s="9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8"/>
      <c r="R299" s="748"/>
      <c r="S299" s="748"/>
      <c r="T299" s="74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IFERROR(IF(Y299=0,"",ROUNDUP(Y299/H299,0)*0.01196),"")</f>
        <v/>
      </c>
      <c r="AA299" s="68" t="s">
        <v>45</v>
      </c>
      <c r="AB299" s="69" t="s">
        <v>45</v>
      </c>
      <c r="AC299" s="392" t="s">
        <v>514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515</v>
      </c>
      <c r="B300" s="63" t="s">
        <v>516</v>
      </c>
      <c r="C300" s="36">
        <v>4301051506</v>
      </c>
      <c r="D300" s="746">
        <v>4680115881037</v>
      </c>
      <c r="E300" s="746"/>
      <c r="F300" s="62">
        <v>0.84</v>
      </c>
      <c r="G300" s="37">
        <v>4</v>
      </c>
      <c r="H300" s="62">
        <v>3.36</v>
      </c>
      <c r="I300" s="62">
        <v>3.6179999999999999</v>
      </c>
      <c r="J300" s="37">
        <v>132</v>
      </c>
      <c r="K300" s="37" t="s">
        <v>87</v>
      </c>
      <c r="L300" s="37"/>
      <c r="M300" s="38" t="s">
        <v>80</v>
      </c>
      <c r="N300" s="38"/>
      <c r="O300" s="37">
        <v>40</v>
      </c>
      <c r="P300" s="9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8"/>
      <c r="R300" s="748"/>
      <c r="S300" s="748"/>
      <c r="T300" s="749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94" t="s">
        <v>517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518</v>
      </c>
      <c r="B301" s="63" t="s">
        <v>519</v>
      </c>
      <c r="C301" s="36">
        <v>4301051487</v>
      </c>
      <c r="D301" s="746">
        <v>4680115881228</v>
      </c>
      <c r="E301" s="746"/>
      <c r="F301" s="62">
        <v>0.4</v>
      </c>
      <c r="G301" s="37">
        <v>6</v>
      </c>
      <c r="H301" s="62">
        <v>2.4</v>
      </c>
      <c r="I301" s="62">
        <v>2.6720000000000002</v>
      </c>
      <c r="J301" s="37">
        <v>156</v>
      </c>
      <c r="K301" s="37" t="s">
        <v>87</v>
      </c>
      <c r="L301" s="37"/>
      <c r="M301" s="38" t="s">
        <v>80</v>
      </c>
      <c r="N301" s="38"/>
      <c r="O301" s="37">
        <v>40</v>
      </c>
      <c r="P301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8"/>
      <c r="R301" s="748"/>
      <c r="S301" s="748"/>
      <c r="T301" s="749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IFERROR(IF(Y301=0,"",ROUNDUP(Y301/H301,0)*0.00753),"")</f>
        <v/>
      </c>
      <c r="AA301" s="68" t="s">
        <v>45</v>
      </c>
      <c r="AB301" s="69" t="s">
        <v>45</v>
      </c>
      <c r="AC301" s="396" t="s">
        <v>517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520</v>
      </c>
      <c r="B302" s="63" t="s">
        <v>521</v>
      </c>
      <c r="C302" s="36">
        <v>4301051384</v>
      </c>
      <c r="D302" s="746">
        <v>4680115881211</v>
      </c>
      <c r="E302" s="746"/>
      <c r="F302" s="62">
        <v>0.4</v>
      </c>
      <c r="G302" s="37">
        <v>6</v>
      </c>
      <c r="H302" s="62">
        <v>2.4</v>
      </c>
      <c r="I302" s="62">
        <v>2.6</v>
      </c>
      <c r="J302" s="37">
        <v>156</v>
      </c>
      <c r="K302" s="37" t="s">
        <v>87</v>
      </c>
      <c r="L302" s="37"/>
      <c r="M302" s="38" t="s">
        <v>80</v>
      </c>
      <c r="N302" s="38"/>
      <c r="O302" s="37">
        <v>45</v>
      </c>
      <c r="P302" s="91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8"/>
      <c r="R302" s="748"/>
      <c r="S302" s="748"/>
      <c r="T302" s="749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IFERROR(IF(Y302=0,"",ROUNDUP(Y302/H302,0)*0.00753),"")</f>
        <v/>
      </c>
      <c r="AA302" s="68" t="s">
        <v>45</v>
      </c>
      <c r="AB302" s="69" t="s">
        <v>45</v>
      </c>
      <c r="AC302" s="398" t="s">
        <v>514</v>
      </c>
      <c r="AG302" s="78"/>
      <c r="AJ302" s="84"/>
      <c r="AK302" s="84"/>
      <c r="BB302" s="399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522</v>
      </c>
      <c r="B303" s="63" t="s">
        <v>523</v>
      </c>
      <c r="C303" s="36">
        <v>4301051378</v>
      </c>
      <c r="D303" s="746">
        <v>4680115881020</v>
      </c>
      <c r="E303" s="746"/>
      <c r="F303" s="62">
        <v>0.84</v>
      </c>
      <c r="G303" s="37">
        <v>4</v>
      </c>
      <c r="H303" s="62">
        <v>3.36</v>
      </c>
      <c r="I303" s="62">
        <v>3.57</v>
      </c>
      <c r="J303" s="37">
        <v>120</v>
      </c>
      <c r="K303" s="37" t="s">
        <v>87</v>
      </c>
      <c r="L303" s="37"/>
      <c r="M303" s="38" t="s">
        <v>80</v>
      </c>
      <c r="N303" s="38"/>
      <c r="O303" s="37">
        <v>45</v>
      </c>
      <c r="P303" s="9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8"/>
      <c r="R303" s="748"/>
      <c r="S303" s="748"/>
      <c r="T303" s="749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400" t="s">
        <v>524</v>
      </c>
      <c r="AG303" s="78"/>
      <c r="AJ303" s="84"/>
      <c r="AK303" s="84"/>
      <c r="BB303" s="401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36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37"/>
      <c r="P304" s="733" t="s">
        <v>40</v>
      </c>
      <c r="Q304" s="734"/>
      <c r="R304" s="734"/>
      <c r="S304" s="734"/>
      <c r="T304" s="734"/>
      <c r="U304" s="734"/>
      <c r="V304" s="735"/>
      <c r="W304" s="42" t="s">
        <v>39</v>
      </c>
      <c r="X304" s="43">
        <f>IFERROR(X299/H299,"0")+IFERROR(X300/H300,"0")+IFERROR(X301/H301,"0")+IFERROR(X302/H302,"0")+IFERROR(X303/H303,"0")</f>
        <v>0</v>
      </c>
      <c r="Y304" s="43">
        <f>IFERROR(Y299/H299,"0")+IFERROR(Y300/H300,"0")+IFERROR(Y301/H301,"0")+IFERROR(Y302/H302,"0")+IFERROR(Y303/H303,"0")</f>
        <v>0</v>
      </c>
      <c r="Z304" s="43">
        <f>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37"/>
      <c r="P305" s="733" t="s">
        <v>40</v>
      </c>
      <c r="Q305" s="734"/>
      <c r="R305" s="734"/>
      <c r="S305" s="734"/>
      <c r="T305" s="734"/>
      <c r="U305" s="734"/>
      <c r="V305" s="735"/>
      <c r="W305" s="42" t="s">
        <v>0</v>
      </c>
      <c r="X305" s="43">
        <f>IFERROR(SUM(X299:X303),"0")</f>
        <v>0</v>
      </c>
      <c r="Y305" s="43">
        <f>IFERROR(SUM(Y299:Y303),"0")</f>
        <v>0</v>
      </c>
      <c r="Z305" s="42"/>
      <c r="AA305" s="67"/>
      <c r="AB305" s="67"/>
      <c r="AC305" s="67"/>
    </row>
    <row r="306" spans="1:68" ht="16.5" customHeight="1" x14ac:dyDescent="0.25">
      <c r="A306" s="756" t="s">
        <v>525</v>
      </c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6"/>
      <c r="P306" s="756"/>
      <c r="Q306" s="756"/>
      <c r="R306" s="756"/>
      <c r="S306" s="756"/>
      <c r="T306" s="756"/>
      <c r="U306" s="756"/>
      <c r="V306" s="756"/>
      <c r="W306" s="756"/>
      <c r="X306" s="756"/>
      <c r="Y306" s="756"/>
      <c r="Z306" s="756"/>
      <c r="AA306" s="65"/>
      <c r="AB306" s="65"/>
      <c r="AC306" s="79"/>
    </row>
    <row r="307" spans="1:68" ht="14.25" customHeight="1" x14ac:dyDescent="0.25">
      <c r="A307" s="745" t="s">
        <v>82</v>
      </c>
      <c r="B307" s="745"/>
      <c r="C307" s="745"/>
      <c r="D307" s="745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66"/>
      <c r="AB307" s="66"/>
      <c r="AC307" s="80"/>
    </row>
    <row r="308" spans="1:68" ht="27" customHeight="1" x14ac:dyDescent="0.25">
      <c r="A308" s="63" t="s">
        <v>526</v>
      </c>
      <c r="B308" s="63" t="s">
        <v>527</v>
      </c>
      <c r="C308" s="36">
        <v>4301051731</v>
      </c>
      <c r="D308" s="746">
        <v>4680115884618</v>
      </c>
      <c r="E308" s="746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87</v>
      </c>
      <c r="L308" s="37"/>
      <c r="M308" s="38" t="s">
        <v>80</v>
      </c>
      <c r="N308" s="38"/>
      <c r="O308" s="37">
        <v>45</v>
      </c>
      <c r="P308" s="9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528</v>
      </c>
      <c r="AG308" s="78"/>
      <c r="AJ308" s="84"/>
      <c r="AK308" s="84"/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36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37"/>
      <c r="P309" s="733" t="s">
        <v>40</v>
      </c>
      <c r="Q309" s="734"/>
      <c r="R309" s="734"/>
      <c r="S309" s="734"/>
      <c r="T309" s="734"/>
      <c r="U309" s="734"/>
      <c r="V309" s="735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37"/>
      <c r="P310" s="733" t="s">
        <v>40</v>
      </c>
      <c r="Q310" s="734"/>
      <c r="R310" s="734"/>
      <c r="S310" s="734"/>
      <c r="T310" s="734"/>
      <c r="U310" s="734"/>
      <c r="V310" s="735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6.5" customHeight="1" x14ac:dyDescent="0.25">
      <c r="A311" s="756" t="s">
        <v>529</v>
      </c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6"/>
      <c r="P311" s="756"/>
      <c r="Q311" s="756"/>
      <c r="R311" s="756"/>
      <c r="S311" s="756"/>
      <c r="T311" s="756"/>
      <c r="U311" s="756"/>
      <c r="V311" s="756"/>
      <c r="W311" s="756"/>
      <c r="X311" s="756"/>
      <c r="Y311" s="756"/>
      <c r="Z311" s="756"/>
      <c r="AA311" s="65"/>
      <c r="AB311" s="65"/>
      <c r="AC311" s="79"/>
    </row>
    <row r="312" spans="1:68" ht="14.25" customHeight="1" x14ac:dyDescent="0.25">
      <c r="A312" s="745" t="s">
        <v>123</v>
      </c>
      <c r="B312" s="745"/>
      <c r="C312" s="745"/>
      <c r="D312" s="745"/>
      <c r="E312" s="745"/>
      <c r="F312" s="745"/>
      <c r="G312" s="745"/>
      <c r="H312" s="745"/>
      <c r="I312" s="745"/>
      <c r="J312" s="745"/>
      <c r="K312" s="745"/>
      <c r="L312" s="745"/>
      <c r="M312" s="745"/>
      <c r="N312" s="745"/>
      <c r="O312" s="745"/>
      <c r="P312" s="745"/>
      <c r="Q312" s="745"/>
      <c r="R312" s="745"/>
      <c r="S312" s="745"/>
      <c r="T312" s="745"/>
      <c r="U312" s="745"/>
      <c r="V312" s="745"/>
      <c r="W312" s="745"/>
      <c r="X312" s="745"/>
      <c r="Y312" s="745"/>
      <c r="Z312" s="745"/>
      <c r="AA312" s="66"/>
      <c r="AB312" s="66"/>
      <c r="AC312" s="80"/>
    </row>
    <row r="313" spans="1:68" ht="27" customHeight="1" x14ac:dyDescent="0.25">
      <c r="A313" s="63" t="s">
        <v>530</v>
      </c>
      <c r="B313" s="63" t="s">
        <v>531</v>
      </c>
      <c r="C313" s="36">
        <v>4301011593</v>
      </c>
      <c r="D313" s="746">
        <v>4680115882973</v>
      </c>
      <c r="E313" s="746"/>
      <c r="F313" s="62">
        <v>0.7</v>
      </c>
      <c r="G313" s="37">
        <v>6</v>
      </c>
      <c r="H313" s="62">
        <v>4.2</v>
      </c>
      <c r="I313" s="62">
        <v>4.5599999999999996</v>
      </c>
      <c r="J313" s="37">
        <v>104</v>
      </c>
      <c r="K313" s="37" t="s">
        <v>128</v>
      </c>
      <c r="L313" s="37"/>
      <c r="M313" s="38" t="s">
        <v>131</v>
      </c>
      <c r="N313" s="38"/>
      <c r="O313" s="37">
        <v>55</v>
      </c>
      <c r="P313" s="9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8"/>
      <c r="R313" s="748"/>
      <c r="S313" s="748"/>
      <c r="T313" s="74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IFERROR(IF(Y313=0,"",ROUNDUP(Y313/H313,0)*0.01196),"")</f>
        <v/>
      </c>
      <c r="AA313" s="68" t="s">
        <v>45</v>
      </c>
      <c r="AB313" s="69" t="s">
        <v>45</v>
      </c>
      <c r="AC313" s="404" t="s">
        <v>457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36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37"/>
      <c r="P314" s="733" t="s">
        <v>40</v>
      </c>
      <c r="Q314" s="734"/>
      <c r="R314" s="734"/>
      <c r="S314" s="734"/>
      <c r="T314" s="734"/>
      <c r="U314" s="734"/>
      <c r="V314" s="735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37"/>
      <c r="P315" s="733" t="s">
        <v>40</v>
      </c>
      <c r="Q315" s="734"/>
      <c r="R315" s="734"/>
      <c r="S315" s="734"/>
      <c r="T315" s="734"/>
      <c r="U315" s="734"/>
      <c r="V315" s="735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45" t="s">
        <v>76</v>
      </c>
      <c r="B316" s="745"/>
      <c r="C316" s="745"/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745"/>
      <c r="R316" s="745"/>
      <c r="S316" s="745"/>
      <c r="T316" s="745"/>
      <c r="U316" s="745"/>
      <c r="V316" s="745"/>
      <c r="W316" s="745"/>
      <c r="X316" s="745"/>
      <c r="Y316" s="745"/>
      <c r="Z316" s="745"/>
      <c r="AA316" s="66"/>
      <c r="AB316" s="66"/>
      <c r="AC316" s="80"/>
    </row>
    <row r="317" spans="1:68" ht="27" customHeight="1" x14ac:dyDescent="0.25">
      <c r="A317" s="63" t="s">
        <v>532</v>
      </c>
      <c r="B317" s="63" t="s">
        <v>533</v>
      </c>
      <c r="C317" s="36">
        <v>4301031305</v>
      </c>
      <c r="D317" s="746">
        <v>4607091389845</v>
      </c>
      <c r="E317" s="746"/>
      <c r="F317" s="62">
        <v>0.35</v>
      </c>
      <c r="G317" s="37">
        <v>6</v>
      </c>
      <c r="H317" s="62">
        <v>2.1</v>
      </c>
      <c r="I317" s="62">
        <v>2.2000000000000002</v>
      </c>
      <c r="J317" s="37">
        <v>234</v>
      </c>
      <c r="K317" s="37" t="s">
        <v>81</v>
      </c>
      <c r="L317" s="37"/>
      <c r="M317" s="38" t="s">
        <v>80</v>
      </c>
      <c r="N317" s="38"/>
      <c r="O317" s="37">
        <v>40</v>
      </c>
      <c r="P317" s="9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8"/>
      <c r="R317" s="748"/>
      <c r="S317" s="748"/>
      <c r="T317" s="74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534</v>
      </c>
      <c r="AG317" s="78"/>
      <c r="AJ317" s="84"/>
      <c r="AK317" s="84"/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535</v>
      </c>
      <c r="B318" s="63" t="s">
        <v>536</v>
      </c>
      <c r="C318" s="36">
        <v>4301031306</v>
      </c>
      <c r="D318" s="746">
        <v>4680115882881</v>
      </c>
      <c r="E318" s="746"/>
      <c r="F318" s="62">
        <v>0.28000000000000003</v>
      </c>
      <c r="G318" s="37">
        <v>6</v>
      </c>
      <c r="H318" s="62">
        <v>1.68</v>
      </c>
      <c r="I318" s="62">
        <v>1.81</v>
      </c>
      <c r="J318" s="37">
        <v>234</v>
      </c>
      <c r="K318" s="37" t="s">
        <v>81</v>
      </c>
      <c r="L318" s="37"/>
      <c r="M318" s="38" t="s">
        <v>80</v>
      </c>
      <c r="N318" s="38"/>
      <c r="O318" s="37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8"/>
      <c r="R318" s="748"/>
      <c r="S318" s="748"/>
      <c r="T318" s="749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08" t="s">
        <v>534</v>
      </c>
      <c r="AG318" s="78"/>
      <c r="AJ318" s="84"/>
      <c r="AK318" s="84"/>
      <c r="BB318" s="40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36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37"/>
      <c r="P319" s="733" t="s">
        <v>40</v>
      </c>
      <c r="Q319" s="734"/>
      <c r="R319" s="734"/>
      <c r="S319" s="734"/>
      <c r="T319" s="734"/>
      <c r="U319" s="734"/>
      <c r="V319" s="735"/>
      <c r="W319" s="42" t="s">
        <v>39</v>
      </c>
      <c r="X319" s="43">
        <f>IFERROR(X317/H317,"0")+IFERROR(X318/H318,"0")</f>
        <v>0</v>
      </c>
      <c r="Y319" s="43">
        <f>IFERROR(Y317/H317,"0")+IFERROR(Y318/H318,"0")</f>
        <v>0</v>
      </c>
      <c r="Z319" s="43">
        <f>IFERROR(IF(Z317="",0,Z317),"0")+IFERROR(IF(Z318="",0,Z318),"0")</f>
        <v>0</v>
      </c>
      <c r="AA319" s="67"/>
      <c r="AB319" s="67"/>
      <c r="AC319" s="67"/>
    </row>
    <row r="320" spans="1:68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37"/>
      <c r="P320" s="733" t="s">
        <v>40</v>
      </c>
      <c r="Q320" s="734"/>
      <c r="R320" s="734"/>
      <c r="S320" s="734"/>
      <c r="T320" s="734"/>
      <c r="U320" s="734"/>
      <c r="V320" s="735"/>
      <c r="W320" s="42" t="s">
        <v>0</v>
      </c>
      <c r="X320" s="43">
        <f>IFERROR(SUM(X317:X318),"0")</f>
        <v>0</v>
      </c>
      <c r="Y320" s="43">
        <f>IFERROR(SUM(Y317:Y318),"0")</f>
        <v>0</v>
      </c>
      <c r="Z320" s="42"/>
      <c r="AA320" s="67"/>
      <c r="AB320" s="67"/>
      <c r="AC320" s="67"/>
    </row>
    <row r="321" spans="1:68" ht="16.5" customHeight="1" x14ac:dyDescent="0.25">
      <c r="A321" s="756" t="s">
        <v>537</v>
      </c>
      <c r="B321" s="756"/>
      <c r="C321" s="756"/>
      <c r="D321" s="756"/>
      <c r="E321" s="756"/>
      <c r="F321" s="756"/>
      <c r="G321" s="756"/>
      <c r="H321" s="756"/>
      <c r="I321" s="756"/>
      <c r="J321" s="756"/>
      <c r="K321" s="756"/>
      <c r="L321" s="756"/>
      <c r="M321" s="756"/>
      <c r="N321" s="756"/>
      <c r="O321" s="756"/>
      <c r="P321" s="756"/>
      <c r="Q321" s="756"/>
      <c r="R321" s="756"/>
      <c r="S321" s="756"/>
      <c r="T321" s="756"/>
      <c r="U321" s="756"/>
      <c r="V321" s="756"/>
      <c r="W321" s="756"/>
      <c r="X321" s="756"/>
      <c r="Y321" s="756"/>
      <c r="Z321" s="756"/>
      <c r="AA321" s="65"/>
      <c r="AB321" s="65"/>
      <c r="AC321" s="79"/>
    </row>
    <row r="322" spans="1:68" ht="14.25" customHeight="1" x14ac:dyDescent="0.25">
      <c r="A322" s="745" t="s">
        <v>123</v>
      </c>
      <c r="B322" s="745"/>
      <c r="C322" s="745"/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Q322" s="745"/>
      <c r="R322" s="745"/>
      <c r="S322" s="745"/>
      <c r="T322" s="745"/>
      <c r="U322" s="745"/>
      <c r="V322" s="745"/>
      <c r="W322" s="745"/>
      <c r="X322" s="745"/>
      <c r="Y322" s="745"/>
      <c r="Z322" s="745"/>
      <c r="AA322" s="66"/>
      <c r="AB322" s="66"/>
      <c r="AC322" s="80"/>
    </row>
    <row r="323" spans="1:68" ht="27" customHeight="1" x14ac:dyDescent="0.25">
      <c r="A323" s="63" t="s">
        <v>538</v>
      </c>
      <c r="B323" s="63" t="s">
        <v>539</v>
      </c>
      <c r="C323" s="36">
        <v>4301012024</v>
      </c>
      <c r="D323" s="746">
        <v>4680115885615</v>
      </c>
      <c r="E323" s="746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127</v>
      </c>
      <c r="N323" s="38"/>
      <c r="O323" s="37">
        <v>55</v>
      </c>
      <c r="P323" s="9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8"/>
      <c r="R323" s="748"/>
      <c r="S323" s="748"/>
      <c r="T323" s="74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ref="Y323:Y330" si="62">IFERROR(IF(X323="",0,CEILING((X323/$H323),1)*$H323),"")</f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540</v>
      </c>
      <c r="AG323" s="78"/>
      <c r="AJ323" s="84"/>
      <c r="AK323" s="84"/>
      <c r="BB323" s="411" t="s">
        <v>66</v>
      </c>
      <c r="BM323" s="78">
        <f t="shared" ref="BM323:BM330" si="63">IFERROR(X323*I323/H323,"0")</f>
        <v>0</v>
      </c>
      <c r="BN323" s="78">
        <f t="shared" ref="BN323:BN330" si="64">IFERROR(Y323*I323/H323,"0")</f>
        <v>0</v>
      </c>
      <c r="BO323" s="78">
        <f t="shared" ref="BO323:BO330" si="65">IFERROR(1/J323*(X323/H323),"0")</f>
        <v>0</v>
      </c>
      <c r="BP323" s="78">
        <f t="shared" ref="BP323:BP330" si="66">IFERROR(1/J323*(Y323/H323),"0")</f>
        <v>0</v>
      </c>
    </row>
    <row r="324" spans="1:68" ht="27" customHeight="1" x14ac:dyDescent="0.25">
      <c r="A324" s="63" t="s">
        <v>541</v>
      </c>
      <c r="B324" s="63" t="s">
        <v>542</v>
      </c>
      <c r="C324" s="36">
        <v>4301012016</v>
      </c>
      <c r="D324" s="746">
        <v>4680115885554</v>
      </c>
      <c r="E324" s="746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128</v>
      </c>
      <c r="L324" s="37"/>
      <c r="M324" s="38" t="s">
        <v>127</v>
      </c>
      <c r="N324" s="38"/>
      <c r="O324" s="37">
        <v>55</v>
      </c>
      <c r="P324" s="9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48"/>
      <c r="R324" s="748"/>
      <c r="S324" s="748"/>
      <c r="T324" s="74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62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543</v>
      </c>
      <c r="AG324" s="78"/>
      <c r="AJ324" s="84"/>
      <c r="AK324" s="84"/>
      <c r="BB324" s="413" t="s">
        <v>66</v>
      </c>
      <c r="BM324" s="78">
        <f t="shared" si="63"/>
        <v>0</v>
      </c>
      <c r="BN324" s="78">
        <f t="shared" si="64"/>
        <v>0</v>
      </c>
      <c r="BO324" s="78">
        <f t="shared" si="65"/>
        <v>0</v>
      </c>
      <c r="BP324" s="78">
        <f t="shared" si="66"/>
        <v>0</v>
      </c>
    </row>
    <row r="325" spans="1:68" ht="27" customHeight="1" x14ac:dyDescent="0.25">
      <c r="A325" s="63" t="s">
        <v>541</v>
      </c>
      <c r="B325" s="63" t="s">
        <v>544</v>
      </c>
      <c r="C325" s="36">
        <v>4301011911</v>
      </c>
      <c r="D325" s="746">
        <v>4680115885554</v>
      </c>
      <c r="E325" s="746"/>
      <c r="F325" s="62">
        <v>1.35</v>
      </c>
      <c r="G325" s="37">
        <v>8</v>
      </c>
      <c r="H325" s="62">
        <v>10.8</v>
      </c>
      <c r="I325" s="62">
        <v>11.28</v>
      </c>
      <c r="J325" s="37">
        <v>48</v>
      </c>
      <c r="K325" s="37" t="s">
        <v>128</v>
      </c>
      <c r="L325" s="37"/>
      <c r="M325" s="38" t="s">
        <v>158</v>
      </c>
      <c r="N325" s="38"/>
      <c r="O325" s="37">
        <v>55</v>
      </c>
      <c r="P325" s="908" t="s">
        <v>545</v>
      </c>
      <c r="Q325" s="748"/>
      <c r="R325" s="748"/>
      <c r="S325" s="748"/>
      <c r="T325" s="749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62"/>
        <v>0</v>
      </c>
      <c r="Z325" s="41" t="str">
        <f>IFERROR(IF(Y325=0,"",ROUNDUP(Y325/H325,0)*0.02039),"")</f>
        <v/>
      </c>
      <c r="AA325" s="68" t="s">
        <v>45</v>
      </c>
      <c r="AB325" s="69" t="s">
        <v>45</v>
      </c>
      <c r="AC325" s="414" t="s">
        <v>546</v>
      </c>
      <c r="AG325" s="78"/>
      <c r="AJ325" s="84"/>
      <c r="AK325" s="84"/>
      <c r="BB325" s="415" t="s">
        <v>66</v>
      </c>
      <c r="BM325" s="78">
        <f t="shared" si="63"/>
        <v>0</v>
      </c>
      <c r="BN325" s="78">
        <f t="shared" si="64"/>
        <v>0</v>
      </c>
      <c r="BO325" s="78">
        <f t="shared" si="65"/>
        <v>0</v>
      </c>
      <c r="BP325" s="78">
        <f t="shared" si="66"/>
        <v>0</v>
      </c>
    </row>
    <row r="326" spans="1:68" ht="37.5" customHeight="1" x14ac:dyDescent="0.25">
      <c r="A326" s="63" t="s">
        <v>547</v>
      </c>
      <c r="B326" s="63" t="s">
        <v>548</v>
      </c>
      <c r="C326" s="36">
        <v>4301011858</v>
      </c>
      <c r="D326" s="746">
        <v>4680115885646</v>
      </c>
      <c r="E326" s="746"/>
      <c r="F326" s="62">
        <v>1.35</v>
      </c>
      <c r="G326" s="37">
        <v>8</v>
      </c>
      <c r="H326" s="62">
        <v>10.8</v>
      </c>
      <c r="I326" s="62">
        <v>11.28</v>
      </c>
      <c r="J326" s="37">
        <v>56</v>
      </c>
      <c r="K326" s="37" t="s">
        <v>128</v>
      </c>
      <c r="L326" s="37"/>
      <c r="M326" s="38" t="s">
        <v>131</v>
      </c>
      <c r="N326" s="38"/>
      <c r="O326" s="37">
        <v>55</v>
      </c>
      <c r="P326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8"/>
      <c r="R326" s="748"/>
      <c r="S326" s="748"/>
      <c r="T326" s="749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62"/>
        <v>0</v>
      </c>
      <c r="Z326" s="41" t="str">
        <f>IFERROR(IF(Y326=0,"",ROUNDUP(Y326/H326,0)*0.02175),"")</f>
        <v/>
      </c>
      <c r="AA326" s="68" t="s">
        <v>45</v>
      </c>
      <c r="AB326" s="69" t="s">
        <v>45</v>
      </c>
      <c r="AC326" s="416" t="s">
        <v>549</v>
      </c>
      <c r="AG326" s="78"/>
      <c r="AJ326" s="84"/>
      <c r="AK326" s="84"/>
      <c r="BB326" s="417" t="s">
        <v>66</v>
      </c>
      <c r="BM326" s="78">
        <f t="shared" si="63"/>
        <v>0</v>
      </c>
      <c r="BN326" s="78">
        <f t="shared" si="64"/>
        <v>0</v>
      </c>
      <c r="BO326" s="78">
        <f t="shared" si="65"/>
        <v>0</v>
      </c>
      <c r="BP326" s="78">
        <f t="shared" si="66"/>
        <v>0</v>
      </c>
    </row>
    <row r="327" spans="1:68" ht="27" customHeight="1" x14ac:dyDescent="0.25">
      <c r="A327" s="63" t="s">
        <v>550</v>
      </c>
      <c r="B327" s="63" t="s">
        <v>551</v>
      </c>
      <c r="C327" s="36">
        <v>4301011857</v>
      </c>
      <c r="D327" s="746">
        <v>4680115885622</v>
      </c>
      <c r="E327" s="746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131</v>
      </c>
      <c r="N327" s="38"/>
      <c r="O327" s="37">
        <v>55</v>
      </c>
      <c r="P327" s="9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8"/>
      <c r="R327" s="748"/>
      <c r="S327" s="748"/>
      <c r="T327" s="749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62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540</v>
      </c>
      <c r="AG327" s="78"/>
      <c r="AJ327" s="84"/>
      <c r="AK327" s="84"/>
      <c r="BB327" s="419" t="s">
        <v>66</v>
      </c>
      <c r="BM327" s="78">
        <f t="shared" si="63"/>
        <v>0</v>
      </c>
      <c r="BN327" s="78">
        <f t="shared" si="64"/>
        <v>0</v>
      </c>
      <c r="BO327" s="78">
        <f t="shared" si="65"/>
        <v>0</v>
      </c>
      <c r="BP327" s="78">
        <f t="shared" si="66"/>
        <v>0</v>
      </c>
    </row>
    <row r="328" spans="1:68" ht="27" customHeight="1" x14ac:dyDescent="0.25">
      <c r="A328" s="63" t="s">
        <v>552</v>
      </c>
      <c r="B328" s="63" t="s">
        <v>553</v>
      </c>
      <c r="C328" s="36">
        <v>4301011573</v>
      </c>
      <c r="D328" s="746">
        <v>4680115881938</v>
      </c>
      <c r="E328" s="746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131</v>
      </c>
      <c r="N328" s="38"/>
      <c r="O328" s="37">
        <v>90</v>
      </c>
      <c r="P328" s="9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8"/>
      <c r="R328" s="748"/>
      <c r="S328" s="748"/>
      <c r="T328" s="749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62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554</v>
      </c>
      <c r="AG328" s="78"/>
      <c r="AJ328" s="84"/>
      <c r="AK328" s="84"/>
      <c r="BB328" s="421" t="s">
        <v>66</v>
      </c>
      <c r="BM328" s="78">
        <f t="shared" si="63"/>
        <v>0</v>
      </c>
      <c r="BN328" s="78">
        <f t="shared" si="64"/>
        <v>0</v>
      </c>
      <c r="BO328" s="78">
        <f t="shared" si="65"/>
        <v>0</v>
      </c>
      <c r="BP328" s="78">
        <f t="shared" si="66"/>
        <v>0</v>
      </c>
    </row>
    <row r="329" spans="1:68" ht="27" customHeight="1" x14ac:dyDescent="0.25">
      <c r="A329" s="63" t="s">
        <v>555</v>
      </c>
      <c r="B329" s="63" t="s">
        <v>556</v>
      </c>
      <c r="C329" s="36">
        <v>4301010944</v>
      </c>
      <c r="D329" s="746">
        <v>4607091387346</v>
      </c>
      <c r="E329" s="746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87</v>
      </c>
      <c r="L329" s="37"/>
      <c r="M329" s="38" t="s">
        <v>131</v>
      </c>
      <c r="N329" s="38"/>
      <c r="O329" s="37">
        <v>55</v>
      </c>
      <c r="P32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8"/>
      <c r="R329" s="748"/>
      <c r="S329" s="748"/>
      <c r="T329" s="749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62"/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2" t="s">
        <v>557</v>
      </c>
      <c r="AG329" s="78"/>
      <c r="AJ329" s="84"/>
      <c r="AK329" s="84"/>
      <c r="BB329" s="423" t="s">
        <v>66</v>
      </c>
      <c r="BM329" s="78">
        <f t="shared" si="63"/>
        <v>0</v>
      </c>
      <c r="BN329" s="78">
        <f t="shared" si="64"/>
        <v>0</v>
      </c>
      <c r="BO329" s="78">
        <f t="shared" si="65"/>
        <v>0</v>
      </c>
      <c r="BP329" s="78">
        <f t="shared" si="66"/>
        <v>0</v>
      </c>
    </row>
    <row r="330" spans="1:68" ht="27" customHeight="1" x14ac:dyDescent="0.25">
      <c r="A330" s="63" t="s">
        <v>558</v>
      </c>
      <c r="B330" s="63" t="s">
        <v>559</v>
      </c>
      <c r="C330" s="36">
        <v>4301011859</v>
      </c>
      <c r="D330" s="746">
        <v>4680115885608</v>
      </c>
      <c r="E330" s="746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87</v>
      </c>
      <c r="L330" s="37"/>
      <c r="M330" s="38" t="s">
        <v>131</v>
      </c>
      <c r="N330" s="38"/>
      <c r="O330" s="37">
        <v>55</v>
      </c>
      <c r="P330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8"/>
      <c r="R330" s="748"/>
      <c r="S330" s="748"/>
      <c r="T330" s="749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62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4" t="s">
        <v>543</v>
      </c>
      <c r="AG330" s="78"/>
      <c r="AJ330" s="84"/>
      <c r="AK330" s="84"/>
      <c r="BB330" s="425" t="s">
        <v>66</v>
      </c>
      <c r="BM330" s="78">
        <f t="shared" si="63"/>
        <v>0</v>
      </c>
      <c r="BN330" s="78">
        <f t="shared" si="64"/>
        <v>0</v>
      </c>
      <c r="BO330" s="78">
        <f t="shared" si="65"/>
        <v>0</v>
      </c>
      <c r="BP330" s="78">
        <f t="shared" si="66"/>
        <v>0</v>
      </c>
    </row>
    <row r="331" spans="1:68" x14ac:dyDescent="0.2">
      <c r="A331" s="736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37"/>
      <c r="P331" s="733" t="s">
        <v>40</v>
      </c>
      <c r="Q331" s="734"/>
      <c r="R331" s="734"/>
      <c r="S331" s="734"/>
      <c r="T331" s="734"/>
      <c r="U331" s="734"/>
      <c r="V331" s="735"/>
      <c r="W331" s="42" t="s">
        <v>39</v>
      </c>
      <c r="X331" s="43">
        <f>IFERROR(X323/H323,"0")+IFERROR(X324/H324,"0")+IFERROR(X325/H325,"0")+IFERROR(X326/H326,"0")+IFERROR(X327/H327,"0")+IFERROR(X328/H328,"0")+IFERROR(X329/H329,"0")+IFERROR(X330/H330,"0")</f>
        <v>0</v>
      </c>
      <c r="Y331" s="43">
        <f>IFERROR(Y323/H323,"0")+IFERROR(Y324/H324,"0")+IFERROR(Y325/H325,"0")+IFERROR(Y326/H326,"0")+IFERROR(Y327/H327,"0")+IFERROR(Y328/H328,"0")+IFERROR(Y329/H329,"0")+IFERROR(Y330/H330,"0")</f>
        <v>0</v>
      </c>
      <c r="Z331" s="43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37"/>
      <c r="P332" s="733" t="s">
        <v>40</v>
      </c>
      <c r="Q332" s="734"/>
      <c r="R332" s="734"/>
      <c r="S332" s="734"/>
      <c r="T332" s="734"/>
      <c r="U332" s="734"/>
      <c r="V332" s="735"/>
      <c r="W332" s="42" t="s">
        <v>0</v>
      </c>
      <c r="X332" s="43">
        <f>IFERROR(SUM(X323:X330),"0")</f>
        <v>0</v>
      </c>
      <c r="Y332" s="43">
        <f>IFERROR(SUM(Y323:Y330),"0")</f>
        <v>0</v>
      </c>
      <c r="Z332" s="42"/>
      <c r="AA332" s="67"/>
      <c r="AB332" s="67"/>
      <c r="AC332" s="67"/>
    </row>
    <row r="333" spans="1:68" ht="14.25" customHeight="1" x14ac:dyDescent="0.25">
      <c r="A333" s="745" t="s">
        <v>76</v>
      </c>
      <c r="B333" s="745"/>
      <c r="C333" s="745"/>
      <c r="D333" s="745"/>
      <c r="E333" s="745"/>
      <c r="F333" s="745"/>
      <c r="G333" s="745"/>
      <c r="H333" s="745"/>
      <c r="I333" s="745"/>
      <c r="J333" s="745"/>
      <c r="K333" s="745"/>
      <c r="L333" s="745"/>
      <c r="M333" s="745"/>
      <c r="N333" s="745"/>
      <c r="O333" s="745"/>
      <c r="P333" s="745"/>
      <c r="Q333" s="745"/>
      <c r="R333" s="745"/>
      <c r="S333" s="745"/>
      <c r="T333" s="745"/>
      <c r="U333" s="745"/>
      <c r="V333" s="745"/>
      <c r="W333" s="745"/>
      <c r="X333" s="745"/>
      <c r="Y333" s="745"/>
      <c r="Z333" s="745"/>
      <c r="AA333" s="66"/>
      <c r="AB333" s="66"/>
      <c r="AC333" s="80"/>
    </row>
    <row r="334" spans="1:68" ht="27" customHeight="1" x14ac:dyDescent="0.25">
      <c r="A334" s="63" t="s">
        <v>560</v>
      </c>
      <c r="B334" s="63" t="s">
        <v>561</v>
      </c>
      <c r="C334" s="36">
        <v>4301030878</v>
      </c>
      <c r="D334" s="746">
        <v>4607091387193</v>
      </c>
      <c r="E334" s="746"/>
      <c r="F334" s="62">
        <v>0.7</v>
      </c>
      <c r="G334" s="37">
        <v>6</v>
      </c>
      <c r="H334" s="62">
        <v>4.2</v>
      </c>
      <c r="I334" s="62">
        <v>4.46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35</v>
      </c>
      <c r="P334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8"/>
      <c r="R334" s="748"/>
      <c r="S334" s="748"/>
      <c r="T334" s="74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562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563</v>
      </c>
      <c r="B335" s="63" t="s">
        <v>564</v>
      </c>
      <c r="C335" s="36">
        <v>4301031153</v>
      </c>
      <c r="D335" s="746">
        <v>4607091387230</v>
      </c>
      <c r="E335" s="746"/>
      <c r="F335" s="62">
        <v>0.7</v>
      </c>
      <c r="G335" s="37">
        <v>6</v>
      </c>
      <c r="H335" s="62">
        <v>4.2</v>
      </c>
      <c r="I335" s="62">
        <v>4.46</v>
      </c>
      <c r="J335" s="37">
        <v>156</v>
      </c>
      <c r="K335" s="37" t="s">
        <v>87</v>
      </c>
      <c r="L335" s="37"/>
      <c r="M335" s="38" t="s">
        <v>80</v>
      </c>
      <c r="N335" s="38"/>
      <c r="O335" s="37">
        <v>40</v>
      </c>
      <c r="P335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8"/>
      <c r="R335" s="748"/>
      <c r="S335" s="748"/>
      <c r="T335" s="74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8" t="s">
        <v>565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566</v>
      </c>
      <c r="B336" s="63" t="s">
        <v>567</v>
      </c>
      <c r="C336" s="36">
        <v>4301031154</v>
      </c>
      <c r="D336" s="746">
        <v>4607091387292</v>
      </c>
      <c r="E336" s="746"/>
      <c r="F336" s="62">
        <v>0.73</v>
      </c>
      <c r="G336" s="37">
        <v>6</v>
      </c>
      <c r="H336" s="62">
        <v>4.38</v>
      </c>
      <c r="I336" s="62">
        <v>4.6399999999999997</v>
      </c>
      <c r="J336" s="37">
        <v>156</v>
      </c>
      <c r="K336" s="37" t="s">
        <v>87</v>
      </c>
      <c r="L336" s="37"/>
      <c r="M336" s="38" t="s">
        <v>80</v>
      </c>
      <c r="N336" s="38"/>
      <c r="O336" s="37">
        <v>45</v>
      </c>
      <c r="P336" s="9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8"/>
      <c r="R336" s="748"/>
      <c r="S336" s="748"/>
      <c r="T336" s="74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IFERROR(IF(Y336=0,"",ROUNDUP(Y336/H336,0)*0.00753),"")</f>
        <v/>
      </c>
      <c r="AA336" s="68" t="s">
        <v>45</v>
      </c>
      <c r="AB336" s="69" t="s">
        <v>45</v>
      </c>
      <c r="AC336" s="430" t="s">
        <v>568</v>
      </c>
      <c r="AG336" s="78"/>
      <c r="AJ336" s="84"/>
      <c r="AK336" s="84"/>
      <c r="BB336" s="43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569</v>
      </c>
      <c r="B337" s="63" t="s">
        <v>570</v>
      </c>
      <c r="C337" s="36">
        <v>4301031152</v>
      </c>
      <c r="D337" s="746">
        <v>4607091387285</v>
      </c>
      <c r="E337" s="746"/>
      <c r="F337" s="62">
        <v>0.35</v>
      </c>
      <c r="G337" s="37">
        <v>6</v>
      </c>
      <c r="H337" s="62">
        <v>2.1</v>
      </c>
      <c r="I337" s="62">
        <v>2.23</v>
      </c>
      <c r="J337" s="37">
        <v>234</v>
      </c>
      <c r="K337" s="37" t="s">
        <v>81</v>
      </c>
      <c r="L337" s="37"/>
      <c r="M337" s="38" t="s">
        <v>80</v>
      </c>
      <c r="N337" s="38"/>
      <c r="O337" s="37">
        <v>40</v>
      </c>
      <c r="P337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8"/>
      <c r="R337" s="748"/>
      <c r="S337" s="748"/>
      <c r="T337" s="7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IFERROR(IF(Y337=0,"",ROUNDUP(Y337/H337,0)*0.00502),"")</f>
        <v/>
      </c>
      <c r="AA337" s="68" t="s">
        <v>45</v>
      </c>
      <c r="AB337" s="69" t="s">
        <v>45</v>
      </c>
      <c r="AC337" s="432" t="s">
        <v>565</v>
      </c>
      <c r="AG337" s="78"/>
      <c r="AJ337" s="84"/>
      <c r="AK337" s="84"/>
      <c r="BB337" s="43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36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37"/>
      <c r="P338" s="733" t="s">
        <v>40</v>
      </c>
      <c r="Q338" s="734"/>
      <c r="R338" s="734"/>
      <c r="S338" s="734"/>
      <c r="T338" s="734"/>
      <c r="U338" s="734"/>
      <c r="V338" s="735"/>
      <c r="W338" s="42" t="s">
        <v>39</v>
      </c>
      <c r="X338" s="43">
        <f>IFERROR(X334/H334,"0")+IFERROR(X335/H335,"0")+IFERROR(X336/H336,"0")+IFERROR(X337/H337,"0")</f>
        <v>0</v>
      </c>
      <c r="Y338" s="43">
        <f>IFERROR(Y334/H334,"0")+IFERROR(Y335/H335,"0")+IFERROR(Y336/H336,"0")+IFERROR(Y337/H337,"0")</f>
        <v>0</v>
      </c>
      <c r="Z338" s="43">
        <f>IFERROR(IF(Z334="",0,Z334),"0")+IFERROR(IF(Z335="",0,Z335),"0")+IFERROR(IF(Z336="",0,Z336),"0")+IFERROR(IF(Z337="",0,Z337),"0")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37"/>
      <c r="P339" s="733" t="s">
        <v>40</v>
      </c>
      <c r="Q339" s="734"/>
      <c r="R339" s="734"/>
      <c r="S339" s="734"/>
      <c r="T339" s="734"/>
      <c r="U339" s="734"/>
      <c r="V339" s="735"/>
      <c r="W339" s="42" t="s">
        <v>0</v>
      </c>
      <c r="X339" s="43">
        <f>IFERROR(SUM(X334:X337),"0")</f>
        <v>0</v>
      </c>
      <c r="Y339" s="43">
        <f>IFERROR(SUM(Y334:Y337),"0")</f>
        <v>0</v>
      </c>
      <c r="Z339" s="42"/>
      <c r="AA339" s="67"/>
      <c r="AB339" s="67"/>
      <c r="AC339" s="67"/>
    </row>
    <row r="340" spans="1:68" ht="14.25" customHeight="1" x14ac:dyDescent="0.25">
      <c r="A340" s="745" t="s">
        <v>82</v>
      </c>
      <c r="B340" s="745"/>
      <c r="C340" s="745"/>
      <c r="D340" s="745"/>
      <c r="E340" s="745"/>
      <c r="F340" s="745"/>
      <c r="G340" s="745"/>
      <c r="H340" s="745"/>
      <c r="I340" s="745"/>
      <c r="J340" s="745"/>
      <c r="K340" s="745"/>
      <c r="L340" s="745"/>
      <c r="M340" s="745"/>
      <c r="N340" s="745"/>
      <c r="O340" s="745"/>
      <c r="P340" s="745"/>
      <c r="Q340" s="745"/>
      <c r="R340" s="745"/>
      <c r="S340" s="745"/>
      <c r="T340" s="745"/>
      <c r="U340" s="745"/>
      <c r="V340" s="745"/>
      <c r="W340" s="745"/>
      <c r="X340" s="745"/>
      <c r="Y340" s="745"/>
      <c r="Z340" s="745"/>
      <c r="AA340" s="66"/>
      <c r="AB340" s="66"/>
      <c r="AC340" s="80"/>
    </row>
    <row r="341" spans="1:68" ht="37.5" customHeight="1" x14ac:dyDescent="0.25">
      <c r="A341" s="63" t="s">
        <v>571</v>
      </c>
      <c r="B341" s="63" t="s">
        <v>572</v>
      </c>
      <c r="C341" s="36">
        <v>4301051100</v>
      </c>
      <c r="D341" s="746">
        <v>4607091387766</v>
      </c>
      <c r="E341" s="746"/>
      <c r="F341" s="62">
        <v>1.3</v>
      </c>
      <c r="G341" s="37">
        <v>6</v>
      </c>
      <c r="H341" s="62">
        <v>7.8</v>
      </c>
      <c r="I341" s="62">
        <v>8.3580000000000005</v>
      </c>
      <c r="J341" s="37">
        <v>56</v>
      </c>
      <c r="K341" s="37" t="s">
        <v>128</v>
      </c>
      <c r="L341" s="37"/>
      <c r="M341" s="38" t="s">
        <v>127</v>
      </c>
      <c r="N341" s="38"/>
      <c r="O341" s="37">
        <v>40</v>
      </c>
      <c r="P341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8"/>
      <c r="R341" s="748"/>
      <c r="S341" s="748"/>
      <c r="T341" s="749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67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573</v>
      </c>
      <c r="AG341" s="78"/>
      <c r="AJ341" s="84"/>
      <c r="AK341" s="84"/>
      <c r="BB341" s="435" t="s">
        <v>66</v>
      </c>
      <c r="BM341" s="78">
        <f t="shared" ref="BM341:BM346" si="68">IFERROR(X341*I341/H341,"0")</f>
        <v>0</v>
      </c>
      <c r="BN341" s="78">
        <f t="shared" ref="BN341:BN346" si="69">IFERROR(Y341*I341/H341,"0")</f>
        <v>0</v>
      </c>
      <c r="BO341" s="78">
        <f t="shared" ref="BO341:BO346" si="70">IFERROR(1/J341*(X341/H341),"0")</f>
        <v>0</v>
      </c>
      <c r="BP341" s="78">
        <f t="shared" ref="BP341:BP346" si="71">IFERROR(1/J341*(Y341/H341),"0")</f>
        <v>0</v>
      </c>
    </row>
    <row r="342" spans="1:68" ht="27" customHeight="1" x14ac:dyDescent="0.25">
      <c r="A342" s="63" t="s">
        <v>574</v>
      </c>
      <c r="B342" s="63" t="s">
        <v>575</v>
      </c>
      <c r="C342" s="36">
        <v>4301051116</v>
      </c>
      <c r="D342" s="746">
        <v>4607091387957</v>
      </c>
      <c r="E342" s="746"/>
      <c r="F342" s="62">
        <v>1.3</v>
      </c>
      <c r="G342" s="37">
        <v>6</v>
      </c>
      <c r="H342" s="62">
        <v>7.8</v>
      </c>
      <c r="I342" s="62">
        <v>8.3640000000000008</v>
      </c>
      <c r="J342" s="37">
        <v>56</v>
      </c>
      <c r="K342" s="37" t="s">
        <v>128</v>
      </c>
      <c r="L342" s="37"/>
      <c r="M342" s="38" t="s">
        <v>80</v>
      </c>
      <c r="N342" s="38"/>
      <c r="O342" s="37">
        <v>40</v>
      </c>
      <c r="P342" s="8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8"/>
      <c r="R342" s="748"/>
      <c r="S342" s="748"/>
      <c r="T342" s="749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7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6" t="s">
        <v>576</v>
      </c>
      <c r="AG342" s="78"/>
      <c r="AJ342" s="84"/>
      <c r="AK342" s="84"/>
      <c r="BB342" s="437" t="s">
        <v>66</v>
      </c>
      <c r="BM342" s="78">
        <f t="shared" si="68"/>
        <v>0</v>
      </c>
      <c r="BN342" s="78">
        <f t="shared" si="69"/>
        <v>0</v>
      </c>
      <c r="BO342" s="78">
        <f t="shared" si="70"/>
        <v>0</v>
      </c>
      <c r="BP342" s="78">
        <f t="shared" si="71"/>
        <v>0</v>
      </c>
    </row>
    <row r="343" spans="1:68" ht="27" customHeight="1" x14ac:dyDescent="0.25">
      <c r="A343" s="63" t="s">
        <v>577</v>
      </c>
      <c r="B343" s="63" t="s">
        <v>578</v>
      </c>
      <c r="C343" s="36">
        <v>4301051115</v>
      </c>
      <c r="D343" s="746">
        <v>4607091387964</v>
      </c>
      <c r="E343" s="746"/>
      <c r="F343" s="62">
        <v>1.35</v>
      </c>
      <c r="G343" s="37">
        <v>6</v>
      </c>
      <c r="H343" s="62">
        <v>8.1</v>
      </c>
      <c r="I343" s="62">
        <v>8.6460000000000008</v>
      </c>
      <c r="J343" s="37">
        <v>56</v>
      </c>
      <c r="K343" s="37" t="s">
        <v>128</v>
      </c>
      <c r="L343" s="37"/>
      <c r="M343" s="38" t="s">
        <v>80</v>
      </c>
      <c r="N343" s="38"/>
      <c r="O343" s="37">
        <v>40</v>
      </c>
      <c r="P343" s="8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8"/>
      <c r="R343" s="748"/>
      <c r="S343" s="748"/>
      <c r="T343" s="74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8" t="s">
        <v>579</v>
      </c>
      <c r="AG343" s="78"/>
      <c r="AJ343" s="84"/>
      <c r="AK343" s="84"/>
      <c r="BB343" s="439" t="s">
        <v>66</v>
      </c>
      <c r="BM343" s="78">
        <f t="shared" si="68"/>
        <v>0</v>
      </c>
      <c r="BN343" s="78">
        <f t="shared" si="69"/>
        <v>0</v>
      </c>
      <c r="BO343" s="78">
        <f t="shared" si="70"/>
        <v>0</v>
      </c>
      <c r="BP343" s="78">
        <f t="shared" si="71"/>
        <v>0</v>
      </c>
    </row>
    <row r="344" spans="1:68" ht="37.5" customHeight="1" x14ac:dyDescent="0.25">
      <c r="A344" s="63" t="s">
        <v>580</v>
      </c>
      <c r="B344" s="63" t="s">
        <v>581</v>
      </c>
      <c r="C344" s="36">
        <v>4301051705</v>
      </c>
      <c r="D344" s="746">
        <v>4680115884588</v>
      </c>
      <c r="E344" s="746"/>
      <c r="F344" s="62">
        <v>0.5</v>
      </c>
      <c r="G344" s="37">
        <v>6</v>
      </c>
      <c r="H344" s="62">
        <v>3</v>
      </c>
      <c r="I344" s="62">
        <v>3.266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8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8"/>
      <c r="R344" s="748"/>
      <c r="S344" s="748"/>
      <c r="T344" s="74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7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582</v>
      </c>
      <c r="AG344" s="78"/>
      <c r="AJ344" s="84"/>
      <c r="AK344" s="84"/>
      <c r="BB344" s="441" t="s">
        <v>66</v>
      </c>
      <c r="BM344" s="78">
        <f t="shared" si="68"/>
        <v>0</v>
      </c>
      <c r="BN344" s="78">
        <f t="shared" si="69"/>
        <v>0</v>
      </c>
      <c r="BO344" s="78">
        <f t="shared" si="70"/>
        <v>0</v>
      </c>
      <c r="BP344" s="78">
        <f t="shared" si="71"/>
        <v>0</v>
      </c>
    </row>
    <row r="345" spans="1:68" ht="37.5" customHeight="1" x14ac:dyDescent="0.25">
      <c r="A345" s="63" t="s">
        <v>583</v>
      </c>
      <c r="B345" s="63" t="s">
        <v>584</v>
      </c>
      <c r="C345" s="36">
        <v>4301051130</v>
      </c>
      <c r="D345" s="746">
        <v>4607091387537</v>
      </c>
      <c r="E345" s="746"/>
      <c r="F345" s="62">
        <v>0.45</v>
      </c>
      <c r="G345" s="37">
        <v>6</v>
      </c>
      <c r="H345" s="62">
        <v>2.7</v>
      </c>
      <c r="I345" s="62">
        <v>2.99</v>
      </c>
      <c r="J345" s="37">
        <v>156</v>
      </c>
      <c r="K345" s="37" t="s">
        <v>87</v>
      </c>
      <c r="L345" s="37"/>
      <c r="M345" s="38" t="s">
        <v>80</v>
      </c>
      <c r="N345" s="38"/>
      <c r="O345" s="37">
        <v>40</v>
      </c>
      <c r="P345" s="8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8"/>
      <c r="R345" s="748"/>
      <c r="S345" s="748"/>
      <c r="T345" s="74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67"/>
        <v>0</v>
      </c>
      <c r="Z345" s="41" t="str">
        <f>IFERROR(IF(Y345=0,"",ROUNDUP(Y345/H345,0)*0.00753),"")</f>
        <v/>
      </c>
      <c r="AA345" s="68" t="s">
        <v>45</v>
      </c>
      <c r="AB345" s="69" t="s">
        <v>45</v>
      </c>
      <c r="AC345" s="442" t="s">
        <v>585</v>
      </c>
      <c r="AG345" s="78"/>
      <c r="AJ345" s="84"/>
      <c r="AK345" s="84"/>
      <c r="BB345" s="443" t="s">
        <v>66</v>
      </c>
      <c r="BM345" s="78">
        <f t="shared" si="68"/>
        <v>0</v>
      </c>
      <c r="BN345" s="78">
        <f t="shared" si="69"/>
        <v>0</v>
      </c>
      <c r="BO345" s="78">
        <f t="shared" si="70"/>
        <v>0</v>
      </c>
      <c r="BP345" s="78">
        <f t="shared" si="71"/>
        <v>0</v>
      </c>
    </row>
    <row r="346" spans="1:68" ht="37.5" customHeight="1" x14ac:dyDescent="0.25">
      <c r="A346" s="63" t="s">
        <v>586</v>
      </c>
      <c r="B346" s="63" t="s">
        <v>587</v>
      </c>
      <c r="C346" s="36">
        <v>4301051132</v>
      </c>
      <c r="D346" s="746">
        <v>4607091387513</v>
      </c>
      <c r="E346" s="746"/>
      <c r="F346" s="62">
        <v>0.45</v>
      </c>
      <c r="G346" s="37">
        <v>6</v>
      </c>
      <c r="H346" s="62">
        <v>2.7</v>
      </c>
      <c r="I346" s="62">
        <v>2.9780000000000002</v>
      </c>
      <c r="J346" s="37">
        <v>156</v>
      </c>
      <c r="K346" s="37" t="s">
        <v>87</v>
      </c>
      <c r="L346" s="37"/>
      <c r="M346" s="38" t="s">
        <v>80</v>
      </c>
      <c r="N346" s="38"/>
      <c r="O346" s="37">
        <v>40</v>
      </c>
      <c r="P346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8"/>
      <c r="R346" s="748"/>
      <c r="S346" s="748"/>
      <c r="T346" s="74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67"/>
        <v>0</v>
      </c>
      <c r="Z346" s="41" t="str">
        <f>IFERROR(IF(Y346=0,"",ROUNDUP(Y346/H346,0)*0.00753),"")</f>
        <v/>
      </c>
      <c r="AA346" s="68" t="s">
        <v>45</v>
      </c>
      <c r="AB346" s="69" t="s">
        <v>45</v>
      </c>
      <c r="AC346" s="444" t="s">
        <v>588</v>
      </c>
      <c r="AG346" s="78"/>
      <c r="AJ346" s="84"/>
      <c r="AK346" s="84"/>
      <c r="BB346" s="445" t="s">
        <v>66</v>
      </c>
      <c r="BM346" s="78">
        <f t="shared" si="68"/>
        <v>0</v>
      </c>
      <c r="BN346" s="78">
        <f t="shared" si="69"/>
        <v>0</v>
      </c>
      <c r="BO346" s="78">
        <f t="shared" si="70"/>
        <v>0</v>
      </c>
      <c r="BP346" s="78">
        <f t="shared" si="71"/>
        <v>0</v>
      </c>
    </row>
    <row r="347" spans="1:68" x14ac:dyDescent="0.2">
      <c r="A347" s="736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37"/>
      <c r="P347" s="733" t="s">
        <v>40</v>
      </c>
      <c r="Q347" s="734"/>
      <c r="R347" s="734"/>
      <c r="S347" s="734"/>
      <c r="T347" s="734"/>
      <c r="U347" s="734"/>
      <c r="V347" s="735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37"/>
      <c r="P348" s="733" t="s">
        <v>40</v>
      </c>
      <c r="Q348" s="734"/>
      <c r="R348" s="734"/>
      <c r="S348" s="734"/>
      <c r="T348" s="734"/>
      <c r="U348" s="734"/>
      <c r="V348" s="735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745" t="s">
        <v>222</v>
      </c>
      <c r="B349" s="745"/>
      <c r="C349" s="745"/>
      <c r="D349" s="745"/>
      <c r="E349" s="745"/>
      <c r="F349" s="745"/>
      <c r="G349" s="745"/>
      <c r="H349" s="745"/>
      <c r="I349" s="745"/>
      <c r="J349" s="745"/>
      <c r="K349" s="745"/>
      <c r="L349" s="745"/>
      <c r="M349" s="745"/>
      <c r="N349" s="745"/>
      <c r="O349" s="745"/>
      <c r="P349" s="745"/>
      <c r="Q349" s="745"/>
      <c r="R349" s="745"/>
      <c r="S349" s="745"/>
      <c r="T349" s="745"/>
      <c r="U349" s="745"/>
      <c r="V349" s="745"/>
      <c r="W349" s="745"/>
      <c r="X349" s="745"/>
      <c r="Y349" s="745"/>
      <c r="Z349" s="745"/>
      <c r="AA349" s="66"/>
      <c r="AB349" s="66"/>
      <c r="AC349" s="80"/>
    </row>
    <row r="350" spans="1:68" ht="27" customHeight="1" x14ac:dyDescent="0.25">
      <c r="A350" s="63" t="s">
        <v>589</v>
      </c>
      <c r="B350" s="63" t="s">
        <v>590</v>
      </c>
      <c r="C350" s="36">
        <v>4301060379</v>
      </c>
      <c r="D350" s="746">
        <v>4607091380880</v>
      </c>
      <c r="E350" s="746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8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8"/>
      <c r="R350" s="748"/>
      <c r="S350" s="748"/>
      <c r="T350" s="7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591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592</v>
      </c>
      <c r="B351" s="63" t="s">
        <v>593</v>
      </c>
      <c r="C351" s="36">
        <v>4301060308</v>
      </c>
      <c r="D351" s="746">
        <v>4607091384482</v>
      </c>
      <c r="E351" s="746"/>
      <c r="F351" s="62">
        <v>1.3</v>
      </c>
      <c r="G351" s="37">
        <v>6</v>
      </c>
      <c r="H351" s="62">
        <v>7.8</v>
      </c>
      <c r="I351" s="62">
        <v>8.3640000000000008</v>
      </c>
      <c r="J351" s="37">
        <v>56</v>
      </c>
      <c r="K351" s="37" t="s">
        <v>128</v>
      </c>
      <c r="L351" s="37"/>
      <c r="M351" s="38" t="s">
        <v>80</v>
      </c>
      <c r="N351" s="38"/>
      <c r="O351" s="37">
        <v>30</v>
      </c>
      <c r="P351" s="8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8"/>
      <c r="R351" s="748"/>
      <c r="S351" s="748"/>
      <c r="T351" s="7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48" t="s">
        <v>594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595</v>
      </c>
      <c r="B352" s="63" t="s">
        <v>596</v>
      </c>
      <c r="C352" s="36">
        <v>4301060325</v>
      </c>
      <c r="D352" s="746">
        <v>4607091380897</v>
      </c>
      <c r="E352" s="746"/>
      <c r="F352" s="62">
        <v>1.4</v>
      </c>
      <c r="G352" s="37">
        <v>6</v>
      </c>
      <c r="H352" s="62">
        <v>8.4</v>
      </c>
      <c r="I352" s="62">
        <v>8.9640000000000004</v>
      </c>
      <c r="J352" s="37">
        <v>56</v>
      </c>
      <c r="K352" s="37" t="s">
        <v>128</v>
      </c>
      <c r="L352" s="37"/>
      <c r="M352" s="38" t="s">
        <v>80</v>
      </c>
      <c r="N352" s="38"/>
      <c r="O352" s="37">
        <v>30</v>
      </c>
      <c r="P352" s="8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8"/>
      <c r="R352" s="748"/>
      <c r="S352" s="748"/>
      <c r="T352" s="74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50" t="s">
        <v>597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36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37"/>
      <c r="P353" s="733" t="s">
        <v>40</v>
      </c>
      <c r="Q353" s="734"/>
      <c r="R353" s="734"/>
      <c r="S353" s="734"/>
      <c r="T353" s="734"/>
      <c r="U353" s="734"/>
      <c r="V353" s="735"/>
      <c r="W353" s="42" t="s">
        <v>39</v>
      </c>
      <c r="X353" s="43">
        <f>IFERROR(X350/H350,"0")+IFERROR(X351/H351,"0")+IFERROR(X352/H352,"0")</f>
        <v>0</v>
      </c>
      <c r="Y353" s="43">
        <f>IFERROR(Y350/H350,"0")+IFERROR(Y351/H351,"0")+IFERROR(Y352/H352,"0")</f>
        <v>0</v>
      </c>
      <c r="Z353" s="43">
        <f>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37"/>
      <c r="P354" s="733" t="s">
        <v>40</v>
      </c>
      <c r="Q354" s="734"/>
      <c r="R354" s="734"/>
      <c r="S354" s="734"/>
      <c r="T354" s="734"/>
      <c r="U354" s="734"/>
      <c r="V354" s="735"/>
      <c r="W354" s="42" t="s">
        <v>0</v>
      </c>
      <c r="X354" s="43">
        <f>IFERROR(SUM(X350:X352),"0")</f>
        <v>0</v>
      </c>
      <c r="Y354" s="43">
        <f>IFERROR(SUM(Y350:Y352),"0")</f>
        <v>0</v>
      </c>
      <c r="Z354" s="42"/>
      <c r="AA354" s="67"/>
      <c r="AB354" s="67"/>
      <c r="AC354" s="67"/>
    </row>
    <row r="355" spans="1:68" ht="14.25" customHeight="1" x14ac:dyDescent="0.25">
      <c r="A355" s="745" t="s">
        <v>112</v>
      </c>
      <c r="B355" s="745"/>
      <c r="C355" s="745"/>
      <c r="D355" s="745"/>
      <c r="E355" s="745"/>
      <c r="F355" s="745"/>
      <c r="G355" s="745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  <c r="U355" s="745"/>
      <c r="V355" s="745"/>
      <c r="W355" s="745"/>
      <c r="X355" s="745"/>
      <c r="Y355" s="745"/>
      <c r="Z355" s="745"/>
      <c r="AA355" s="66"/>
      <c r="AB355" s="66"/>
      <c r="AC355" s="80"/>
    </row>
    <row r="356" spans="1:68" ht="16.5" customHeight="1" x14ac:dyDescent="0.25">
      <c r="A356" s="63" t="s">
        <v>598</v>
      </c>
      <c r="B356" s="63" t="s">
        <v>599</v>
      </c>
      <c r="C356" s="36">
        <v>4301030232</v>
      </c>
      <c r="D356" s="746">
        <v>4607091388374</v>
      </c>
      <c r="E356" s="746"/>
      <c r="F356" s="62">
        <v>0.38</v>
      </c>
      <c r="G356" s="37">
        <v>8</v>
      </c>
      <c r="H356" s="62">
        <v>3.04</v>
      </c>
      <c r="I356" s="62">
        <v>3.28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890" t="s">
        <v>600</v>
      </c>
      <c r="Q356" s="748"/>
      <c r="R356" s="748"/>
      <c r="S356" s="748"/>
      <c r="T356" s="74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601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602</v>
      </c>
      <c r="B357" s="63" t="s">
        <v>603</v>
      </c>
      <c r="C357" s="36">
        <v>4301030235</v>
      </c>
      <c r="D357" s="746">
        <v>4607091388381</v>
      </c>
      <c r="E357" s="746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891" t="s">
        <v>604</v>
      </c>
      <c r="Q357" s="748"/>
      <c r="R357" s="748"/>
      <c r="S357" s="748"/>
      <c r="T357" s="74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601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605</v>
      </c>
      <c r="B358" s="63" t="s">
        <v>606</v>
      </c>
      <c r="C358" s="36">
        <v>4301032015</v>
      </c>
      <c r="D358" s="746">
        <v>4607091383102</v>
      </c>
      <c r="E358" s="746"/>
      <c r="F358" s="62">
        <v>0.17</v>
      </c>
      <c r="G358" s="37">
        <v>15</v>
      </c>
      <c r="H358" s="62">
        <v>2.5499999999999998</v>
      </c>
      <c r="I358" s="62">
        <v>2.9750000000000001</v>
      </c>
      <c r="J358" s="37">
        <v>156</v>
      </c>
      <c r="K358" s="37" t="s">
        <v>87</v>
      </c>
      <c r="L358" s="37"/>
      <c r="M358" s="38" t="s">
        <v>117</v>
      </c>
      <c r="N358" s="38"/>
      <c r="O358" s="37">
        <v>180</v>
      </c>
      <c r="P358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8"/>
      <c r="R358" s="748"/>
      <c r="S358" s="748"/>
      <c r="T358" s="74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IFERROR(IF(Y358=0,"",ROUNDUP(Y358/H358,0)*0.00753),"")</f>
        <v/>
      </c>
      <c r="AA358" s="68" t="s">
        <v>45</v>
      </c>
      <c r="AB358" s="69" t="s">
        <v>45</v>
      </c>
      <c r="AC358" s="456" t="s">
        <v>607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608</v>
      </c>
      <c r="B359" s="63" t="s">
        <v>609</v>
      </c>
      <c r="C359" s="36">
        <v>4301030233</v>
      </c>
      <c r="D359" s="746">
        <v>4607091388404</v>
      </c>
      <c r="E359" s="746"/>
      <c r="F359" s="62">
        <v>0.17</v>
      </c>
      <c r="G359" s="37">
        <v>15</v>
      </c>
      <c r="H359" s="62">
        <v>2.5499999999999998</v>
      </c>
      <c r="I359" s="62">
        <v>2.9</v>
      </c>
      <c r="J359" s="37">
        <v>156</v>
      </c>
      <c r="K359" s="37" t="s">
        <v>87</v>
      </c>
      <c r="L359" s="37"/>
      <c r="M359" s="38" t="s">
        <v>117</v>
      </c>
      <c r="N359" s="38"/>
      <c r="O359" s="37">
        <v>180</v>
      </c>
      <c r="P359" s="8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8"/>
      <c r="R359" s="748"/>
      <c r="S359" s="748"/>
      <c r="T359" s="749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IFERROR(IF(Y359=0,"",ROUNDUP(Y359/H359,0)*0.00753),"")</f>
        <v/>
      </c>
      <c r="AA359" s="68" t="s">
        <v>45</v>
      </c>
      <c r="AB359" s="69" t="s">
        <v>45</v>
      </c>
      <c r="AC359" s="458" t="s">
        <v>601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736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37"/>
      <c r="P360" s="733" t="s">
        <v>40</v>
      </c>
      <c r="Q360" s="734"/>
      <c r="R360" s="734"/>
      <c r="S360" s="734"/>
      <c r="T360" s="734"/>
      <c r="U360" s="734"/>
      <c r="V360" s="735"/>
      <c r="W360" s="42" t="s">
        <v>39</v>
      </c>
      <c r="X360" s="43">
        <f>IFERROR(X356/H356,"0")+IFERROR(X357/H357,"0")+IFERROR(X358/H358,"0")+IFERROR(X359/H359,"0")</f>
        <v>0</v>
      </c>
      <c r="Y360" s="43">
        <f>IFERROR(Y356/H356,"0")+IFERROR(Y357/H357,"0")+IFERROR(Y358/H358,"0")+IFERROR(Y359/H359,"0")</f>
        <v>0</v>
      </c>
      <c r="Z360" s="43">
        <f>IFERROR(IF(Z356="",0,Z356),"0")+IFERROR(IF(Z357="",0,Z357),"0")+IFERROR(IF(Z358="",0,Z358),"0")+IFERROR(IF(Z359="",0,Z359),"0")</f>
        <v>0</v>
      </c>
      <c r="AA360" s="67"/>
      <c r="AB360" s="67"/>
      <c r="AC360" s="67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37"/>
      <c r="P361" s="733" t="s">
        <v>40</v>
      </c>
      <c r="Q361" s="734"/>
      <c r="R361" s="734"/>
      <c r="S361" s="734"/>
      <c r="T361" s="734"/>
      <c r="U361" s="734"/>
      <c r="V361" s="735"/>
      <c r="W361" s="42" t="s">
        <v>0</v>
      </c>
      <c r="X361" s="43">
        <f>IFERROR(SUM(X356:X359),"0")</f>
        <v>0</v>
      </c>
      <c r="Y361" s="43">
        <f>IFERROR(SUM(Y356:Y359),"0")</f>
        <v>0</v>
      </c>
      <c r="Z361" s="42"/>
      <c r="AA361" s="67"/>
      <c r="AB361" s="67"/>
      <c r="AC361" s="67"/>
    </row>
    <row r="362" spans="1:68" ht="14.25" customHeight="1" x14ac:dyDescent="0.25">
      <c r="A362" s="745" t="s">
        <v>610</v>
      </c>
      <c r="B362" s="745"/>
      <c r="C362" s="745"/>
      <c r="D362" s="745"/>
      <c r="E362" s="745"/>
      <c r="F362" s="745"/>
      <c r="G362" s="745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  <c r="U362" s="745"/>
      <c r="V362" s="745"/>
      <c r="W362" s="745"/>
      <c r="X362" s="745"/>
      <c r="Y362" s="745"/>
      <c r="Z362" s="745"/>
      <c r="AA362" s="66"/>
      <c r="AB362" s="66"/>
      <c r="AC362" s="80"/>
    </row>
    <row r="363" spans="1:68" ht="16.5" customHeight="1" x14ac:dyDescent="0.25">
      <c r="A363" s="63" t="s">
        <v>611</v>
      </c>
      <c r="B363" s="63" t="s">
        <v>612</v>
      </c>
      <c r="C363" s="36">
        <v>4301180007</v>
      </c>
      <c r="D363" s="746">
        <v>4680115881808</v>
      </c>
      <c r="E363" s="746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615</v>
      </c>
      <c r="L363" s="37"/>
      <c r="M363" s="38" t="s">
        <v>614</v>
      </c>
      <c r="N363" s="38"/>
      <c r="O363" s="37">
        <v>730</v>
      </c>
      <c r="P363" s="8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8"/>
      <c r="R363" s="748"/>
      <c r="S363" s="748"/>
      <c r="T363" s="74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613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616</v>
      </c>
      <c r="B364" s="63" t="s">
        <v>617</v>
      </c>
      <c r="C364" s="36">
        <v>4301180006</v>
      </c>
      <c r="D364" s="746">
        <v>4680115881822</v>
      </c>
      <c r="E364" s="746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615</v>
      </c>
      <c r="L364" s="37"/>
      <c r="M364" s="38" t="s">
        <v>614</v>
      </c>
      <c r="N364" s="38"/>
      <c r="O364" s="37">
        <v>730</v>
      </c>
      <c r="P364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8"/>
      <c r="R364" s="748"/>
      <c r="S364" s="748"/>
      <c r="T364" s="74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62" t="s">
        <v>613</v>
      </c>
      <c r="AG364" s="78"/>
      <c r="AJ364" s="84"/>
      <c r="AK364" s="84"/>
      <c r="BB364" s="46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618</v>
      </c>
      <c r="B365" s="63" t="s">
        <v>619</v>
      </c>
      <c r="C365" s="36">
        <v>4301180001</v>
      </c>
      <c r="D365" s="746">
        <v>4680115880016</v>
      </c>
      <c r="E365" s="746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615</v>
      </c>
      <c r="L365" s="37"/>
      <c r="M365" s="38" t="s">
        <v>614</v>
      </c>
      <c r="N365" s="38"/>
      <c r="O365" s="37">
        <v>730</v>
      </c>
      <c r="P365" s="8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8"/>
      <c r="R365" s="748"/>
      <c r="S365" s="748"/>
      <c r="T365" s="74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64" t="s">
        <v>613</v>
      </c>
      <c r="AG365" s="78"/>
      <c r="AJ365" s="84"/>
      <c r="AK365" s="84"/>
      <c r="BB365" s="465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36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37"/>
      <c r="P366" s="733" t="s">
        <v>40</v>
      </c>
      <c r="Q366" s="734"/>
      <c r="R366" s="734"/>
      <c r="S366" s="734"/>
      <c r="T366" s="734"/>
      <c r="U366" s="734"/>
      <c r="V366" s="735"/>
      <c r="W366" s="42" t="s">
        <v>39</v>
      </c>
      <c r="X366" s="43">
        <f>IFERROR(X363/H363,"0")+IFERROR(X364/H364,"0")+IFERROR(X365/H365,"0")</f>
        <v>0</v>
      </c>
      <c r="Y366" s="43">
        <f>IFERROR(Y363/H363,"0")+IFERROR(Y364/H364,"0")+IFERROR(Y365/H365,"0")</f>
        <v>0</v>
      </c>
      <c r="Z366" s="43">
        <f>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37"/>
      <c r="P367" s="733" t="s">
        <v>40</v>
      </c>
      <c r="Q367" s="734"/>
      <c r="R367" s="734"/>
      <c r="S367" s="734"/>
      <c r="T367" s="734"/>
      <c r="U367" s="734"/>
      <c r="V367" s="735"/>
      <c r="W367" s="42" t="s">
        <v>0</v>
      </c>
      <c r="X367" s="43">
        <f>IFERROR(SUM(X363:X365),"0")</f>
        <v>0</v>
      </c>
      <c r="Y367" s="43">
        <f>IFERROR(SUM(Y363:Y365),"0")</f>
        <v>0</v>
      </c>
      <c r="Z367" s="42"/>
      <c r="AA367" s="67"/>
      <c r="AB367" s="67"/>
      <c r="AC367" s="67"/>
    </row>
    <row r="368" spans="1:68" ht="16.5" customHeight="1" x14ac:dyDescent="0.25">
      <c r="A368" s="756" t="s">
        <v>620</v>
      </c>
      <c r="B368" s="756"/>
      <c r="C368" s="756"/>
      <c r="D368" s="756"/>
      <c r="E368" s="756"/>
      <c r="F368" s="756"/>
      <c r="G368" s="756"/>
      <c r="H368" s="756"/>
      <c r="I368" s="756"/>
      <c r="J368" s="756"/>
      <c r="K368" s="756"/>
      <c r="L368" s="756"/>
      <c r="M368" s="756"/>
      <c r="N368" s="756"/>
      <c r="O368" s="756"/>
      <c r="P368" s="756"/>
      <c r="Q368" s="756"/>
      <c r="R368" s="756"/>
      <c r="S368" s="756"/>
      <c r="T368" s="756"/>
      <c r="U368" s="756"/>
      <c r="V368" s="756"/>
      <c r="W368" s="756"/>
      <c r="X368" s="756"/>
      <c r="Y368" s="756"/>
      <c r="Z368" s="756"/>
      <c r="AA368" s="65"/>
      <c r="AB368" s="65"/>
      <c r="AC368" s="79"/>
    </row>
    <row r="369" spans="1:68" ht="14.25" customHeight="1" x14ac:dyDescent="0.25">
      <c r="A369" s="745" t="s">
        <v>76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6"/>
      <c r="AB369" s="66"/>
      <c r="AC369" s="80"/>
    </row>
    <row r="370" spans="1:68" ht="27" customHeight="1" x14ac:dyDescent="0.25">
      <c r="A370" s="63" t="s">
        <v>621</v>
      </c>
      <c r="B370" s="63" t="s">
        <v>622</v>
      </c>
      <c r="C370" s="36">
        <v>4301031066</v>
      </c>
      <c r="D370" s="746">
        <v>4607091383836</v>
      </c>
      <c r="E370" s="746"/>
      <c r="F370" s="62">
        <v>0.3</v>
      </c>
      <c r="G370" s="37">
        <v>6</v>
      </c>
      <c r="H370" s="62">
        <v>1.8</v>
      </c>
      <c r="I370" s="62">
        <v>2.048</v>
      </c>
      <c r="J370" s="37">
        <v>156</v>
      </c>
      <c r="K370" s="37" t="s">
        <v>87</v>
      </c>
      <c r="L370" s="37"/>
      <c r="M370" s="38" t="s">
        <v>80</v>
      </c>
      <c r="N370" s="38"/>
      <c r="O370" s="37">
        <v>40</v>
      </c>
      <c r="P370" s="8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8"/>
      <c r="R370" s="748"/>
      <c r="S370" s="748"/>
      <c r="T370" s="74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623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36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37"/>
      <c r="P371" s="733" t="s">
        <v>40</v>
      </c>
      <c r="Q371" s="734"/>
      <c r="R371" s="734"/>
      <c r="S371" s="734"/>
      <c r="T371" s="734"/>
      <c r="U371" s="734"/>
      <c r="V371" s="735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37"/>
      <c r="P372" s="733" t="s">
        <v>40</v>
      </c>
      <c r="Q372" s="734"/>
      <c r="R372" s="734"/>
      <c r="S372" s="734"/>
      <c r="T372" s="734"/>
      <c r="U372" s="734"/>
      <c r="V372" s="735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4.25" customHeight="1" x14ac:dyDescent="0.25">
      <c r="A373" s="745" t="s">
        <v>82</v>
      </c>
      <c r="B373" s="745"/>
      <c r="C373" s="745"/>
      <c r="D373" s="745"/>
      <c r="E373" s="745"/>
      <c r="F373" s="745"/>
      <c r="G373" s="745"/>
      <c r="H373" s="745"/>
      <c r="I373" s="745"/>
      <c r="J373" s="745"/>
      <c r="K373" s="745"/>
      <c r="L373" s="745"/>
      <c r="M373" s="745"/>
      <c r="N373" s="745"/>
      <c r="O373" s="745"/>
      <c r="P373" s="745"/>
      <c r="Q373" s="745"/>
      <c r="R373" s="745"/>
      <c r="S373" s="745"/>
      <c r="T373" s="745"/>
      <c r="U373" s="745"/>
      <c r="V373" s="745"/>
      <c r="W373" s="745"/>
      <c r="X373" s="745"/>
      <c r="Y373" s="745"/>
      <c r="Z373" s="745"/>
      <c r="AA373" s="66"/>
      <c r="AB373" s="66"/>
      <c r="AC373" s="80"/>
    </row>
    <row r="374" spans="1:68" ht="37.5" customHeight="1" x14ac:dyDescent="0.25">
      <c r="A374" s="63" t="s">
        <v>624</v>
      </c>
      <c r="B374" s="63" t="s">
        <v>625</v>
      </c>
      <c r="C374" s="36">
        <v>4301051142</v>
      </c>
      <c r="D374" s="746">
        <v>4607091387919</v>
      </c>
      <c r="E374" s="746"/>
      <c r="F374" s="62">
        <v>1.35</v>
      </c>
      <c r="G374" s="37">
        <v>6</v>
      </c>
      <c r="H374" s="62">
        <v>8.1</v>
      </c>
      <c r="I374" s="62">
        <v>8.6639999999999997</v>
      </c>
      <c r="J374" s="37">
        <v>56</v>
      </c>
      <c r="K374" s="37" t="s">
        <v>128</v>
      </c>
      <c r="L374" s="37"/>
      <c r="M374" s="38" t="s">
        <v>80</v>
      </c>
      <c r="N374" s="38"/>
      <c r="O374" s="37">
        <v>45</v>
      </c>
      <c r="P374" s="8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8"/>
      <c r="R374" s="748"/>
      <c r="S374" s="748"/>
      <c r="T374" s="74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627</v>
      </c>
      <c r="B375" s="63" t="s">
        <v>628</v>
      </c>
      <c r="C375" s="36">
        <v>4301051461</v>
      </c>
      <c r="D375" s="746">
        <v>4680115883604</v>
      </c>
      <c r="E375" s="746"/>
      <c r="F375" s="62">
        <v>0.35</v>
      </c>
      <c r="G375" s="37">
        <v>6</v>
      </c>
      <c r="H375" s="62">
        <v>2.1</v>
      </c>
      <c r="I375" s="62">
        <v>2.3719999999999999</v>
      </c>
      <c r="J375" s="37">
        <v>156</v>
      </c>
      <c r="K375" s="37" t="s">
        <v>87</v>
      </c>
      <c r="L375" s="37"/>
      <c r="M375" s="38" t="s">
        <v>127</v>
      </c>
      <c r="N375" s="38"/>
      <c r="O375" s="37">
        <v>45</v>
      </c>
      <c r="P375" s="8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8"/>
      <c r="R375" s="748"/>
      <c r="S375" s="748"/>
      <c r="T375" s="749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629</v>
      </c>
      <c r="AG375" s="78"/>
      <c r="AJ375" s="84"/>
      <c r="AK375" s="84"/>
      <c r="BB375" s="47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630</v>
      </c>
      <c r="B376" s="63" t="s">
        <v>631</v>
      </c>
      <c r="C376" s="36">
        <v>4301051485</v>
      </c>
      <c r="D376" s="746">
        <v>4680115883567</v>
      </c>
      <c r="E376" s="746"/>
      <c r="F376" s="62">
        <v>0.35</v>
      </c>
      <c r="G376" s="37">
        <v>6</v>
      </c>
      <c r="H376" s="62">
        <v>2.1</v>
      </c>
      <c r="I376" s="62">
        <v>2.36</v>
      </c>
      <c r="J376" s="37">
        <v>156</v>
      </c>
      <c r="K376" s="37" t="s">
        <v>87</v>
      </c>
      <c r="L376" s="37"/>
      <c r="M376" s="38" t="s">
        <v>80</v>
      </c>
      <c r="N376" s="38"/>
      <c r="O376" s="37">
        <v>40</v>
      </c>
      <c r="P376" s="8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8"/>
      <c r="R376" s="748"/>
      <c r="S376" s="748"/>
      <c r="T376" s="749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632</v>
      </c>
      <c r="AG376" s="78"/>
      <c r="AJ376" s="84"/>
      <c r="AK376" s="84"/>
      <c r="BB376" s="473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736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37"/>
      <c r="P377" s="733" t="s">
        <v>40</v>
      </c>
      <c r="Q377" s="734"/>
      <c r="R377" s="734"/>
      <c r="S377" s="734"/>
      <c r="T377" s="734"/>
      <c r="U377" s="734"/>
      <c r="V377" s="735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37"/>
      <c r="P378" s="733" t="s">
        <v>40</v>
      </c>
      <c r="Q378" s="734"/>
      <c r="R378" s="734"/>
      <c r="S378" s="734"/>
      <c r="T378" s="734"/>
      <c r="U378" s="734"/>
      <c r="V378" s="735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27.75" customHeight="1" x14ac:dyDescent="0.2">
      <c r="A379" s="780" t="s">
        <v>633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54"/>
      <c r="AB379" s="54"/>
      <c r="AC379" s="54"/>
    </row>
    <row r="380" spans="1:68" ht="16.5" customHeight="1" x14ac:dyDescent="0.25">
      <c r="A380" s="756" t="s">
        <v>634</v>
      </c>
      <c r="B380" s="756"/>
      <c r="C380" s="756"/>
      <c r="D380" s="756"/>
      <c r="E380" s="756"/>
      <c r="F380" s="756"/>
      <c r="G380" s="756"/>
      <c r="H380" s="756"/>
      <c r="I380" s="756"/>
      <c r="J380" s="756"/>
      <c r="K380" s="756"/>
      <c r="L380" s="756"/>
      <c r="M380" s="756"/>
      <c r="N380" s="756"/>
      <c r="O380" s="756"/>
      <c r="P380" s="756"/>
      <c r="Q380" s="756"/>
      <c r="R380" s="756"/>
      <c r="S380" s="756"/>
      <c r="T380" s="756"/>
      <c r="U380" s="756"/>
      <c r="V380" s="756"/>
      <c r="W380" s="756"/>
      <c r="X380" s="756"/>
      <c r="Y380" s="756"/>
      <c r="Z380" s="756"/>
      <c r="AA380" s="65"/>
      <c r="AB380" s="65"/>
      <c r="AC380" s="79"/>
    </row>
    <row r="381" spans="1:68" ht="14.25" customHeight="1" x14ac:dyDescent="0.25">
      <c r="A381" s="745" t="s">
        <v>123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6"/>
      <c r="AB381" s="66"/>
      <c r="AC381" s="80"/>
    </row>
    <row r="382" spans="1:68" ht="27" customHeight="1" x14ac:dyDescent="0.25">
      <c r="A382" s="63" t="s">
        <v>635</v>
      </c>
      <c r="B382" s="63" t="s">
        <v>636</v>
      </c>
      <c r="C382" s="36">
        <v>4301011946</v>
      </c>
      <c r="D382" s="746">
        <v>4680115884847</v>
      </c>
      <c r="E382" s="746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158</v>
      </c>
      <c r="N382" s="38"/>
      <c r="O382" s="37">
        <v>60</v>
      </c>
      <c r="P382" s="8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8"/>
      <c r="R382" s="748"/>
      <c r="S382" s="748"/>
      <c r="T382" s="74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ref="Y382:Y392" si="72">IFERROR(IF(X382="",0,CEILING((X382/$H382),1)*$H382),"")</f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74" t="s">
        <v>637</v>
      </c>
      <c r="AG382" s="78"/>
      <c r="AJ382" s="84"/>
      <c r="AK382" s="84"/>
      <c r="BB382" s="475" t="s">
        <v>66</v>
      </c>
      <c r="BM382" s="78">
        <f t="shared" ref="BM382:BM392" si="73">IFERROR(X382*I382/H382,"0")</f>
        <v>0</v>
      </c>
      <c r="BN382" s="78">
        <f t="shared" ref="BN382:BN392" si="74">IFERROR(Y382*I382/H382,"0")</f>
        <v>0</v>
      </c>
      <c r="BO382" s="78">
        <f t="shared" ref="BO382:BO392" si="75">IFERROR(1/J382*(X382/H382),"0")</f>
        <v>0</v>
      </c>
      <c r="BP382" s="78">
        <f t="shared" ref="BP382:BP392" si="76">IFERROR(1/J382*(Y382/H382),"0")</f>
        <v>0</v>
      </c>
    </row>
    <row r="383" spans="1:68" ht="27" customHeight="1" x14ac:dyDescent="0.25">
      <c r="A383" s="63" t="s">
        <v>635</v>
      </c>
      <c r="B383" s="63" t="s">
        <v>638</v>
      </c>
      <c r="C383" s="36">
        <v>4301011869</v>
      </c>
      <c r="D383" s="746">
        <v>4680115884847</v>
      </c>
      <c r="E383" s="746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80</v>
      </c>
      <c r="N383" s="38"/>
      <c r="O383" s="37">
        <v>60</v>
      </c>
      <c r="P383" s="8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8"/>
      <c r="R383" s="748"/>
      <c r="S383" s="748"/>
      <c r="T383" s="7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2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6" t="s">
        <v>639</v>
      </c>
      <c r="AG383" s="78"/>
      <c r="AJ383" s="84"/>
      <c r="AK383" s="84"/>
      <c r="BB383" s="477" t="s">
        <v>66</v>
      </c>
      <c r="BM383" s="78">
        <f t="shared" si="73"/>
        <v>0</v>
      </c>
      <c r="BN383" s="78">
        <f t="shared" si="74"/>
        <v>0</v>
      </c>
      <c r="BO383" s="78">
        <f t="shared" si="75"/>
        <v>0</v>
      </c>
      <c r="BP383" s="78">
        <f t="shared" si="76"/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4301011947</v>
      </c>
      <c r="D384" s="746">
        <v>4680115884854</v>
      </c>
      <c r="E384" s="746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158</v>
      </c>
      <c r="N384" s="38"/>
      <c r="O384" s="37">
        <v>60</v>
      </c>
      <c r="P384" s="8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8"/>
      <c r="R384" s="748"/>
      <c r="S384" s="748"/>
      <c r="T384" s="7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72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78" t="s">
        <v>637</v>
      </c>
      <c r="AG384" s="78"/>
      <c r="AJ384" s="84"/>
      <c r="AK384" s="84"/>
      <c r="BB384" s="479" t="s">
        <v>66</v>
      </c>
      <c r="BM384" s="78">
        <f t="shared" si="73"/>
        <v>0</v>
      </c>
      <c r="BN384" s="78">
        <f t="shared" si="74"/>
        <v>0</v>
      </c>
      <c r="BO384" s="78">
        <f t="shared" si="75"/>
        <v>0</v>
      </c>
      <c r="BP384" s="78">
        <f t="shared" si="76"/>
        <v>0</v>
      </c>
    </row>
    <row r="385" spans="1:68" ht="27" customHeight="1" x14ac:dyDescent="0.25">
      <c r="A385" s="63" t="s">
        <v>640</v>
      </c>
      <c r="B385" s="63" t="s">
        <v>642</v>
      </c>
      <c r="C385" s="36">
        <v>4301011870</v>
      </c>
      <c r="D385" s="746">
        <v>4680115884854</v>
      </c>
      <c r="E385" s="746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80</v>
      </c>
      <c r="N385" s="38"/>
      <c r="O385" s="37">
        <v>60</v>
      </c>
      <c r="P385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8"/>
      <c r="R385" s="748"/>
      <c r="S385" s="748"/>
      <c r="T385" s="749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72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80" t="s">
        <v>643</v>
      </c>
      <c r="AG385" s="78"/>
      <c r="AJ385" s="84"/>
      <c r="AK385" s="84"/>
      <c r="BB385" s="481" t="s">
        <v>66</v>
      </c>
      <c r="BM385" s="78">
        <f t="shared" si="73"/>
        <v>0</v>
      </c>
      <c r="BN385" s="78">
        <f t="shared" si="74"/>
        <v>0</v>
      </c>
      <c r="BO385" s="78">
        <f t="shared" si="75"/>
        <v>0</v>
      </c>
      <c r="BP385" s="78">
        <f t="shared" si="76"/>
        <v>0</v>
      </c>
    </row>
    <row r="386" spans="1:68" ht="27" customHeight="1" x14ac:dyDescent="0.25">
      <c r="A386" s="63" t="s">
        <v>644</v>
      </c>
      <c r="B386" s="63" t="s">
        <v>645</v>
      </c>
      <c r="C386" s="36">
        <v>4301011339</v>
      </c>
      <c r="D386" s="746">
        <v>4607091383997</v>
      </c>
      <c r="E386" s="746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80</v>
      </c>
      <c r="N386" s="38"/>
      <c r="O386" s="37">
        <v>60</v>
      </c>
      <c r="P386" s="8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48"/>
      <c r="R386" s="748"/>
      <c r="S386" s="748"/>
      <c r="T386" s="749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72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646</v>
      </c>
      <c r="AG386" s="78"/>
      <c r="AJ386" s="84"/>
      <c r="AK386" s="84"/>
      <c r="BB386" s="483" t="s">
        <v>66</v>
      </c>
      <c r="BM386" s="78">
        <f t="shared" si="73"/>
        <v>0</v>
      </c>
      <c r="BN386" s="78">
        <f t="shared" si="74"/>
        <v>0</v>
      </c>
      <c r="BO386" s="78">
        <f t="shared" si="75"/>
        <v>0</v>
      </c>
      <c r="BP386" s="78">
        <f t="shared" si="76"/>
        <v>0</v>
      </c>
    </row>
    <row r="387" spans="1:68" ht="27" customHeight="1" x14ac:dyDescent="0.25">
      <c r="A387" s="63" t="s">
        <v>647</v>
      </c>
      <c r="B387" s="63" t="s">
        <v>648</v>
      </c>
      <c r="C387" s="36">
        <v>4301011943</v>
      </c>
      <c r="D387" s="746">
        <v>4680115884830</v>
      </c>
      <c r="E387" s="746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128</v>
      </c>
      <c r="L387" s="37"/>
      <c r="M387" s="38" t="s">
        <v>158</v>
      </c>
      <c r="N387" s="38"/>
      <c r="O387" s="37">
        <v>60</v>
      </c>
      <c r="P387" s="87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8"/>
      <c r="R387" s="748"/>
      <c r="S387" s="748"/>
      <c r="T387" s="749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72"/>
        <v>0</v>
      </c>
      <c r="Z387" s="41" t="str">
        <f>IFERROR(IF(Y387=0,"",ROUNDUP(Y387/H387,0)*0.02039),"")</f>
        <v/>
      </c>
      <c r="AA387" s="68" t="s">
        <v>45</v>
      </c>
      <c r="AB387" s="69" t="s">
        <v>45</v>
      </c>
      <c r="AC387" s="484" t="s">
        <v>637</v>
      </c>
      <c r="AG387" s="78"/>
      <c r="AJ387" s="84"/>
      <c r="AK387" s="84"/>
      <c r="BB387" s="485" t="s">
        <v>66</v>
      </c>
      <c r="BM387" s="78">
        <f t="shared" si="73"/>
        <v>0</v>
      </c>
      <c r="BN387" s="78">
        <f t="shared" si="74"/>
        <v>0</v>
      </c>
      <c r="BO387" s="78">
        <f t="shared" si="75"/>
        <v>0</v>
      </c>
      <c r="BP387" s="78">
        <f t="shared" si="76"/>
        <v>0</v>
      </c>
    </row>
    <row r="388" spans="1:68" ht="27" customHeight="1" x14ac:dyDescent="0.25">
      <c r="A388" s="63" t="s">
        <v>647</v>
      </c>
      <c r="B388" s="63" t="s">
        <v>649</v>
      </c>
      <c r="C388" s="36">
        <v>4301011867</v>
      </c>
      <c r="D388" s="746">
        <v>4680115884830</v>
      </c>
      <c r="E388" s="74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128</v>
      </c>
      <c r="L388" s="37"/>
      <c r="M388" s="38" t="s">
        <v>80</v>
      </c>
      <c r="N388" s="38"/>
      <c r="O388" s="37">
        <v>60</v>
      </c>
      <c r="P388" s="8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48"/>
      <c r="R388" s="748"/>
      <c r="S388" s="748"/>
      <c r="T388" s="74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72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6" t="s">
        <v>650</v>
      </c>
      <c r="AG388" s="78"/>
      <c r="AJ388" s="84"/>
      <c r="AK388" s="84"/>
      <c r="BB388" s="487" t="s">
        <v>66</v>
      </c>
      <c r="BM388" s="78">
        <f t="shared" si="73"/>
        <v>0</v>
      </c>
      <c r="BN388" s="78">
        <f t="shared" si="74"/>
        <v>0</v>
      </c>
      <c r="BO388" s="78">
        <f t="shared" si="75"/>
        <v>0</v>
      </c>
      <c r="BP388" s="78">
        <f t="shared" si="76"/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4301011433</v>
      </c>
      <c r="D389" s="746">
        <v>4680115882638</v>
      </c>
      <c r="E389" s="74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87</v>
      </c>
      <c r="L389" s="37"/>
      <c r="M389" s="38" t="s">
        <v>131</v>
      </c>
      <c r="N389" s="38"/>
      <c r="O389" s="37">
        <v>90</v>
      </c>
      <c r="P389" s="87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8"/>
      <c r="R389" s="748"/>
      <c r="S389" s="748"/>
      <c r="T389" s="74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72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653</v>
      </c>
      <c r="AG389" s="78"/>
      <c r="AJ389" s="84"/>
      <c r="AK389" s="84"/>
      <c r="BB389" s="489" t="s">
        <v>66</v>
      </c>
      <c r="BM389" s="78">
        <f t="shared" si="73"/>
        <v>0</v>
      </c>
      <c r="BN389" s="78">
        <f t="shared" si="74"/>
        <v>0</v>
      </c>
      <c r="BO389" s="78">
        <f t="shared" si="75"/>
        <v>0</v>
      </c>
      <c r="BP389" s="78">
        <f t="shared" si="76"/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4301011952</v>
      </c>
      <c r="D390" s="746">
        <v>4680115884922</v>
      </c>
      <c r="E390" s="746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8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8"/>
      <c r="R390" s="748"/>
      <c r="S390" s="748"/>
      <c r="T390" s="74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7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643</v>
      </c>
      <c r="AG390" s="78"/>
      <c r="AJ390" s="84"/>
      <c r="AK390" s="84"/>
      <c r="BB390" s="491" t="s">
        <v>66</v>
      </c>
      <c r="BM390" s="78">
        <f t="shared" si="73"/>
        <v>0</v>
      </c>
      <c r="BN390" s="78">
        <f t="shared" si="74"/>
        <v>0</v>
      </c>
      <c r="BO390" s="78">
        <f t="shared" si="75"/>
        <v>0</v>
      </c>
      <c r="BP390" s="78">
        <f t="shared" si="76"/>
        <v>0</v>
      </c>
    </row>
    <row r="391" spans="1:68" ht="27" customHeight="1" x14ac:dyDescent="0.25">
      <c r="A391" s="63" t="s">
        <v>656</v>
      </c>
      <c r="B391" s="63" t="s">
        <v>657</v>
      </c>
      <c r="C391" s="36">
        <v>4301011866</v>
      </c>
      <c r="D391" s="746">
        <v>4680115884878</v>
      </c>
      <c r="E391" s="746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87</v>
      </c>
      <c r="L391" s="37"/>
      <c r="M391" s="38" t="s">
        <v>80</v>
      </c>
      <c r="N391" s="38"/>
      <c r="O391" s="37">
        <v>60</v>
      </c>
      <c r="P391" s="8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8"/>
      <c r="R391" s="748"/>
      <c r="S391" s="748"/>
      <c r="T391" s="74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92" t="s">
        <v>658</v>
      </c>
      <c r="AG391" s="78"/>
      <c r="AJ391" s="84"/>
      <c r="AK391" s="84"/>
      <c r="BB391" s="493" t="s">
        <v>66</v>
      </c>
      <c r="BM391" s="78">
        <f t="shared" si="73"/>
        <v>0</v>
      </c>
      <c r="BN391" s="78">
        <f t="shared" si="74"/>
        <v>0</v>
      </c>
      <c r="BO391" s="78">
        <f t="shared" si="75"/>
        <v>0</v>
      </c>
      <c r="BP391" s="78">
        <f t="shared" si="76"/>
        <v>0</v>
      </c>
    </row>
    <row r="392" spans="1:68" ht="27" customHeight="1" x14ac:dyDescent="0.25">
      <c r="A392" s="63" t="s">
        <v>659</v>
      </c>
      <c r="B392" s="63" t="s">
        <v>660</v>
      </c>
      <c r="C392" s="36">
        <v>4301011868</v>
      </c>
      <c r="D392" s="746">
        <v>4680115884861</v>
      </c>
      <c r="E392" s="746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87</v>
      </c>
      <c r="L392" s="37"/>
      <c r="M392" s="38" t="s">
        <v>80</v>
      </c>
      <c r="N392" s="38"/>
      <c r="O392" s="37">
        <v>60</v>
      </c>
      <c r="P392" s="8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8"/>
      <c r="R392" s="748"/>
      <c r="S392" s="748"/>
      <c r="T392" s="74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94" t="s">
        <v>650</v>
      </c>
      <c r="AG392" s="78"/>
      <c r="AJ392" s="84"/>
      <c r="AK392" s="84"/>
      <c r="BB392" s="495" t="s">
        <v>66</v>
      </c>
      <c r="BM392" s="78">
        <f t="shared" si="73"/>
        <v>0</v>
      </c>
      <c r="BN392" s="78">
        <f t="shared" si="74"/>
        <v>0</v>
      </c>
      <c r="BO392" s="78">
        <f t="shared" si="75"/>
        <v>0</v>
      </c>
      <c r="BP392" s="78">
        <f t="shared" si="76"/>
        <v>0</v>
      </c>
    </row>
    <row r="393" spans="1:68" x14ac:dyDescent="0.2">
      <c r="A393" s="736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37"/>
      <c r="P393" s="733" t="s">
        <v>40</v>
      </c>
      <c r="Q393" s="734"/>
      <c r="R393" s="734"/>
      <c r="S393" s="734"/>
      <c r="T393" s="734"/>
      <c r="U393" s="734"/>
      <c r="V393" s="735"/>
      <c r="W393" s="42" t="s">
        <v>39</v>
      </c>
      <c r="X393" s="43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37"/>
      <c r="P394" s="733" t="s">
        <v>40</v>
      </c>
      <c r="Q394" s="734"/>
      <c r="R394" s="734"/>
      <c r="S394" s="734"/>
      <c r="T394" s="734"/>
      <c r="U394" s="734"/>
      <c r="V394" s="735"/>
      <c r="W394" s="42" t="s">
        <v>0</v>
      </c>
      <c r="X394" s="43">
        <f>IFERROR(SUM(X382:X392),"0")</f>
        <v>0</v>
      </c>
      <c r="Y394" s="43">
        <f>IFERROR(SUM(Y382:Y392),"0")</f>
        <v>0</v>
      </c>
      <c r="Z394" s="42"/>
      <c r="AA394" s="67"/>
      <c r="AB394" s="67"/>
      <c r="AC394" s="67"/>
    </row>
    <row r="395" spans="1:68" ht="14.25" customHeight="1" x14ac:dyDescent="0.25">
      <c r="A395" s="745" t="s">
        <v>175</v>
      </c>
      <c r="B395" s="745"/>
      <c r="C395" s="745"/>
      <c r="D395" s="745"/>
      <c r="E395" s="745"/>
      <c r="F395" s="745"/>
      <c r="G395" s="745"/>
      <c r="H395" s="745"/>
      <c r="I395" s="745"/>
      <c r="J395" s="745"/>
      <c r="K395" s="745"/>
      <c r="L395" s="745"/>
      <c r="M395" s="745"/>
      <c r="N395" s="745"/>
      <c r="O395" s="745"/>
      <c r="P395" s="745"/>
      <c r="Q395" s="745"/>
      <c r="R395" s="745"/>
      <c r="S395" s="745"/>
      <c r="T395" s="745"/>
      <c r="U395" s="745"/>
      <c r="V395" s="745"/>
      <c r="W395" s="745"/>
      <c r="X395" s="745"/>
      <c r="Y395" s="745"/>
      <c r="Z395" s="745"/>
      <c r="AA395" s="66"/>
      <c r="AB395" s="66"/>
      <c r="AC395" s="80"/>
    </row>
    <row r="396" spans="1:68" ht="27" customHeight="1" x14ac:dyDescent="0.25">
      <c r="A396" s="63" t="s">
        <v>661</v>
      </c>
      <c r="B396" s="63" t="s">
        <v>662</v>
      </c>
      <c r="C396" s="36">
        <v>4301020178</v>
      </c>
      <c r="D396" s="746">
        <v>4607091383980</v>
      </c>
      <c r="E396" s="746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128</v>
      </c>
      <c r="L396" s="37"/>
      <c r="M396" s="38" t="s">
        <v>131</v>
      </c>
      <c r="N396" s="38"/>
      <c r="O396" s="37">
        <v>50</v>
      </c>
      <c r="P396" s="8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8"/>
      <c r="R396" s="748"/>
      <c r="S396" s="748"/>
      <c r="T396" s="749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663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664</v>
      </c>
      <c r="B397" s="63" t="s">
        <v>665</v>
      </c>
      <c r="C397" s="36">
        <v>4301020179</v>
      </c>
      <c r="D397" s="746">
        <v>4607091384178</v>
      </c>
      <c r="E397" s="746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87</v>
      </c>
      <c r="L397" s="37"/>
      <c r="M397" s="38" t="s">
        <v>131</v>
      </c>
      <c r="N397" s="38"/>
      <c r="O397" s="37">
        <v>50</v>
      </c>
      <c r="P397" s="8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8"/>
      <c r="R397" s="748"/>
      <c r="S397" s="748"/>
      <c r="T397" s="749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8" t="s">
        <v>663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36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37"/>
      <c r="P398" s="733" t="s">
        <v>40</v>
      </c>
      <c r="Q398" s="734"/>
      <c r="R398" s="734"/>
      <c r="S398" s="734"/>
      <c r="T398" s="734"/>
      <c r="U398" s="734"/>
      <c r="V398" s="735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37"/>
      <c r="P399" s="733" t="s">
        <v>40</v>
      </c>
      <c r="Q399" s="734"/>
      <c r="R399" s="734"/>
      <c r="S399" s="734"/>
      <c r="T399" s="734"/>
      <c r="U399" s="734"/>
      <c r="V399" s="735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5" t="s">
        <v>82</v>
      </c>
      <c r="B400" s="745"/>
      <c r="C400" s="745"/>
      <c r="D400" s="745"/>
      <c r="E400" s="745"/>
      <c r="F400" s="745"/>
      <c r="G400" s="745"/>
      <c r="H400" s="745"/>
      <c r="I400" s="745"/>
      <c r="J400" s="745"/>
      <c r="K400" s="745"/>
      <c r="L400" s="745"/>
      <c r="M400" s="745"/>
      <c r="N400" s="745"/>
      <c r="O400" s="745"/>
      <c r="P400" s="745"/>
      <c r="Q400" s="745"/>
      <c r="R400" s="745"/>
      <c r="S400" s="745"/>
      <c r="T400" s="745"/>
      <c r="U400" s="745"/>
      <c r="V400" s="745"/>
      <c r="W400" s="745"/>
      <c r="X400" s="745"/>
      <c r="Y400" s="745"/>
      <c r="Z400" s="745"/>
      <c r="AA400" s="66"/>
      <c r="AB400" s="66"/>
      <c r="AC400" s="80"/>
    </row>
    <row r="401" spans="1:68" ht="27" customHeight="1" x14ac:dyDescent="0.25">
      <c r="A401" s="63" t="s">
        <v>666</v>
      </c>
      <c r="B401" s="63" t="s">
        <v>667</v>
      </c>
      <c r="C401" s="36">
        <v>4301051560</v>
      </c>
      <c r="D401" s="746">
        <v>4607091383928</v>
      </c>
      <c r="E401" s="746"/>
      <c r="F401" s="62">
        <v>1.3</v>
      </c>
      <c r="G401" s="37">
        <v>6</v>
      </c>
      <c r="H401" s="62">
        <v>7.8</v>
      </c>
      <c r="I401" s="62">
        <v>8.3699999999999992</v>
      </c>
      <c r="J401" s="37">
        <v>56</v>
      </c>
      <c r="K401" s="37" t="s">
        <v>128</v>
      </c>
      <c r="L401" s="37"/>
      <c r="M401" s="38" t="s">
        <v>127</v>
      </c>
      <c r="N401" s="38"/>
      <c r="O401" s="37">
        <v>40</v>
      </c>
      <c r="P401" s="86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8"/>
      <c r="R401" s="748"/>
      <c r="S401" s="748"/>
      <c r="T401" s="74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668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666</v>
      </c>
      <c r="B402" s="63" t="s">
        <v>669</v>
      </c>
      <c r="C402" s="36">
        <v>4301051639</v>
      </c>
      <c r="D402" s="746">
        <v>4607091383928</v>
      </c>
      <c r="E402" s="746"/>
      <c r="F402" s="62">
        <v>1.3</v>
      </c>
      <c r="G402" s="37">
        <v>6</v>
      </c>
      <c r="H402" s="62">
        <v>7.8</v>
      </c>
      <c r="I402" s="62">
        <v>8.3699999999999992</v>
      </c>
      <c r="J402" s="37">
        <v>56</v>
      </c>
      <c r="K402" s="37" t="s">
        <v>128</v>
      </c>
      <c r="L402" s="37"/>
      <c r="M402" s="38" t="s">
        <v>80</v>
      </c>
      <c r="N402" s="38"/>
      <c r="O402" s="37">
        <v>40</v>
      </c>
      <c r="P402" s="8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8"/>
      <c r="R402" s="748"/>
      <c r="S402" s="748"/>
      <c r="T402" s="74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670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671</v>
      </c>
      <c r="B403" s="63" t="s">
        <v>672</v>
      </c>
      <c r="C403" s="36">
        <v>4301051636</v>
      </c>
      <c r="D403" s="746">
        <v>4607091384260</v>
      </c>
      <c r="E403" s="746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128</v>
      </c>
      <c r="L403" s="37"/>
      <c r="M403" s="38" t="s">
        <v>80</v>
      </c>
      <c r="N403" s="38"/>
      <c r="O403" s="37">
        <v>40</v>
      </c>
      <c r="P403" s="8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8"/>
      <c r="R403" s="748"/>
      <c r="S403" s="748"/>
      <c r="T403" s="74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673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36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37"/>
      <c r="P404" s="733" t="s">
        <v>40</v>
      </c>
      <c r="Q404" s="734"/>
      <c r="R404" s="734"/>
      <c r="S404" s="734"/>
      <c r="T404" s="734"/>
      <c r="U404" s="734"/>
      <c r="V404" s="735"/>
      <c r="W404" s="42" t="s">
        <v>39</v>
      </c>
      <c r="X404" s="43">
        <f>IFERROR(X401/H401,"0")+IFERROR(X402/H402,"0")+IFERROR(X403/H403,"0")</f>
        <v>0</v>
      </c>
      <c r="Y404" s="43">
        <f>IFERROR(Y401/H401,"0")+IFERROR(Y402/H402,"0")+IFERROR(Y403/H403,"0")</f>
        <v>0</v>
      </c>
      <c r="Z404" s="43">
        <f>IFERROR(IF(Z401="",0,Z401),"0")+IFERROR(IF(Z402="",0,Z402),"0")+IFERROR(IF(Z403="",0,Z403),"0")</f>
        <v>0</v>
      </c>
      <c r="AA404" s="67"/>
      <c r="AB404" s="67"/>
      <c r="AC404" s="67"/>
    </row>
    <row r="405" spans="1:68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37"/>
      <c r="P405" s="733" t="s">
        <v>40</v>
      </c>
      <c r="Q405" s="734"/>
      <c r="R405" s="734"/>
      <c r="S405" s="734"/>
      <c r="T405" s="734"/>
      <c r="U405" s="734"/>
      <c r="V405" s="735"/>
      <c r="W405" s="42" t="s">
        <v>0</v>
      </c>
      <c r="X405" s="43">
        <f>IFERROR(SUM(X401:X403),"0")</f>
        <v>0</v>
      </c>
      <c r="Y405" s="43">
        <f>IFERROR(SUM(Y401:Y403),"0")</f>
        <v>0</v>
      </c>
      <c r="Z405" s="42"/>
      <c r="AA405" s="67"/>
      <c r="AB405" s="67"/>
      <c r="AC405" s="67"/>
    </row>
    <row r="406" spans="1:68" ht="14.25" customHeight="1" x14ac:dyDescent="0.25">
      <c r="A406" s="745" t="s">
        <v>222</v>
      </c>
      <c r="B406" s="745"/>
      <c r="C406" s="745"/>
      <c r="D406" s="745"/>
      <c r="E406" s="745"/>
      <c r="F406" s="745"/>
      <c r="G406" s="745"/>
      <c r="H406" s="745"/>
      <c r="I406" s="745"/>
      <c r="J406" s="745"/>
      <c r="K406" s="745"/>
      <c r="L406" s="745"/>
      <c r="M406" s="745"/>
      <c r="N406" s="745"/>
      <c r="O406" s="745"/>
      <c r="P406" s="745"/>
      <c r="Q406" s="745"/>
      <c r="R406" s="745"/>
      <c r="S406" s="745"/>
      <c r="T406" s="745"/>
      <c r="U406" s="745"/>
      <c r="V406" s="745"/>
      <c r="W406" s="745"/>
      <c r="X406" s="745"/>
      <c r="Y406" s="745"/>
      <c r="Z406" s="745"/>
      <c r="AA406" s="66"/>
      <c r="AB406" s="66"/>
      <c r="AC406" s="80"/>
    </row>
    <row r="407" spans="1:68" ht="37.5" customHeight="1" x14ac:dyDescent="0.25">
      <c r="A407" s="63" t="s">
        <v>674</v>
      </c>
      <c r="B407" s="63" t="s">
        <v>675</v>
      </c>
      <c r="C407" s="36">
        <v>4301060345</v>
      </c>
      <c r="D407" s="746">
        <v>4607091384673</v>
      </c>
      <c r="E407" s="746"/>
      <c r="F407" s="62">
        <v>1.3</v>
      </c>
      <c r="G407" s="37">
        <v>6</v>
      </c>
      <c r="H407" s="62">
        <v>7.8</v>
      </c>
      <c r="I407" s="62">
        <v>8.3640000000000008</v>
      </c>
      <c r="J407" s="37">
        <v>56</v>
      </c>
      <c r="K407" s="37" t="s">
        <v>128</v>
      </c>
      <c r="L407" s="37"/>
      <c r="M407" s="38" t="s">
        <v>80</v>
      </c>
      <c r="N407" s="38"/>
      <c r="O407" s="37">
        <v>30</v>
      </c>
      <c r="P407" s="86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48"/>
      <c r="R407" s="748"/>
      <c r="S407" s="748"/>
      <c r="T407" s="74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506" t="s">
        <v>676</v>
      </c>
      <c r="AG407" s="78"/>
      <c r="AJ407" s="84"/>
      <c r="AK407" s="84"/>
      <c r="BB407" s="50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674</v>
      </c>
      <c r="B408" s="63" t="s">
        <v>677</v>
      </c>
      <c r="C408" s="36">
        <v>4301060314</v>
      </c>
      <c r="D408" s="746">
        <v>4607091384673</v>
      </c>
      <c r="E408" s="746"/>
      <c r="F408" s="62">
        <v>1.3</v>
      </c>
      <c r="G408" s="37">
        <v>6</v>
      </c>
      <c r="H408" s="62">
        <v>7.8</v>
      </c>
      <c r="I408" s="62">
        <v>8.3640000000000008</v>
      </c>
      <c r="J408" s="37">
        <v>56</v>
      </c>
      <c r="K408" s="37" t="s">
        <v>128</v>
      </c>
      <c r="L408" s="37"/>
      <c r="M408" s="38" t="s">
        <v>80</v>
      </c>
      <c r="N408" s="38"/>
      <c r="O408" s="37">
        <v>30</v>
      </c>
      <c r="P408" s="8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48"/>
      <c r="R408" s="748"/>
      <c r="S408" s="748"/>
      <c r="T408" s="74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678</v>
      </c>
      <c r="AG408" s="78"/>
      <c r="AJ408" s="84"/>
      <c r="AK408" s="84"/>
      <c r="BB408" s="50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736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37"/>
      <c r="P409" s="733" t="s">
        <v>40</v>
      </c>
      <c r="Q409" s="734"/>
      <c r="R409" s="734"/>
      <c r="S409" s="734"/>
      <c r="T409" s="734"/>
      <c r="U409" s="734"/>
      <c r="V409" s="735"/>
      <c r="W409" s="42" t="s">
        <v>39</v>
      </c>
      <c r="X409" s="43">
        <f>IFERROR(X407/H407,"0")+IFERROR(X408/H408,"0")</f>
        <v>0</v>
      </c>
      <c r="Y409" s="43">
        <f>IFERROR(Y407/H407,"0")+IFERROR(Y408/H408,"0")</f>
        <v>0</v>
      </c>
      <c r="Z409" s="43">
        <f>IFERROR(IF(Z407="",0,Z407),"0")+IFERROR(IF(Z408="",0,Z408),"0")</f>
        <v>0</v>
      </c>
      <c r="AA409" s="67"/>
      <c r="AB409" s="67"/>
      <c r="AC409" s="67"/>
    </row>
    <row r="410" spans="1:68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37"/>
      <c r="P410" s="733" t="s">
        <v>40</v>
      </c>
      <c r="Q410" s="734"/>
      <c r="R410" s="734"/>
      <c r="S410" s="734"/>
      <c r="T410" s="734"/>
      <c r="U410" s="734"/>
      <c r="V410" s="735"/>
      <c r="W410" s="42" t="s">
        <v>0</v>
      </c>
      <c r="X410" s="43">
        <f>IFERROR(SUM(X407:X408),"0")</f>
        <v>0</v>
      </c>
      <c r="Y410" s="43">
        <f>IFERROR(SUM(Y407:Y408),"0")</f>
        <v>0</v>
      </c>
      <c r="Z410" s="42"/>
      <c r="AA410" s="67"/>
      <c r="AB410" s="67"/>
      <c r="AC410" s="67"/>
    </row>
    <row r="411" spans="1:68" ht="16.5" customHeight="1" x14ac:dyDescent="0.25">
      <c r="A411" s="756" t="s">
        <v>679</v>
      </c>
      <c r="B411" s="756"/>
      <c r="C411" s="756"/>
      <c r="D411" s="756"/>
      <c r="E411" s="756"/>
      <c r="F411" s="756"/>
      <c r="G411" s="756"/>
      <c r="H411" s="756"/>
      <c r="I411" s="756"/>
      <c r="J411" s="756"/>
      <c r="K411" s="756"/>
      <c r="L411" s="756"/>
      <c r="M411" s="756"/>
      <c r="N411" s="756"/>
      <c r="O411" s="756"/>
      <c r="P411" s="756"/>
      <c r="Q411" s="756"/>
      <c r="R411" s="756"/>
      <c r="S411" s="756"/>
      <c r="T411" s="756"/>
      <c r="U411" s="756"/>
      <c r="V411" s="756"/>
      <c r="W411" s="756"/>
      <c r="X411" s="756"/>
      <c r="Y411" s="756"/>
      <c r="Z411" s="756"/>
      <c r="AA411" s="65"/>
      <c r="AB411" s="65"/>
      <c r="AC411" s="79"/>
    </row>
    <row r="412" spans="1:68" ht="14.25" customHeight="1" x14ac:dyDescent="0.25">
      <c r="A412" s="745" t="s">
        <v>123</v>
      </c>
      <c r="B412" s="745"/>
      <c r="C412" s="745"/>
      <c r="D412" s="745"/>
      <c r="E412" s="745"/>
      <c r="F412" s="745"/>
      <c r="G412" s="745"/>
      <c r="H412" s="745"/>
      <c r="I412" s="745"/>
      <c r="J412" s="745"/>
      <c r="K412" s="745"/>
      <c r="L412" s="745"/>
      <c r="M412" s="745"/>
      <c r="N412" s="745"/>
      <c r="O412" s="745"/>
      <c r="P412" s="745"/>
      <c r="Q412" s="745"/>
      <c r="R412" s="745"/>
      <c r="S412" s="745"/>
      <c r="T412" s="745"/>
      <c r="U412" s="745"/>
      <c r="V412" s="745"/>
      <c r="W412" s="745"/>
      <c r="X412" s="745"/>
      <c r="Y412" s="745"/>
      <c r="Z412" s="745"/>
      <c r="AA412" s="66"/>
      <c r="AB412" s="66"/>
      <c r="AC412" s="80"/>
    </row>
    <row r="413" spans="1:68" ht="27" customHeight="1" x14ac:dyDescent="0.25">
      <c r="A413" s="63" t="s">
        <v>680</v>
      </c>
      <c r="B413" s="63" t="s">
        <v>681</v>
      </c>
      <c r="C413" s="36">
        <v>4301011483</v>
      </c>
      <c r="D413" s="746">
        <v>4680115881907</v>
      </c>
      <c r="E413" s="746"/>
      <c r="F413" s="62">
        <v>1.8</v>
      </c>
      <c r="G413" s="37">
        <v>6</v>
      </c>
      <c r="H413" s="62">
        <v>10.8</v>
      </c>
      <c r="I413" s="62">
        <v>11.28</v>
      </c>
      <c r="J413" s="37">
        <v>56</v>
      </c>
      <c r="K413" s="37" t="s">
        <v>128</v>
      </c>
      <c r="L413" s="37"/>
      <c r="M413" s="38" t="s">
        <v>80</v>
      </c>
      <c r="N413" s="38"/>
      <c r="O413" s="37">
        <v>60</v>
      </c>
      <c r="P413" s="8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48"/>
      <c r="R413" s="748"/>
      <c r="S413" s="748"/>
      <c r="T413" s="749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19" si="77">IFERROR(IF(X413="",0,CEILING((X413/$H413),1)*$H413),"")</f>
        <v>0</v>
      </c>
      <c r="Z413" s="41" t="str">
        <f t="shared" ref="Z413:Z418" si="78">IFERROR(IF(Y413=0,"",ROUNDUP(Y413/H413,0)*0.02175),"")</f>
        <v/>
      </c>
      <c r="AA413" s="68" t="s">
        <v>45</v>
      </c>
      <c r="AB413" s="69" t="s">
        <v>45</v>
      </c>
      <c r="AC413" s="510" t="s">
        <v>682</v>
      </c>
      <c r="AG413" s="78"/>
      <c r="AJ413" s="84"/>
      <c r="AK413" s="84"/>
      <c r="BB413" s="511" t="s">
        <v>66</v>
      </c>
      <c r="BM413" s="78">
        <f t="shared" ref="BM413:BM419" si="79">IFERROR(X413*I413/H413,"0")</f>
        <v>0</v>
      </c>
      <c r="BN413" s="78">
        <f t="shared" ref="BN413:BN419" si="80">IFERROR(Y413*I413/H413,"0")</f>
        <v>0</v>
      </c>
      <c r="BO413" s="78">
        <f t="shared" ref="BO413:BO419" si="81">IFERROR(1/J413*(X413/H413),"0")</f>
        <v>0</v>
      </c>
      <c r="BP413" s="78">
        <f t="shared" ref="BP413:BP419" si="82">IFERROR(1/J413*(Y413/H413),"0")</f>
        <v>0</v>
      </c>
    </row>
    <row r="414" spans="1:68" ht="27" customHeight="1" x14ac:dyDescent="0.25">
      <c r="A414" s="63" t="s">
        <v>680</v>
      </c>
      <c r="B414" s="63" t="s">
        <v>683</v>
      </c>
      <c r="C414" s="36">
        <v>4301011873</v>
      </c>
      <c r="D414" s="746">
        <v>4680115881907</v>
      </c>
      <c r="E414" s="746"/>
      <c r="F414" s="62">
        <v>1.8</v>
      </c>
      <c r="G414" s="37">
        <v>8</v>
      </c>
      <c r="H414" s="62">
        <v>14.4</v>
      </c>
      <c r="I414" s="62">
        <v>14.88</v>
      </c>
      <c r="J414" s="37">
        <v>56</v>
      </c>
      <c r="K414" s="37" t="s">
        <v>128</v>
      </c>
      <c r="L414" s="37"/>
      <c r="M414" s="38" t="s">
        <v>80</v>
      </c>
      <c r="N414" s="38"/>
      <c r="O414" s="37">
        <v>60</v>
      </c>
      <c r="P414" s="854" t="s">
        <v>684</v>
      </c>
      <c r="Q414" s="748"/>
      <c r="R414" s="748"/>
      <c r="S414" s="748"/>
      <c r="T414" s="749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 t="shared" si="78"/>
        <v/>
      </c>
      <c r="AA414" s="68" t="s">
        <v>45</v>
      </c>
      <c r="AB414" s="69" t="s">
        <v>45</v>
      </c>
      <c r="AC414" s="512" t="s">
        <v>685</v>
      </c>
      <c r="AG414" s="78"/>
      <c r="AJ414" s="84"/>
      <c r="AK414" s="84"/>
      <c r="BB414" s="513" t="s">
        <v>66</v>
      </c>
      <c r="BM414" s="78">
        <f t="shared" si="79"/>
        <v>0</v>
      </c>
      <c r="BN414" s="78">
        <f t="shared" si="80"/>
        <v>0</v>
      </c>
      <c r="BO414" s="78">
        <f t="shared" si="81"/>
        <v>0</v>
      </c>
      <c r="BP414" s="78">
        <f t="shared" si="82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4301011655</v>
      </c>
      <c r="D415" s="746">
        <v>4680115883925</v>
      </c>
      <c r="E415" s="746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/>
      <c r="M415" s="38" t="s">
        <v>80</v>
      </c>
      <c r="N415" s="38"/>
      <c r="O415" s="37">
        <v>60</v>
      </c>
      <c r="P415" s="8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8"/>
      <c r="R415" s="748"/>
      <c r="S415" s="748"/>
      <c r="T415" s="749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 t="shared" si="78"/>
        <v/>
      </c>
      <c r="AA415" s="68" t="s">
        <v>45</v>
      </c>
      <c r="AB415" s="69" t="s">
        <v>45</v>
      </c>
      <c r="AC415" s="514" t="s">
        <v>682</v>
      </c>
      <c r="AG415" s="78"/>
      <c r="AJ415" s="84"/>
      <c r="AK415" s="84"/>
      <c r="BB415" s="515" t="s">
        <v>66</v>
      </c>
      <c r="BM415" s="78">
        <f t="shared" si="79"/>
        <v>0</v>
      </c>
      <c r="BN415" s="78">
        <f t="shared" si="80"/>
        <v>0</v>
      </c>
      <c r="BO415" s="78">
        <f t="shared" si="81"/>
        <v>0</v>
      </c>
      <c r="BP415" s="78">
        <f t="shared" si="82"/>
        <v>0</v>
      </c>
    </row>
    <row r="416" spans="1:68" ht="37.5" customHeight="1" x14ac:dyDescent="0.25">
      <c r="A416" s="63" t="s">
        <v>688</v>
      </c>
      <c r="B416" s="63" t="s">
        <v>689</v>
      </c>
      <c r="C416" s="36">
        <v>4301011312</v>
      </c>
      <c r="D416" s="746">
        <v>4607091384192</v>
      </c>
      <c r="E416" s="746"/>
      <c r="F416" s="62">
        <v>1.8</v>
      </c>
      <c r="G416" s="37">
        <v>6</v>
      </c>
      <c r="H416" s="62">
        <v>10.8</v>
      </c>
      <c r="I416" s="62">
        <v>11.28</v>
      </c>
      <c r="J416" s="37">
        <v>56</v>
      </c>
      <c r="K416" s="37" t="s">
        <v>128</v>
      </c>
      <c r="L416" s="37"/>
      <c r="M416" s="38" t="s">
        <v>131</v>
      </c>
      <c r="N416" s="38"/>
      <c r="O416" s="37">
        <v>60</v>
      </c>
      <c r="P416" s="8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48"/>
      <c r="R416" s="748"/>
      <c r="S416" s="748"/>
      <c r="T416" s="749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 t="shared" si="78"/>
        <v/>
      </c>
      <c r="AA416" s="68" t="s">
        <v>45</v>
      </c>
      <c r="AB416" s="69" t="s">
        <v>45</v>
      </c>
      <c r="AC416" s="516" t="s">
        <v>690</v>
      </c>
      <c r="AG416" s="78"/>
      <c r="AJ416" s="84"/>
      <c r="AK416" s="84"/>
      <c r="BB416" s="517" t="s">
        <v>66</v>
      </c>
      <c r="BM416" s="78">
        <f t="shared" si="79"/>
        <v>0</v>
      </c>
      <c r="BN416" s="78">
        <f t="shared" si="80"/>
        <v>0</v>
      </c>
      <c r="BO416" s="78">
        <f t="shared" si="81"/>
        <v>0</v>
      </c>
      <c r="BP416" s="78">
        <f t="shared" si="82"/>
        <v>0</v>
      </c>
    </row>
    <row r="417" spans="1:68" ht="37.5" customHeight="1" x14ac:dyDescent="0.25">
      <c r="A417" s="63" t="s">
        <v>691</v>
      </c>
      <c r="B417" s="63" t="s">
        <v>692</v>
      </c>
      <c r="C417" s="36">
        <v>4301011874</v>
      </c>
      <c r="D417" s="746">
        <v>4680115884892</v>
      </c>
      <c r="E417" s="746"/>
      <c r="F417" s="62">
        <v>1.8</v>
      </c>
      <c r="G417" s="37">
        <v>6</v>
      </c>
      <c r="H417" s="62">
        <v>10.8</v>
      </c>
      <c r="I417" s="62">
        <v>11.28</v>
      </c>
      <c r="J417" s="37">
        <v>56</v>
      </c>
      <c r="K417" s="37" t="s">
        <v>128</v>
      </c>
      <c r="L417" s="37"/>
      <c r="M417" s="38" t="s">
        <v>80</v>
      </c>
      <c r="N417" s="38"/>
      <c r="O417" s="37">
        <v>60</v>
      </c>
      <c r="P417" s="8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48"/>
      <c r="R417" s="748"/>
      <c r="S417" s="748"/>
      <c r="T417" s="74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 t="shared" si="78"/>
        <v/>
      </c>
      <c r="AA417" s="68" t="s">
        <v>45</v>
      </c>
      <c r="AB417" s="69" t="s">
        <v>45</v>
      </c>
      <c r="AC417" s="518" t="s">
        <v>693</v>
      </c>
      <c r="AG417" s="78"/>
      <c r="AJ417" s="84"/>
      <c r="AK417" s="84"/>
      <c r="BB417" s="519" t="s">
        <v>66</v>
      </c>
      <c r="BM417" s="78">
        <f t="shared" si="79"/>
        <v>0</v>
      </c>
      <c r="BN417" s="78">
        <f t="shared" si="80"/>
        <v>0</v>
      </c>
      <c r="BO417" s="78">
        <f t="shared" si="81"/>
        <v>0</v>
      </c>
      <c r="BP417" s="78">
        <f t="shared" si="82"/>
        <v>0</v>
      </c>
    </row>
    <row r="418" spans="1:68" ht="27" customHeight="1" x14ac:dyDescent="0.25">
      <c r="A418" s="63" t="s">
        <v>694</v>
      </c>
      <c r="B418" s="63" t="s">
        <v>695</v>
      </c>
      <c r="C418" s="36">
        <v>4301011875</v>
      </c>
      <c r="D418" s="746">
        <v>4680115884885</v>
      </c>
      <c r="E418" s="746"/>
      <c r="F418" s="62">
        <v>0.8</v>
      </c>
      <c r="G418" s="37">
        <v>15</v>
      </c>
      <c r="H418" s="62">
        <v>12</v>
      </c>
      <c r="I418" s="62">
        <v>12.48</v>
      </c>
      <c r="J418" s="37">
        <v>56</v>
      </c>
      <c r="K418" s="37" t="s">
        <v>128</v>
      </c>
      <c r="L418" s="37"/>
      <c r="M418" s="38" t="s">
        <v>80</v>
      </c>
      <c r="N418" s="38"/>
      <c r="O418" s="37">
        <v>60</v>
      </c>
      <c r="P418" s="8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8"/>
      <c r="R418" s="748"/>
      <c r="S418" s="748"/>
      <c r="T418" s="74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 t="shared" si="78"/>
        <v/>
      </c>
      <c r="AA418" s="68" t="s">
        <v>45</v>
      </c>
      <c r="AB418" s="69" t="s">
        <v>45</v>
      </c>
      <c r="AC418" s="520" t="s">
        <v>693</v>
      </c>
      <c r="AG418" s="78"/>
      <c r="AJ418" s="84"/>
      <c r="AK418" s="84"/>
      <c r="BB418" s="521" t="s">
        <v>66</v>
      </c>
      <c r="BM418" s="78">
        <f t="shared" si="79"/>
        <v>0</v>
      </c>
      <c r="BN418" s="78">
        <f t="shared" si="80"/>
        <v>0</v>
      </c>
      <c r="BO418" s="78">
        <f t="shared" si="81"/>
        <v>0</v>
      </c>
      <c r="BP418" s="78">
        <f t="shared" si="82"/>
        <v>0</v>
      </c>
    </row>
    <row r="419" spans="1:68" ht="37.5" customHeight="1" x14ac:dyDescent="0.25">
      <c r="A419" s="63" t="s">
        <v>696</v>
      </c>
      <c r="B419" s="63" t="s">
        <v>697</v>
      </c>
      <c r="C419" s="36">
        <v>4301011871</v>
      </c>
      <c r="D419" s="746">
        <v>4680115884908</v>
      </c>
      <c r="E419" s="746"/>
      <c r="F419" s="62">
        <v>0.4</v>
      </c>
      <c r="G419" s="37">
        <v>10</v>
      </c>
      <c r="H419" s="62">
        <v>4</v>
      </c>
      <c r="I419" s="62">
        <v>4.21</v>
      </c>
      <c r="J419" s="37">
        <v>132</v>
      </c>
      <c r="K419" s="37" t="s">
        <v>87</v>
      </c>
      <c r="L419" s="37"/>
      <c r="M419" s="38" t="s">
        <v>80</v>
      </c>
      <c r="N419" s="38"/>
      <c r="O419" s="37">
        <v>60</v>
      </c>
      <c r="P419" s="8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8"/>
      <c r="R419" s="748"/>
      <c r="S419" s="748"/>
      <c r="T419" s="74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22" t="s">
        <v>693</v>
      </c>
      <c r="AG419" s="78"/>
      <c r="AJ419" s="84"/>
      <c r="AK419" s="84"/>
      <c r="BB419" s="523" t="s">
        <v>66</v>
      </c>
      <c r="BM419" s="78">
        <f t="shared" si="79"/>
        <v>0</v>
      </c>
      <c r="BN419" s="78">
        <f t="shared" si="80"/>
        <v>0</v>
      </c>
      <c r="BO419" s="78">
        <f t="shared" si="81"/>
        <v>0</v>
      </c>
      <c r="BP419" s="78">
        <f t="shared" si="82"/>
        <v>0</v>
      </c>
    </row>
    <row r="420" spans="1:68" x14ac:dyDescent="0.2">
      <c r="A420" s="736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37"/>
      <c r="P420" s="733" t="s">
        <v>40</v>
      </c>
      <c r="Q420" s="734"/>
      <c r="R420" s="734"/>
      <c r="S420" s="734"/>
      <c r="T420" s="734"/>
      <c r="U420" s="734"/>
      <c r="V420" s="735"/>
      <c r="W420" s="42" t="s">
        <v>39</v>
      </c>
      <c r="X420" s="43">
        <f>IFERROR(X413/H413,"0")+IFERROR(X414/H414,"0")+IFERROR(X415/H415,"0")+IFERROR(X416/H416,"0")+IFERROR(X417/H417,"0")+IFERROR(X418/H418,"0")+IFERROR(X419/H419,"0")</f>
        <v>0</v>
      </c>
      <c r="Y420" s="43">
        <f>IFERROR(Y413/H413,"0")+IFERROR(Y414/H414,"0")+IFERROR(Y415/H415,"0")+IFERROR(Y416/H416,"0")+IFERROR(Y417/H417,"0")+IFERROR(Y418/H418,"0")+IFERROR(Y419/H419,"0")</f>
        <v>0</v>
      </c>
      <c r="Z420" s="43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37"/>
      <c r="P421" s="733" t="s">
        <v>40</v>
      </c>
      <c r="Q421" s="734"/>
      <c r="R421" s="734"/>
      <c r="S421" s="734"/>
      <c r="T421" s="734"/>
      <c r="U421" s="734"/>
      <c r="V421" s="735"/>
      <c r="W421" s="42" t="s">
        <v>0</v>
      </c>
      <c r="X421" s="43">
        <f>IFERROR(SUM(X413:X419),"0")</f>
        <v>0</v>
      </c>
      <c r="Y421" s="43">
        <f>IFERROR(SUM(Y413:Y419),"0")</f>
        <v>0</v>
      </c>
      <c r="Z421" s="42"/>
      <c r="AA421" s="67"/>
      <c r="AB421" s="67"/>
      <c r="AC421" s="67"/>
    </row>
    <row r="422" spans="1:68" ht="14.25" customHeight="1" x14ac:dyDescent="0.25">
      <c r="A422" s="745" t="s">
        <v>76</v>
      </c>
      <c r="B422" s="745"/>
      <c r="C422" s="745"/>
      <c r="D422" s="745"/>
      <c r="E422" s="745"/>
      <c r="F422" s="745"/>
      <c r="G422" s="745"/>
      <c r="H422" s="745"/>
      <c r="I422" s="745"/>
      <c r="J422" s="745"/>
      <c r="K422" s="745"/>
      <c r="L422" s="745"/>
      <c r="M422" s="745"/>
      <c r="N422" s="745"/>
      <c r="O422" s="745"/>
      <c r="P422" s="745"/>
      <c r="Q422" s="745"/>
      <c r="R422" s="745"/>
      <c r="S422" s="745"/>
      <c r="T422" s="745"/>
      <c r="U422" s="745"/>
      <c r="V422" s="745"/>
      <c r="W422" s="745"/>
      <c r="X422" s="745"/>
      <c r="Y422" s="745"/>
      <c r="Z422" s="745"/>
      <c r="AA422" s="66"/>
      <c r="AB422" s="66"/>
      <c r="AC422" s="80"/>
    </row>
    <row r="423" spans="1:68" ht="27" customHeight="1" x14ac:dyDescent="0.25">
      <c r="A423" s="63" t="s">
        <v>698</v>
      </c>
      <c r="B423" s="63" t="s">
        <v>699</v>
      </c>
      <c r="C423" s="36">
        <v>4301031303</v>
      </c>
      <c r="D423" s="746">
        <v>4607091384802</v>
      </c>
      <c r="E423" s="746"/>
      <c r="F423" s="62">
        <v>0.73</v>
      </c>
      <c r="G423" s="37">
        <v>6</v>
      </c>
      <c r="H423" s="62">
        <v>4.38</v>
      </c>
      <c r="I423" s="62">
        <v>4.6399999999999997</v>
      </c>
      <c r="J423" s="37">
        <v>156</v>
      </c>
      <c r="K423" s="37" t="s">
        <v>87</v>
      </c>
      <c r="L423" s="37"/>
      <c r="M423" s="38" t="s">
        <v>80</v>
      </c>
      <c r="N423" s="38"/>
      <c r="O423" s="37">
        <v>35</v>
      </c>
      <c r="P423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8"/>
      <c r="R423" s="748"/>
      <c r="S423" s="748"/>
      <c r="T423" s="749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IFERROR(IF(Y423=0,"",ROUNDUP(Y423/H423,0)*0.00753),"")</f>
        <v/>
      </c>
      <c r="AA423" s="68" t="s">
        <v>45</v>
      </c>
      <c r="AB423" s="69" t="s">
        <v>45</v>
      </c>
      <c r="AC423" s="524" t="s">
        <v>700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701</v>
      </c>
      <c r="B424" s="63" t="s">
        <v>702</v>
      </c>
      <c r="C424" s="36">
        <v>4301031304</v>
      </c>
      <c r="D424" s="746">
        <v>4607091384826</v>
      </c>
      <c r="E424" s="746"/>
      <c r="F424" s="62">
        <v>0.35</v>
      </c>
      <c r="G424" s="37">
        <v>8</v>
      </c>
      <c r="H424" s="62">
        <v>2.8</v>
      </c>
      <c r="I424" s="62">
        <v>2.98</v>
      </c>
      <c r="J424" s="37">
        <v>234</v>
      </c>
      <c r="K424" s="37" t="s">
        <v>81</v>
      </c>
      <c r="L424" s="37"/>
      <c r="M424" s="38" t="s">
        <v>80</v>
      </c>
      <c r="N424" s="38"/>
      <c r="O424" s="37">
        <v>35</v>
      </c>
      <c r="P424" s="8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8"/>
      <c r="R424" s="748"/>
      <c r="S424" s="748"/>
      <c r="T424" s="74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526" t="s">
        <v>700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36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37"/>
      <c r="P425" s="733" t="s">
        <v>40</v>
      </c>
      <c r="Q425" s="734"/>
      <c r="R425" s="734"/>
      <c r="S425" s="734"/>
      <c r="T425" s="734"/>
      <c r="U425" s="734"/>
      <c r="V425" s="735"/>
      <c r="W425" s="42" t="s">
        <v>39</v>
      </c>
      <c r="X425" s="43">
        <f>IFERROR(X423/H423,"0")+IFERROR(X424/H424,"0")</f>
        <v>0</v>
      </c>
      <c r="Y425" s="43">
        <f>IFERROR(Y423/H423,"0")+IFERROR(Y424/H424,"0")</f>
        <v>0</v>
      </c>
      <c r="Z425" s="43">
        <f>IFERROR(IF(Z423="",0,Z423),"0")+IFERROR(IF(Z424="",0,Z424),"0")</f>
        <v>0</v>
      </c>
      <c r="AA425" s="67"/>
      <c r="AB425" s="67"/>
      <c r="AC425" s="67"/>
    </row>
    <row r="426" spans="1:68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37"/>
      <c r="P426" s="733" t="s">
        <v>40</v>
      </c>
      <c r="Q426" s="734"/>
      <c r="R426" s="734"/>
      <c r="S426" s="734"/>
      <c r="T426" s="734"/>
      <c r="U426" s="734"/>
      <c r="V426" s="735"/>
      <c r="W426" s="42" t="s">
        <v>0</v>
      </c>
      <c r="X426" s="43">
        <f>IFERROR(SUM(X423:X424),"0")</f>
        <v>0</v>
      </c>
      <c r="Y426" s="43">
        <f>IFERROR(SUM(Y423:Y424),"0")</f>
        <v>0</v>
      </c>
      <c r="Z426" s="42"/>
      <c r="AA426" s="67"/>
      <c r="AB426" s="67"/>
      <c r="AC426" s="67"/>
    </row>
    <row r="427" spans="1:68" ht="14.25" customHeight="1" x14ac:dyDescent="0.25">
      <c r="A427" s="745" t="s">
        <v>82</v>
      </c>
      <c r="B427" s="745"/>
      <c r="C427" s="745"/>
      <c r="D427" s="745"/>
      <c r="E427" s="745"/>
      <c r="F427" s="745"/>
      <c r="G427" s="745"/>
      <c r="H427" s="745"/>
      <c r="I427" s="745"/>
      <c r="J427" s="745"/>
      <c r="K427" s="745"/>
      <c r="L427" s="745"/>
      <c r="M427" s="745"/>
      <c r="N427" s="745"/>
      <c r="O427" s="745"/>
      <c r="P427" s="745"/>
      <c r="Q427" s="745"/>
      <c r="R427" s="745"/>
      <c r="S427" s="745"/>
      <c r="T427" s="745"/>
      <c r="U427" s="745"/>
      <c r="V427" s="745"/>
      <c r="W427" s="745"/>
      <c r="X427" s="745"/>
      <c r="Y427" s="745"/>
      <c r="Z427" s="745"/>
      <c r="AA427" s="66"/>
      <c r="AB427" s="66"/>
      <c r="AC427" s="80"/>
    </row>
    <row r="428" spans="1:68" ht="37.5" customHeight="1" x14ac:dyDescent="0.25">
      <c r="A428" s="63" t="s">
        <v>703</v>
      </c>
      <c r="B428" s="63" t="s">
        <v>704</v>
      </c>
      <c r="C428" s="36">
        <v>4301051635</v>
      </c>
      <c r="D428" s="746">
        <v>4607091384246</v>
      </c>
      <c r="E428" s="746"/>
      <c r="F428" s="62">
        <v>1.3</v>
      </c>
      <c r="G428" s="37">
        <v>6</v>
      </c>
      <c r="H428" s="62">
        <v>7.8</v>
      </c>
      <c r="I428" s="62">
        <v>8.3640000000000008</v>
      </c>
      <c r="J428" s="37">
        <v>56</v>
      </c>
      <c r="K428" s="37" t="s">
        <v>128</v>
      </c>
      <c r="L428" s="37"/>
      <c r="M428" s="38" t="s">
        <v>80</v>
      </c>
      <c r="N428" s="38"/>
      <c r="O428" s="37">
        <v>40</v>
      </c>
      <c r="P428" s="84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8"/>
      <c r="R428" s="748"/>
      <c r="S428" s="748"/>
      <c r="T428" s="749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8" t="s">
        <v>705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706</v>
      </c>
      <c r="B429" s="63" t="s">
        <v>707</v>
      </c>
      <c r="C429" s="36">
        <v>4301051445</v>
      </c>
      <c r="D429" s="746">
        <v>4680115881976</v>
      </c>
      <c r="E429" s="746"/>
      <c r="F429" s="62">
        <v>1.3</v>
      </c>
      <c r="G429" s="37">
        <v>6</v>
      </c>
      <c r="H429" s="62">
        <v>7.8</v>
      </c>
      <c r="I429" s="62">
        <v>8.2799999999999994</v>
      </c>
      <c r="J429" s="37">
        <v>56</v>
      </c>
      <c r="K429" s="37" t="s">
        <v>128</v>
      </c>
      <c r="L429" s="37"/>
      <c r="M429" s="38" t="s">
        <v>80</v>
      </c>
      <c r="N429" s="38"/>
      <c r="O429" s="37">
        <v>40</v>
      </c>
      <c r="P429" s="8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8"/>
      <c r="R429" s="748"/>
      <c r="S429" s="748"/>
      <c r="T429" s="749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0" t="s">
        <v>708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37.5" customHeight="1" x14ac:dyDescent="0.25">
      <c r="A430" s="63" t="s">
        <v>709</v>
      </c>
      <c r="B430" s="63" t="s">
        <v>710</v>
      </c>
      <c r="C430" s="36">
        <v>4301051634</v>
      </c>
      <c r="D430" s="746">
        <v>4607091384253</v>
      </c>
      <c r="E430" s="746"/>
      <c r="F430" s="62">
        <v>0.4</v>
      </c>
      <c r="G430" s="37">
        <v>6</v>
      </c>
      <c r="H430" s="62">
        <v>2.4</v>
      </c>
      <c r="I430" s="62">
        <v>2.6840000000000002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8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48"/>
      <c r="R430" s="748"/>
      <c r="S430" s="748"/>
      <c r="T430" s="74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705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709</v>
      </c>
      <c r="B431" s="63" t="s">
        <v>711</v>
      </c>
      <c r="C431" s="36">
        <v>4301051297</v>
      </c>
      <c r="D431" s="746">
        <v>4607091384253</v>
      </c>
      <c r="E431" s="746"/>
      <c r="F431" s="62">
        <v>0.4</v>
      </c>
      <c r="G431" s="37">
        <v>6</v>
      </c>
      <c r="H431" s="62">
        <v>2.4</v>
      </c>
      <c r="I431" s="62">
        <v>2.6840000000000002</v>
      </c>
      <c r="J431" s="37">
        <v>156</v>
      </c>
      <c r="K431" s="37" t="s">
        <v>87</v>
      </c>
      <c r="L431" s="37"/>
      <c r="M431" s="38" t="s">
        <v>80</v>
      </c>
      <c r="N431" s="38"/>
      <c r="O431" s="37">
        <v>40</v>
      </c>
      <c r="P431" s="8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48"/>
      <c r="R431" s="748"/>
      <c r="S431" s="748"/>
      <c r="T431" s="74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IFERROR(IF(Y431=0,"",ROUNDUP(Y431/H431,0)*0.00753),"")</f>
        <v/>
      </c>
      <c r="AA431" s="68" t="s">
        <v>45</v>
      </c>
      <c r="AB431" s="69" t="s">
        <v>45</v>
      </c>
      <c r="AC431" s="534" t="s">
        <v>712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713</v>
      </c>
      <c r="B432" s="63" t="s">
        <v>714</v>
      </c>
      <c r="C432" s="36">
        <v>4301051444</v>
      </c>
      <c r="D432" s="746">
        <v>4680115881969</v>
      </c>
      <c r="E432" s="746"/>
      <c r="F432" s="62">
        <v>0.4</v>
      </c>
      <c r="G432" s="37">
        <v>6</v>
      </c>
      <c r="H432" s="62">
        <v>2.4</v>
      </c>
      <c r="I432" s="62">
        <v>2.6</v>
      </c>
      <c r="J432" s="37">
        <v>156</v>
      </c>
      <c r="K432" s="37" t="s">
        <v>87</v>
      </c>
      <c r="L432" s="37"/>
      <c r="M432" s="38" t="s">
        <v>80</v>
      </c>
      <c r="N432" s="38"/>
      <c r="O432" s="37">
        <v>40</v>
      </c>
      <c r="P432" s="8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8"/>
      <c r="R432" s="748"/>
      <c r="S432" s="748"/>
      <c r="T432" s="749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IFERROR(IF(Y432=0,"",ROUNDUP(Y432/H432,0)*0.00753),"")</f>
        <v/>
      </c>
      <c r="AA432" s="68" t="s">
        <v>45</v>
      </c>
      <c r="AB432" s="69" t="s">
        <v>45</v>
      </c>
      <c r="AC432" s="536" t="s">
        <v>708</v>
      </c>
      <c r="AG432" s="78"/>
      <c r="AJ432" s="84"/>
      <c r="AK432" s="84"/>
      <c r="BB432" s="537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36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37"/>
      <c r="P433" s="733" t="s">
        <v>40</v>
      </c>
      <c r="Q433" s="734"/>
      <c r="R433" s="734"/>
      <c r="S433" s="734"/>
      <c r="T433" s="734"/>
      <c r="U433" s="734"/>
      <c r="V433" s="735"/>
      <c r="W433" s="42" t="s">
        <v>39</v>
      </c>
      <c r="X433" s="43">
        <f>IFERROR(X428/H428,"0")+IFERROR(X429/H429,"0")+IFERROR(X430/H430,"0")+IFERROR(X431/H431,"0")+IFERROR(X432/H432,"0")</f>
        <v>0</v>
      </c>
      <c r="Y433" s="43">
        <f>IFERROR(Y428/H428,"0")+IFERROR(Y429/H429,"0")+IFERROR(Y430/H430,"0")+IFERROR(Y431/H431,"0")+IFERROR(Y432/H432,"0")</f>
        <v>0</v>
      </c>
      <c r="Z433" s="43">
        <f>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37"/>
      <c r="P434" s="733" t="s">
        <v>40</v>
      </c>
      <c r="Q434" s="734"/>
      <c r="R434" s="734"/>
      <c r="S434" s="734"/>
      <c r="T434" s="734"/>
      <c r="U434" s="734"/>
      <c r="V434" s="735"/>
      <c r="W434" s="42" t="s">
        <v>0</v>
      </c>
      <c r="X434" s="43">
        <f>IFERROR(SUM(X428:X432),"0")</f>
        <v>0</v>
      </c>
      <c r="Y434" s="43">
        <f>IFERROR(SUM(Y428:Y432),"0")</f>
        <v>0</v>
      </c>
      <c r="Z434" s="42"/>
      <c r="AA434" s="67"/>
      <c r="AB434" s="67"/>
      <c r="AC434" s="67"/>
    </row>
    <row r="435" spans="1:68" ht="14.25" customHeight="1" x14ac:dyDescent="0.25">
      <c r="A435" s="745" t="s">
        <v>222</v>
      </c>
      <c r="B435" s="745"/>
      <c r="C435" s="745"/>
      <c r="D435" s="745"/>
      <c r="E435" s="745"/>
      <c r="F435" s="745"/>
      <c r="G435" s="745"/>
      <c r="H435" s="745"/>
      <c r="I435" s="745"/>
      <c r="J435" s="745"/>
      <c r="K435" s="745"/>
      <c r="L435" s="745"/>
      <c r="M435" s="745"/>
      <c r="N435" s="745"/>
      <c r="O435" s="745"/>
      <c r="P435" s="745"/>
      <c r="Q435" s="745"/>
      <c r="R435" s="745"/>
      <c r="S435" s="745"/>
      <c r="T435" s="745"/>
      <c r="U435" s="745"/>
      <c r="V435" s="745"/>
      <c r="W435" s="745"/>
      <c r="X435" s="745"/>
      <c r="Y435" s="745"/>
      <c r="Z435" s="745"/>
      <c r="AA435" s="66"/>
      <c r="AB435" s="66"/>
      <c r="AC435" s="80"/>
    </row>
    <row r="436" spans="1:68" ht="27" customHeight="1" x14ac:dyDescent="0.25">
      <c r="A436" s="63" t="s">
        <v>715</v>
      </c>
      <c r="B436" s="63" t="s">
        <v>716</v>
      </c>
      <c r="C436" s="36">
        <v>4301060377</v>
      </c>
      <c r="D436" s="746">
        <v>4607091389357</v>
      </c>
      <c r="E436" s="746"/>
      <c r="F436" s="62">
        <v>1.3</v>
      </c>
      <c r="G436" s="37">
        <v>6</v>
      </c>
      <c r="H436" s="62">
        <v>7.8</v>
      </c>
      <c r="I436" s="62">
        <v>8.2799999999999994</v>
      </c>
      <c r="J436" s="37">
        <v>56</v>
      </c>
      <c r="K436" s="37" t="s">
        <v>128</v>
      </c>
      <c r="L436" s="37"/>
      <c r="M436" s="38" t="s">
        <v>80</v>
      </c>
      <c r="N436" s="38"/>
      <c r="O436" s="37">
        <v>40</v>
      </c>
      <c r="P436" s="84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8"/>
      <c r="R436" s="748"/>
      <c r="S436" s="748"/>
      <c r="T436" s="74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8" t="s">
        <v>717</v>
      </c>
      <c r="AG436" s="78"/>
      <c r="AJ436" s="84"/>
      <c r="AK436" s="84"/>
      <c r="BB436" s="539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36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37"/>
      <c r="P437" s="733" t="s">
        <v>40</v>
      </c>
      <c r="Q437" s="734"/>
      <c r="R437" s="734"/>
      <c r="S437" s="734"/>
      <c r="T437" s="734"/>
      <c r="U437" s="734"/>
      <c r="V437" s="735"/>
      <c r="W437" s="42" t="s">
        <v>39</v>
      </c>
      <c r="X437" s="43">
        <f>IFERROR(X436/H436,"0")</f>
        <v>0</v>
      </c>
      <c r="Y437" s="43">
        <f>IFERROR(Y436/H436,"0")</f>
        <v>0</v>
      </c>
      <c r="Z437" s="43">
        <f>IFERROR(IF(Z436="",0,Z436),"0")</f>
        <v>0</v>
      </c>
      <c r="AA437" s="67"/>
      <c r="AB437" s="67"/>
      <c r="AC437" s="67"/>
    </row>
    <row r="438" spans="1:68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37"/>
      <c r="P438" s="733" t="s">
        <v>40</v>
      </c>
      <c r="Q438" s="734"/>
      <c r="R438" s="734"/>
      <c r="S438" s="734"/>
      <c r="T438" s="734"/>
      <c r="U438" s="734"/>
      <c r="V438" s="735"/>
      <c r="W438" s="42" t="s">
        <v>0</v>
      </c>
      <c r="X438" s="43">
        <f>IFERROR(SUM(X436:X436),"0")</f>
        <v>0</v>
      </c>
      <c r="Y438" s="43">
        <f>IFERROR(SUM(Y436:Y436),"0")</f>
        <v>0</v>
      </c>
      <c r="Z438" s="42"/>
      <c r="AA438" s="67"/>
      <c r="AB438" s="67"/>
      <c r="AC438" s="67"/>
    </row>
    <row r="439" spans="1:68" ht="27.75" customHeight="1" x14ac:dyDescent="0.2">
      <c r="A439" s="780" t="s">
        <v>718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54"/>
      <c r="AB439" s="54"/>
      <c r="AC439" s="54"/>
    </row>
    <row r="440" spans="1:68" ht="16.5" customHeight="1" x14ac:dyDescent="0.25">
      <c r="A440" s="756" t="s">
        <v>719</v>
      </c>
      <c r="B440" s="756"/>
      <c r="C440" s="756"/>
      <c r="D440" s="756"/>
      <c r="E440" s="756"/>
      <c r="F440" s="756"/>
      <c r="G440" s="756"/>
      <c r="H440" s="756"/>
      <c r="I440" s="756"/>
      <c r="J440" s="756"/>
      <c r="K440" s="756"/>
      <c r="L440" s="756"/>
      <c r="M440" s="756"/>
      <c r="N440" s="756"/>
      <c r="O440" s="756"/>
      <c r="P440" s="756"/>
      <c r="Q440" s="756"/>
      <c r="R440" s="756"/>
      <c r="S440" s="756"/>
      <c r="T440" s="756"/>
      <c r="U440" s="756"/>
      <c r="V440" s="756"/>
      <c r="W440" s="756"/>
      <c r="X440" s="756"/>
      <c r="Y440" s="756"/>
      <c r="Z440" s="756"/>
      <c r="AA440" s="65"/>
      <c r="AB440" s="65"/>
      <c r="AC440" s="79"/>
    </row>
    <row r="441" spans="1:68" ht="14.25" customHeight="1" x14ac:dyDescent="0.25">
      <c r="A441" s="745" t="s">
        <v>123</v>
      </c>
      <c r="B441" s="745"/>
      <c r="C441" s="745"/>
      <c r="D441" s="745"/>
      <c r="E441" s="745"/>
      <c r="F441" s="745"/>
      <c r="G441" s="745"/>
      <c r="H441" s="745"/>
      <c r="I441" s="745"/>
      <c r="J441" s="745"/>
      <c r="K441" s="745"/>
      <c r="L441" s="745"/>
      <c r="M441" s="745"/>
      <c r="N441" s="745"/>
      <c r="O441" s="745"/>
      <c r="P441" s="745"/>
      <c r="Q441" s="745"/>
      <c r="R441" s="745"/>
      <c r="S441" s="745"/>
      <c r="T441" s="745"/>
      <c r="U441" s="745"/>
      <c r="V441" s="745"/>
      <c r="W441" s="745"/>
      <c r="X441" s="745"/>
      <c r="Y441" s="745"/>
      <c r="Z441" s="745"/>
      <c r="AA441" s="66"/>
      <c r="AB441" s="66"/>
      <c r="AC441" s="80"/>
    </row>
    <row r="442" spans="1:68" ht="27" customHeight="1" x14ac:dyDescent="0.25">
      <c r="A442" s="63" t="s">
        <v>720</v>
      </c>
      <c r="B442" s="63" t="s">
        <v>721</v>
      </c>
      <c r="C442" s="36">
        <v>4301011428</v>
      </c>
      <c r="D442" s="746">
        <v>4607091389708</v>
      </c>
      <c r="E442" s="746"/>
      <c r="F442" s="62">
        <v>0.45</v>
      </c>
      <c r="G442" s="37">
        <v>6</v>
      </c>
      <c r="H442" s="62">
        <v>2.7</v>
      </c>
      <c r="I442" s="62">
        <v>2.9</v>
      </c>
      <c r="J442" s="37">
        <v>156</v>
      </c>
      <c r="K442" s="37" t="s">
        <v>87</v>
      </c>
      <c r="L442" s="37"/>
      <c r="M442" s="38" t="s">
        <v>131</v>
      </c>
      <c r="N442" s="38"/>
      <c r="O442" s="37">
        <v>50</v>
      </c>
      <c r="P442" s="8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8"/>
      <c r="R442" s="748"/>
      <c r="S442" s="748"/>
      <c r="T442" s="749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722</v>
      </c>
      <c r="AG442" s="78"/>
      <c r="AJ442" s="84"/>
      <c r="AK442" s="84"/>
      <c r="BB442" s="54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36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37"/>
      <c r="P443" s="733" t="s">
        <v>40</v>
      </c>
      <c r="Q443" s="734"/>
      <c r="R443" s="734"/>
      <c r="S443" s="734"/>
      <c r="T443" s="734"/>
      <c r="U443" s="734"/>
      <c r="V443" s="735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37"/>
      <c r="P444" s="733" t="s">
        <v>40</v>
      </c>
      <c r="Q444" s="734"/>
      <c r="R444" s="734"/>
      <c r="S444" s="734"/>
      <c r="T444" s="734"/>
      <c r="U444" s="734"/>
      <c r="V444" s="735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4.25" customHeight="1" x14ac:dyDescent="0.25">
      <c r="A445" s="745" t="s">
        <v>76</v>
      </c>
      <c r="B445" s="745"/>
      <c r="C445" s="745"/>
      <c r="D445" s="745"/>
      <c r="E445" s="745"/>
      <c r="F445" s="745"/>
      <c r="G445" s="745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  <c r="U445" s="745"/>
      <c r="V445" s="745"/>
      <c r="W445" s="745"/>
      <c r="X445" s="745"/>
      <c r="Y445" s="745"/>
      <c r="Z445" s="745"/>
      <c r="AA445" s="66"/>
      <c r="AB445" s="66"/>
      <c r="AC445" s="80"/>
    </row>
    <row r="446" spans="1:68" ht="27" customHeight="1" x14ac:dyDescent="0.25">
      <c r="A446" s="63" t="s">
        <v>723</v>
      </c>
      <c r="B446" s="63" t="s">
        <v>724</v>
      </c>
      <c r="C446" s="36">
        <v>4301031322</v>
      </c>
      <c r="D446" s="746">
        <v>4607091389753</v>
      </c>
      <c r="E446" s="746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8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8"/>
      <c r="R446" s="748"/>
      <c r="S446" s="748"/>
      <c r="T446" s="74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64" si="83">IFERROR(IF(X446="",0,CEILING((X446/$H446),1)*$H446),"")</f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725</v>
      </c>
      <c r="AG446" s="78"/>
      <c r="AJ446" s="84"/>
      <c r="AK446" s="84"/>
      <c r="BB446" s="543" t="s">
        <v>66</v>
      </c>
      <c r="BM446" s="78">
        <f t="shared" ref="BM446:BM464" si="84">IFERROR(X446*I446/H446,"0")</f>
        <v>0</v>
      </c>
      <c r="BN446" s="78">
        <f t="shared" ref="BN446:BN464" si="85">IFERROR(Y446*I446/H446,"0")</f>
        <v>0</v>
      </c>
      <c r="BO446" s="78">
        <f t="shared" ref="BO446:BO464" si="86">IFERROR(1/J446*(X446/H446),"0")</f>
        <v>0</v>
      </c>
      <c r="BP446" s="78">
        <f t="shared" ref="BP446:BP464" si="87">IFERROR(1/J446*(Y446/H446),"0")</f>
        <v>0</v>
      </c>
    </row>
    <row r="447" spans="1:68" ht="27" customHeight="1" x14ac:dyDescent="0.25">
      <c r="A447" s="63" t="s">
        <v>723</v>
      </c>
      <c r="B447" s="63" t="s">
        <v>726</v>
      </c>
      <c r="C447" s="36">
        <v>4301031355</v>
      </c>
      <c r="D447" s="746">
        <v>4607091389753</v>
      </c>
      <c r="E447" s="746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8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8"/>
      <c r="R447" s="748"/>
      <c r="S447" s="748"/>
      <c r="T447" s="74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3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725</v>
      </c>
      <c r="AG447" s="78"/>
      <c r="AJ447" s="84"/>
      <c r="AK447" s="84"/>
      <c r="BB447" s="545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27" customHeight="1" x14ac:dyDescent="0.25">
      <c r="A448" s="63" t="s">
        <v>727</v>
      </c>
      <c r="B448" s="63" t="s">
        <v>728</v>
      </c>
      <c r="C448" s="36">
        <v>4301031323</v>
      </c>
      <c r="D448" s="746">
        <v>4607091389760</v>
      </c>
      <c r="E448" s="746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8"/>
      <c r="R448" s="748"/>
      <c r="S448" s="748"/>
      <c r="T448" s="749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3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729</v>
      </c>
      <c r="AG448" s="78"/>
      <c r="AJ448" s="84"/>
      <c r="AK448" s="84"/>
      <c r="BB448" s="547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730</v>
      </c>
      <c r="B449" s="63" t="s">
        <v>731</v>
      </c>
      <c r="C449" s="36">
        <v>4301031325</v>
      </c>
      <c r="D449" s="746">
        <v>4607091389746</v>
      </c>
      <c r="E449" s="746"/>
      <c r="F449" s="62">
        <v>0.7</v>
      </c>
      <c r="G449" s="37">
        <v>6</v>
      </c>
      <c r="H449" s="62">
        <v>4.2</v>
      </c>
      <c r="I449" s="62">
        <v>4.43</v>
      </c>
      <c r="J449" s="37">
        <v>156</v>
      </c>
      <c r="K449" s="37" t="s">
        <v>87</v>
      </c>
      <c r="L449" s="37"/>
      <c r="M449" s="38" t="s">
        <v>80</v>
      </c>
      <c r="N449" s="38"/>
      <c r="O449" s="37">
        <v>50</v>
      </c>
      <c r="P449" s="8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8"/>
      <c r="R449" s="748"/>
      <c r="S449" s="748"/>
      <c r="T449" s="749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3"/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48" t="s">
        <v>732</v>
      </c>
      <c r="AG449" s="78"/>
      <c r="AJ449" s="84"/>
      <c r="AK449" s="84"/>
      <c r="BB449" s="549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27" customHeight="1" x14ac:dyDescent="0.25">
      <c r="A450" s="63" t="s">
        <v>730</v>
      </c>
      <c r="B450" s="63" t="s">
        <v>733</v>
      </c>
      <c r="C450" s="36">
        <v>4301031356</v>
      </c>
      <c r="D450" s="746">
        <v>4607091389746</v>
      </c>
      <c r="E450" s="746"/>
      <c r="F450" s="62">
        <v>0.7</v>
      </c>
      <c r="G450" s="37">
        <v>6</v>
      </c>
      <c r="H450" s="62">
        <v>4.2</v>
      </c>
      <c r="I450" s="62">
        <v>4.43</v>
      </c>
      <c r="J450" s="37">
        <v>156</v>
      </c>
      <c r="K450" s="37" t="s">
        <v>87</v>
      </c>
      <c r="L450" s="37"/>
      <c r="M450" s="38" t="s">
        <v>80</v>
      </c>
      <c r="N450" s="38"/>
      <c r="O450" s="37">
        <v>50</v>
      </c>
      <c r="P450" s="83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8"/>
      <c r="R450" s="748"/>
      <c r="S450" s="748"/>
      <c r="T450" s="749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3"/>
        <v>0</v>
      </c>
      <c r="Z450" s="41" t="str">
        <f>IFERROR(IF(Y450=0,"",ROUNDUP(Y450/H450,0)*0.00753),"")</f>
        <v/>
      </c>
      <c r="AA450" s="68" t="s">
        <v>45</v>
      </c>
      <c r="AB450" s="69" t="s">
        <v>45</v>
      </c>
      <c r="AC450" s="550" t="s">
        <v>732</v>
      </c>
      <c r="AG450" s="78"/>
      <c r="AJ450" s="84"/>
      <c r="AK450" s="84"/>
      <c r="BB450" s="551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t="27" customHeight="1" x14ac:dyDescent="0.25">
      <c r="A451" s="63" t="s">
        <v>734</v>
      </c>
      <c r="B451" s="63" t="s">
        <v>735</v>
      </c>
      <c r="C451" s="36">
        <v>4301031257</v>
      </c>
      <c r="D451" s="746">
        <v>4680115883147</v>
      </c>
      <c r="E451" s="746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8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8"/>
      <c r="R451" s="748"/>
      <c r="S451" s="748"/>
      <c r="T451" s="749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3"/>
        <v>0</v>
      </c>
      <c r="Z451" s="41" t="str">
        <f t="shared" ref="Z451:Z464" si="88">IFERROR(IF(Y451=0,"",ROUNDUP(Y451/H451,0)*0.00502),"")</f>
        <v/>
      </c>
      <c r="AA451" s="68" t="s">
        <v>45</v>
      </c>
      <c r="AB451" s="69" t="s">
        <v>45</v>
      </c>
      <c r="AC451" s="552" t="s">
        <v>736</v>
      </c>
      <c r="AG451" s="78"/>
      <c r="AJ451" s="84"/>
      <c r="AK451" s="84"/>
      <c r="BB451" s="553" t="s">
        <v>66</v>
      </c>
      <c r="BM451" s="78">
        <f t="shared" si="84"/>
        <v>0</v>
      </c>
      <c r="BN451" s="78">
        <f t="shared" si="85"/>
        <v>0</v>
      </c>
      <c r="BO451" s="78">
        <f t="shared" si="86"/>
        <v>0</v>
      </c>
      <c r="BP451" s="78">
        <f t="shared" si="87"/>
        <v>0</v>
      </c>
    </row>
    <row r="452" spans="1:68" ht="27" customHeight="1" x14ac:dyDescent="0.25">
      <c r="A452" s="63" t="s">
        <v>734</v>
      </c>
      <c r="B452" s="63" t="s">
        <v>737</v>
      </c>
      <c r="C452" s="36">
        <v>4301031335</v>
      </c>
      <c r="D452" s="746">
        <v>4680115883147</v>
      </c>
      <c r="E452" s="746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8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8"/>
      <c r="R452" s="748"/>
      <c r="S452" s="748"/>
      <c r="T452" s="749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3"/>
        <v>0</v>
      </c>
      <c r="Z452" s="41" t="str">
        <f t="shared" si="88"/>
        <v/>
      </c>
      <c r="AA452" s="68" t="s">
        <v>45</v>
      </c>
      <c r="AB452" s="69" t="s">
        <v>45</v>
      </c>
      <c r="AC452" s="554" t="s">
        <v>725</v>
      </c>
      <c r="AG452" s="78"/>
      <c r="AJ452" s="84"/>
      <c r="AK452" s="84"/>
      <c r="BB452" s="555" t="s">
        <v>66</v>
      </c>
      <c r="BM452" s="78">
        <f t="shared" si="84"/>
        <v>0</v>
      </c>
      <c r="BN452" s="78">
        <f t="shared" si="85"/>
        <v>0</v>
      </c>
      <c r="BO452" s="78">
        <f t="shared" si="86"/>
        <v>0</v>
      </c>
      <c r="BP452" s="78">
        <f t="shared" si="87"/>
        <v>0</v>
      </c>
    </row>
    <row r="453" spans="1:68" ht="27" customHeight="1" x14ac:dyDescent="0.25">
      <c r="A453" s="63" t="s">
        <v>738</v>
      </c>
      <c r="B453" s="63" t="s">
        <v>739</v>
      </c>
      <c r="C453" s="36">
        <v>4301031178</v>
      </c>
      <c r="D453" s="746">
        <v>4607091384338</v>
      </c>
      <c r="E453" s="746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45</v>
      </c>
      <c r="P453" s="8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48"/>
      <c r="R453" s="748"/>
      <c r="S453" s="748"/>
      <c r="T453" s="74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3"/>
        <v>0</v>
      </c>
      <c r="Z453" s="41" t="str">
        <f t="shared" si="88"/>
        <v/>
      </c>
      <c r="AA453" s="68" t="s">
        <v>45</v>
      </c>
      <c r="AB453" s="69" t="s">
        <v>45</v>
      </c>
      <c r="AC453" s="556" t="s">
        <v>736</v>
      </c>
      <c r="AG453" s="78"/>
      <c r="AJ453" s="84"/>
      <c r="AK453" s="84"/>
      <c r="BB453" s="557" t="s">
        <v>66</v>
      </c>
      <c r="BM453" s="78">
        <f t="shared" si="84"/>
        <v>0</v>
      </c>
      <c r="BN453" s="78">
        <f t="shared" si="85"/>
        <v>0</v>
      </c>
      <c r="BO453" s="78">
        <f t="shared" si="86"/>
        <v>0</v>
      </c>
      <c r="BP453" s="78">
        <f t="shared" si="87"/>
        <v>0</v>
      </c>
    </row>
    <row r="454" spans="1:68" ht="27" customHeight="1" x14ac:dyDescent="0.25">
      <c r="A454" s="63" t="s">
        <v>738</v>
      </c>
      <c r="B454" s="63" t="s">
        <v>740</v>
      </c>
      <c r="C454" s="36">
        <v>4301031330</v>
      </c>
      <c r="D454" s="746">
        <v>4607091384338</v>
      </c>
      <c r="E454" s="746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50</v>
      </c>
      <c r="P454" s="84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48"/>
      <c r="R454" s="748"/>
      <c r="S454" s="748"/>
      <c r="T454" s="74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3"/>
        <v>0</v>
      </c>
      <c r="Z454" s="41" t="str">
        <f t="shared" si="88"/>
        <v/>
      </c>
      <c r="AA454" s="68" t="s">
        <v>45</v>
      </c>
      <c r="AB454" s="69" t="s">
        <v>45</v>
      </c>
      <c r="AC454" s="558" t="s">
        <v>725</v>
      </c>
      <c r="AG454" s="78"/>
      <c r="AJ454" s="84"/>
      <c r="AK454" s="84"/>
      <c r="BB454" s="559" t="s">
        <v>66</v>
      </c>
      <c r="BM454" s="78">
        <f t="shared" si="84"/>
        <v>0</v>
      </c>
      <c r="BN454" s="78">
        <f t="shared" si="85"/>
        <v>0</v>
      </c>
      <c r="BO454" s="78">
        <f t="shared" si="86"/>
        <v>0</v>
      </c>
      <c r="BP454" s="78">
        <f t="shared" si="87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4301031254</v>
      </c>
      <c r="D455" s="746">
        <v>4680115883154</v>
      </c>
      <c r="E455" s="746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45</v>
      </c>
      <c r="P455" s="8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8"/>
      <c r="R455" s="748"/>
      <c r="S455" s="748"/>
      <c r="T455" s="74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3"/>
        <v>0</v>
      </c>
      <c r="Z455" s="41" t="str">
        <f t="shared" si="88"/>
        <v/>
      </c>
      <c r="AA455" s="68" t="s">
        <v>45</v>
      </c>
      <c r="AB455" s="69" t="s">
        <v>45</v>
      </c>
      <c r="AC455" s="560" t="s">
        <v>743</v>
      </c>
      <c r="AG455" s="78"/>
      <c r="AJ455" s="84"/>
      <c r="AK455" s="84"/>
      <c r="BB455" s="561" t="s">
        <v>66</v>
      </c>
      <c r="BM455" s="78">
        <f t="shared" si="84"/>
        <v>0</v>
      </c>
      <c r="BN455" s="78">
        <f t="shared" si="85"/>
        <v>0</v>
      </c>
      <c r="BO455" s="78">
        <f t="shared" si="86"/>
        <v>0</v>
      </c>
      <c r="BP455" s="78">
        <f t="shared" si="87"/>
        <v>0</v>
      </c>
    </row>
    <row r="456" spans="1:68" ht="37.5" customHeight="1" x14ac:dyDescent="0.25">
      <c r="A456" s="63" t="s">
        <v>741</v>
      </c>
      <c r="B456" s="63" t="s">
        <v>744</v>
      </c>
      <c r="C456" s="36">
        <v>4301031336</v>
      </c>
      <c r="D456" s="746">
        <v>4680115883154</v>
      </c>
      <c r="E456" s="746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8"/>
      <c r="R456" s="748"/>
      <c r="S456" s="748"/>
      <c r="T456" s="74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3"/>
        <v>0</v>
      </c>
      <c r="Z456" s="41" t="str">
        <f t="shared" si="88"/>
        <v/>
      </c>
      <c r="AA456" s="68" t="s">
        <v>45</v>
      </c>
      <c r="AB456" s="69" t="s">
        <v>45</v>
      </c>
      <c r="AC456" s="562" t="s">
        <v>745</v>
      </c>
      <c r="AG456" s="78"/>
      <c r="AJ456" s="84"/>
      <c r="AK456" s="84"/>
      <c r="BB456" s="563" t="s">
        <v>66</v>
      </c>
      <c r="BM456" s="78">
        <f t="shared" si="84"/>
        <v>0</v>
      </c>
      <c r="BN456" s="78">
        <f t="shared" si="85"/>
        <v>0</v>
      </c>
      <c r="BO456" s="78">
        <f t="shared" si="86"/>
        <v>0</v>
      </c>
      <c r="BP456" s="78">
        <f t="shared" si="87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4301031331</v>
      </c>
      <c r="D457" s="746">
        <v>4607091389524</v>
      </c>
      <c r="E457" s="746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8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8"/>
      <c r="R457" s="748"/>
      <c r="S457" s="748"/>
      <c r="T457" s="74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3"/>
        <v>0</v>
      </c>
      <c r="Z457" s="41" t="str">
        <f t="shared" si="88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84"/>
        <v>0</v>
      </c>
      <c r="BN457" s="78">
        <f t="shared" si="85"/>
        <v>0</v>
      </c>
      <c r="BO457" s="78">
        <f t="shared" si="86"/>
        <v>0</v>
      </c>
      <c r="BP457" s="78">
        <f t="shared" si="87"/>
        <v>0</v>
      </c>
    </row>
    <row r="458" spans="1:68" ht="37.5" customHeight="1" x14ac:dyDescent="0.25">
      <c r="A458" s="63" t="s">
        <v>746</v>
      </c>
      <c r="B458" s="63" t="s">
        <v>748</v>
      </c>
      <c r="C458" s="36">
        <v>4301031361</v>
      </c>
      <c r="D458" s="746">
        <v>4607091389524</v>
      </c>
      <c r="E458" s="746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829" t="s">
        <v>749</v>
      </c>
      <c r="Q458" s="748"/>
      <c r="R458" s="748"/>
      <c r="S458" s="748"/>
      <c r="T458" s="74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3"/>
        <v>0</v>
      </c>
      <c r="Z458" s="41" t="str">
        <f t="shared" si="88"/>
        <v/>
      </c>
      <c r="AA458" s="68" t="s">
        <v>45</v>
      </c>
      <c r="AB458" s="69" t="s">
        <v>45</v>
      </c>
      <c r="AC458" s="566" t="s">
        <v>745</v>
      </c>
      <c r="AG458" s="78"/>
      <c r="AJ458" s="84"/>
      <c r="AK458" s="84"/>
      <c r="BB458" s="567" t="s">
        <v>66</v>
      </c>
      <c r="BM458" s="78">
        <f t="shared" si="84"/>
        <v>0</v>
      </c>
      <c r="BN458" s="78">
        <f t="shared" si="85"/>
        <v>0</v>
      </c>
      <c r="BO458" s="78">
        <f t="shared" si="86"/>
        <v>0</v>
      </c>
      <c r="BP458" s="78">
        <f t="shared" si="87"/>
        <v>0</v>
      </c>
    </row>
    <row r="459" spans="1:68" ht="27" customHeight="1" x14ac:dyDescent="0.25">
      <c r="A459" s="63" t="s">
        <v>750</v>
      </c>
      <c r="B459" s="63" t="s">
        <v>751</v>
      </c>
      <c r="C459" s="36">
        <v>4301031337</v>
      </c>
      <c r="D459" s="746">
        <v>4680115883161</v>
      </c>
      <c r="E459" s="746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8"/>
      <c r="R459" s="748"/>
      <c r="S459" s="748"/>
      <c r="T459" s="74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3"/>
        <v>0</v>
      </c>
      <c r="Z459" s="41" t="str">
        <f t="shared" si="88"/>
        <v/>
      </c>
      <c r="AA459" s="68" t="s">
        <v>45</v>
      </c>
      <c r="AB459" s="69" t="s">
        <v>45</v>
      </c>
      <c r="AC459" s="568" t="s">
        <v>752</v>
      </c>
      <c r="AG459" s="78"/>
      <c r="AJ459" s="84"/>
      <c r="AK459" s="84"/>
      <c r="BB459" s="569" t="s">
        <v>66</v>
      </c>
      <c r="BM459" s="78">
        <f t="shared" si="84"/>
        <v>0</v>
      </c>
      <c r="BN459" s="78">
        <f t="shared" si="85"/>
        <v>0</v>
      </c>
      <c r="BO459" s="78">
        <f t="shared" si="86"/>
        <v>0</v>
      </c>
      <c r="BP459" s="78">
        <f t="shared" si="87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4301031358</v>
      </c>
      <c r="D460" s="746">
        <v>4607091389531</v>
      </c>
      <c r="E460" s="746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8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8"/>
      <c r="R460" s="748"/>
      <c r="S460" s="748"/>
      <c r="T460" s="74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3"/>
        <v>0</v>
      </c>
      <c r="Z460" s="41" t="str">
        <f t="shared" si="88"/>
        <v/>
      </c>
      <c r="AA460" s="68" t="s">
        <v>45</v>
      </c>
      <c r="AB460" s="69" t="s">
        <v>45</v>
      </c>
      <c r="AC460" s="570" t="s">
        <v>755</v>
      </c>
      <c r="AG460" s="78"/>
      <c r="AJ460" s="84"/>
      <c r="AK460" s="84"/>
      <c r="BB460" s="571" t="s">
        <v>66</v>
      </c>
      <c r="BM460" s="78">
        <f t="shared" si="84"/>
        <v>0</v>
      </c>
      <c r="BN460" s="78">
        <f t="shared" si="85"/>
        <v>0</v>
      </c>
      <c r="BO460" s="78">
        <f t="shared" si="86"/>
        <v>0</v>
      </c>
      <c r="BP460" s="78">
        <f t="shared" si="87"/>
        <v>0</v>
      </c>
    </row>
    <row r="461" spans="1:68" ht="27" customHeight="1" x14ac:dyDescent="0.25">
      <c r="A461" s="63" t="s">
        <v>753</v>
      </c>
      <c r="B461" s="63" t="s">
        <v>756</v>
      </c>
      <c r="C461" s="36">
        <v>4301031333</v>
      </c>
      <c r="D461" s="746">
        <v>4607091389531</v>
      </c>
      <c r="E461" s="746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8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8"/>
      <c r="R461" s="748"/>
      <c r="S461" s="748"/>
      <c r="T461" s="749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3"/>
        <v>0</v>
      </c>
      <c r="Z461" s="41" t="str">
        <f t="shared" si="88"/>
        <v/>
      </c>
      <c r="AA461" s="68" t="s">
        <v>45</v>
      </c>
      <c r="AB461" s="69" t="s">
        <v>45</v>
      </c>
      <c r="AC461" s="572" t="s">
        <v>755</v>
      </c>
      <c r="AG461" s="78"/>
      <c r="AJ461" s="84"/>
      <c r="AK461" s="84"/>
      <c r="BB461" s="573" t="s">
        <v>66</v>
      </c>
      <c r="BM461" s="78">
        <f t="shared" si="84"/>
        <v>0</v>
      </c>
      <c r="BN461" s="78">
        <f t="shared" si="85"/>
        <v>0</v>
      </c>
      <c r="BO461" s="78">
        <f t="shared" si="86"/>
        <v>0</v>
      </c>
      <c r="BP461" s="78">
        <f t="shared" si="87"/>
        <v>0</v>
      </c>
    </row>
    <row r="462" spans="1:68" ht="37.5" customHeight="1" x14ac:dyDescent="0.25">
      <c r="A462" s="63" t="s">
        <v>757</v>
      </c>
      <c r="B462" s="63" t="s">
        <v>758</v>
      </c>
      <c r="C462" s="36">
        <v>4301031360</v>
      </c>
      <c r="D462" s="746">
        <v>4607091384345</v>
      </c>
      <c r="E462" s="746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50</v>
      </c>
      <c r="P462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8"/>
      <c r="R462" s="748"/>
      <c r="S462" s="748"/>
      <c r="T462" s="749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3"/>
        <v>0</v>
      </c>
      <c r="Z462" s="41" t="str">
        <f t="shared" si="88"/>
        <v/>
      </c>
      <c r="AA462" s="68" t="s">
        <v>45</v>
      </c>
      <c r="AB462" s="69" t="s">
        <v>45</v>
      </c>
      <c r="AC462" s="574" t="s">
        <v>752</v>
      </c>
      <c r="AG462" s="78"/>
      <c r="AJ462" s="84"/>
      <c r="AK462" s="84"/>
      <c r="BB462" s="575" t="s">
        <v>66</v>
      </c>
      <c r="BM462" s="78">
        <f t="shared" si="84"/>
        <v>0</v>
      </c>
      <c r="BN462" s="78">
        <f t="shared" si="85"/>
        <v>0</v>
      </c>
      <c r="BO462" s="78">
        <f t="shared" si="86"/>
        <v>0</v>
      </c>
      <c r="BP462" s="78">
        <f t="shared" si="87"/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4301031255</v>
      </c>
      <c r="D463" s="746">
        <v>4680115883185</v>
      </c>
      <c r="E463" s="746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81</v>
      </c>
      <c r="L463" s="37"/>
      <c r="M463" s="38" t="s">
        <v>80</v>
      </c>
      <c r="N463" s="38"/>
      <c r="O463" s="37">
        <v>45</v>
      </c>
      <c r="P463" s="8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8"/>
      <c r="R463" s="748"/>
      <c r="S463" s="748"/>
      <c r="T463" s="749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3"/>
        <v>0</v>
      </c>
      <c r="Z463" s="41" t="str">
        <f t="shared" si="88"/>
        <v/>
      </c>
      <c r="AA463" s="68" t="s">
        <v>45</v>
      </c>
      <c r="AB463" s="69" t="s">
        <v>45</v>
      </c>
      <c r="AC463" s="576" t="s">
        <v>761</v>
      </c>
      <c r="AG463" s="78"/>
      <c r="AJ463" s="84"/>
      <c r="AK463" s="84"/>
      <c r="BB463" s="577" t="s">
        <v>66</v>
      </c>
      <c r="BM463" s="78">
        <f t="shared" si="84"/>
        <v>0</v>
      </c>
      <c r="BN463" s="78">
        <f t="shared" si="85"/>
        <v>0</v>
      </c>
      <c r="BO463" s="78">
        <f t="shared" si="86"/>
        <v>0</v>
      </c>
      <c r="BP463" s="78">
        <f t="shared" si="87"/>
        <v>0</v>
      </c>
    </row>
    <row r="464" spans="1:68" ht="27" customHeight="1" x14ac:dyDescent="0.25">
      <c r="A464" s="63" t="s">
        <v>759</v>
      </c>
      <c r="B464" s="63" t="s">
        <v>762</v>
      </c>
      <c r="C464" s="36">
        <v>4301031338</v>
      </c>
      <c r="D464" s="746">
        <v>4680115883185</v>
      </c>
      <c r="E464" s="746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81</v>
      </c>
      <c r="L464" s="37"/>
      <c r="M464" s="38" t="s">
        <v>80</v>
      </c>
      <c r="N464" s="38"/>
      <c r="O464" s="37">
        <v>50</v>
      </c>
      <c r="P464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8"/>
      <c r="R464" s="748"/>
      <c r="S464" s="748"/>
      <c r="T464" s="749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83"/>
        <v>0</v>
      </c>
      <c r="Z464" s="41" t="str">
        <f t="shared" si="88"/>
        <v/>
      </c>
      <c r="AA464" s="68" t="s">
        <v>45</v>
      </c>
      <c r="AB464" s="69" t="s">
        <v>45</v>
      </c>
      <c r="AC464" s="578" t="s">
        <v>729</v>
      </c>
      <c r="AG464" s="78"/>
      <c r="AJ464" s="84"/>
      <c r="AK464" s="84"/>
      <c r="BB464" s="579" t="s">
        <v>66</v>
      </c>
      <c r="BM464" s="78">
        <f t="shared" si="84"/>
        <v>0</v>
      </c>
      <c r="BN464" s="78">
        <f t="shared" si="85"/>
        <v>0</v>
      </c>
      <c r="BO464" s="78">
        <f t="shared" si="86"/>
        <v>0</v>
      </c>
      <c r="BP464" s="78">
        <f t="shared" si="87"/>
        <v>0</v>
      </c>
    </row>
    <row r="465" spans="1:68" x14ac:dyDescent="0.2">
      <c r="A465" s="736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37"/>
      <c r="P465" s="733" t="s">
        <v>40</v>
      </c>
      <c r="Q465" s="734"/>
      <c r="R465" s="734"/>
      <c r="S465" s="734"/>
      <c r="T465" s="734"/>
      <c r="U465" s="734"/>
      <c r="V465" s="735"/>
      <c r="W465" s="42" t="s">
        <v>39</v>
      </c>
      <c r="X465" s="43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3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3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37"/>
      <c r="P466" s="733" t="s">
        <v>40</v>
      </c>
      <c r="Q466" s="734"/>
      <c r="R466" s="734"/>
      <c r="S466" s="734"/>
      <c r="T466" s="734"/>
      <c r="U466" s="734"/>
      <c r="V466" s="735"/>
      <c r="W466" s="42" t="s">
        <v>0</v>
      </c>
      <c r="X466" s="43">
        <f>IFERROR(SUM(X446:X464),"0")</f>
        <v>0</v>
      </c>
      <c r="Y466" s="43">
        <f>IFERROR(SUM(Y446:Y464),"0")</f>
        <v>0</v>
      </c>
      <c r="Z466" s="42"/>
      <c r="AA466" s="67"/>
      <c r="AB466" s="67"/>
      <c r="AC466" s="67"/>
    </row>
    <row r="467" spans="1:68" ht="14.25" customHeight="1" x14ac:dyDescent="0.25">
      <c r="A467" s="745" t="s">
        <v>82</v>
      </c>
      <c r="B467" s="745"/>
      <c r="C467" s="745"/>
      <c r="D467" s="745"/>
      <c r="E467" s="745"/>
      <c r="F467" s="745"/>
      <c r="G467" s="745"/>
      <c r="H467" s="745"/>
      <c r="I467" s="745"/>
      <c r="J467" s="745"/>
      <c r="K467" s="745"/>
      <c r="L467" s="745"/>
      <c r="M467" s="745"/>
      <c r="N467" s="745"/>
      <c r="O467" s="745"/>
      <c r="P467" s="745"/>
      <c r="Q467" s="745"/>
      <c r="R467" s="745"/>
      <c r="S467" s="745"/>
      <c r="T467" s="745"/>
      <c r="U467" s="745"/>
      <c r="V467" s="745"/>
      <c r="W467" s="745"/>
      <c r="X467" s="745"/>
      <c r="Y467" s="745"/>
      <c r="Z467" s="745"/>
      <c r="AA467" s="66"/>
      <c r="AB467" s="66"/>
      <c r="AC467" s="80"/>
    </row>
    <row r="468" spans="1:68" ht="27" customHeight="1" x14ac:dyDescent="0.25">
      <c r="A468" s="63" t="s">
        <v>763</v>
      </c>
      <c r="B468" s="63" t="s">
        <v>764</v>
      </c>
      <c r="C468" s="36">
        <v>4301051284</v>
      </c>
      <c r="D468" s="746">
        <v>4607091384352</v>
      </c>
      <c r="E468" s="746"/>
      <c r="F468" s="62">
        <v>0.6</v>
      </c>
      <c r="G468" s="37">
        <v>4</v>
      </c>
      <c r="H468" s="62">
        <v>2.4</v>
      </c>
      <c r="I468" s="62">
        <v>2.6459999999999999</v>
      </c>
      <c r="J468" s="37">
        <v>132</v>
      </c>
      <c r="K468" s="37" t="s">
        <v>87</v>
      </c>
      <c r="L468" s="37"/>
      <c r="M468" s="38" t="s">
        <v>127</v>
      </c>
      <c r="N468" s="38"/>
      <c r="O468" s="37">
        <v>45</v>
      </c>
      <c r="P468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8"/>
      <c r="R468" s="748"/>
      <c r="S468" s="748"/>
      <c r="T468" s="749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80" t="s">
        <v>765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766</v>
      </c>
      <c r="B469" s="63" t="s">
        <v>767</v>
      </c>
      <c r="C469" s="36">
        <v>4301051431</v>
      </c>
      <c r="D469" s="746">
        <v>4607091389654</v>
      </c>
      <c r="E469" s="746"/>
      <c r="F469" s="62">
        <v>0.33</v>
      </c>
      <c r="G469" s="37">
        <v>6</v>
      </c>
      <c r="H469" s="62">
        <v>1.98</v>
      </c>
      <c r="I469" s="62">
        <v>2.258</v>
      </c>
      <c r="J469" s="37">
        <v>156</v>
      </c>
      <c r="K469" s="37" t="s">
        <v>87</v>
      </c>
      <c r="L469" s="37"/>
      <c r="M469" s="38" t="s">
        <v>127</v>
      </c>
      <c r="N469" s="38"/>
      <c r="O469" s="37">
        <v>45</v>
      </c>
      <c r="P469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8"/>
      <c r="R469" s="748"/>
      <c r="S469" s="748"/>
      <c r="T469" s="749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82" t="s">
        <v>768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36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37"/>
      <c r="P470" s="733" t="s">
        <v>40</v>
      </c>
      <c r="Q470" s="734"/>
      <c r="R470" s="734"/>
      <c r="S470" s="734"/>
      <c r="T470" s="734"/>
      <c r="U470" s="734"/>
      <c r="V470" s="735"/>
      <c r="W470" s="42" t="s">
        <v>39</v>
      </c>
      <c r="X470" s="43">
        <f>IFERROR(X468/H468,"0")+IFERROR(X469/H469,"0")</f>
        <v>0</v>
      </c>
      <c r="Y470" s="43">
        <f>IFERROR(Y468/H468,"0")+IFERROR(Y469/H469,"0")</f>
        <v>0</v>
      </c>
      <c r="Z470" s="43">
        <f>IFERROR(IF(Z468="",0,Z468),"0")+IFERROR(IF(Z469="",0,Z469),"0")</f>
        <v>0</v>
      </c>
      <c r="AA470" s="67"/>
      <c r="AB470" s="67"/>
      <c r="AC470" s="67"/>
    </row>
    <row r="471" spans="1:68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37"/>
      <c r="P471" s="733" t="s">
        <v>40</v>
      </c>
      <c r="Q471" s="734"/>
      <c r="R471" s="734"/>
      <c r="S471" s="734"/>
      <c r="T471" s="734"/>
      <c r="U471" s="734"/>
      <c r="V471" s="735"/>
      <c r="W471" s="42" t="s">
        <v>0</v>
      </c>
      <c r="X471" s="43">
        <f>IFERROR(SUM(X468:X469),"0")</f>
        <v>0</v>
      </c>
      <c r="Y471" s="43">
        <f>IFERROR(SUM(Y468:Y469),"0")</f>
        <v>0</v>
      </c>
      <c r="Z471" s="42"/>
      <c r="AA471" s="67"/>
      <c r="AB471" s="67"/>
      <c r="AC471" s="67"/>
    </row>
    <row r="472" spans="1:68" ht="14.25" customHeight="1" x14ac:dyDescent="0.25">
      <c r="A472" s="745" t="s">
        <v>112</v>
      </c>
      <c r="B472" s="745"/>
      <c r="C472" s="745"/>
      <c r="D472" s="745"/>
      <c r="E472" s="745"/>
      <c r="F472" s="745"/>
      <c r="G472" s="745"/>
      <c r="H472" s="745"/>
      <c r="I472" s="745"/>
      <c r="J472" s="745"/>
      <c r="K472" s="745"/>
      <c r="L472" s="745"/>
      <c r="M472" s="745"/>
      <c r="N472" s="745"/>
      <c r="O472" s="745"/>
      <c r="P472" s="745"/>
      <c r="Q472" s="745"/>
      <c r="R472" s="745"/>
      <c r="S472" s="745"/>
      <c r="T472" s="745"/>
      <c r="U472" s="745"/>
      <c r="V472" s="745"/>
      <c r="W472" s="745"/>
      <c r="X472" s="745"/>
      <c r="Y472" s="745"/>
      <c r="Z472" s="745"/>
      <c r="AA472" s="66"/>
      <c r="AB472" s="66"/>
      <c r="AC472" s="80"/>
    </row>
    <row r="473" spans="1:68" ht="27" customHeight="1" x14ac:dyDescent="0.25">
      <c r="A473" s="63" t="s">
        <v>769</v>
      </c>
      <c r="B473" s="63" t="s">
        <v>770</v>
      </c>
      <c r="C473" s="36">
        <v>4301032045</v>
      </c>
      <c r="D473" s="746">
        <v>4680115884335</v>
      </c>
      <c r="E473" s="746"/>
      <c r="F473" s="62">
        <v>0.06</v>
      </c>
      <c r="G473" s="37">
        <v>20</v>
      </c>
      <c r="H473" s="62">
        <v>1.2</v>
      </c>
      <c r="I473" s="62">
        <v>1.8</v>
      </c>
      <c r="J473" s="37">
        <v>200</v>
      </c>
      <c r="K473" s="37" t="s">
        <v>773</v>
      </c>
      <c r="L473" s="37"/>
      <c r="M473" s="38" t="s">
        <v>772</v>
      </c>
      <c r="N473" s="38"/>
      <c r="O473" s="37">
        <v>60</v>
      </c>
      <c r="P473" s="8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8"/>
      <c r="R473" s="748"/>
      <c r="S473" s="748"/>
      <c r="T473" s="74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IFERROR(IF(Y473=0,"",ROUNDUP(Y473/H473,0)*0.00627),"")</f>
        <v/>
      </c>
      <c r="AA473" s="68" t="s">
        <v>45</v>
      </c>
      <c r="AB473" s="69" t="s">
        <v>45</v>
      </c>
      <c r="AC473" s="584" t="s">
        <v>771</v>
      </c>
      <c r="AG473" s="78"/>
      <c r="AJ473" s="84"/>
      <c r="AK473" s="84"/>
      <c r="BB473" s="58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774</v>
      </c>
      <c r="B474" s="63" t="s">
        <v>775</v>
      </c>
      <c r="C474" s="36">
        <v>4301170011</v>
      </c>
      <c r="D474" s="746">
        <v>4680115884113</v>
      </c>
      <c r="E474" s="746"/>
      <c r="F474" s="62">
        <v>0.11</v>
      </c>
      <c r="G474" s="37">
        <v>12</v>
      </c>
      <c r="H474" s="62">
        <v>1.32</v>
      </c>
      <c r="I474" s="62">
        <v>1.88</v>
      </c>
      <c r="J474" s="37">
        <v>200</v>
      </c>
      <c r="K474" s="37" t="s">
        <v>773</v>
      </c>
      <c r="L474" s="37"/>
      <c r="M474" s="38" t="s">
        <v>772</v>
      </c>
      <c r="N474" s="38"/>
      <c r="O474" s="37">
        <v>150</v>
      </c>
      <c r="P474" s="8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8"/>
      <c r="R474" s="748"/>
      <c r="S474" s="748"/>
      <c r="T474" s="749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IFERROR(IF(Y474=0,"",ROUNDUP(Y474/H474,0)*0.00627),"")</f>
        <v/>
      </c>
      <c r="AA474" s="68" t="s">
        <v>45</v>
      </c>
      <c r="AB474" s="69" t="s">
        <v>45</v>
      </c>
      <c r="AC474" s="586" t="s">
        <v>776</v>
      </c>
      <c r="AG474" s="78"/>
      <c r="AJ474" s="84"/>
      <c r="AK474" s="84"/>
      <c r="BB474" s="58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36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37"/>
      <c r="P475" s="733" t="s">
        <v>40</v>
      </c>
      <c r="Q475" s="734"/>
      <c r="R475" s="734"/>
      <c r="S475" s="734"/>
      <c r="T475" s="734"/>
      <c r="U475" s="734"/>
      <c r="V475" s="735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37"/>
      <c r="P476" s="733" t="s">
        <v>40</v>
      </c>
      <c r="Q476" s="734"/>
      <c r="R476" s="734"/>
      <c r="S476" s="734"/>
      <c r="T476" s="734"/>
      <c r="U476" s="734"/>
      <c r="V476" s="735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customHeight="1" x14ac:dyDescent="0.25">
      <c r="A477" s="756" t="s">
        <v>777</v>
      </c>
      <c r="B477" s="756"/>
      <c r="C477" s="756"/>
      <c r="D477" s="756"/>
      <c r="E477" s="756"/>
      <c r="F477" s="756"/>
      <c r="G477" s="756"/>
      <c r="H477" s="756"/>
      <c r="I477" s="756"/>
      <c r="J477" s="756"/>
      <c r="K477" s="756"/>
      <c r="L477" s="756"/>
      <c r="M477" s="756"/>
      <c r="N477" s="756"/>
      <c r="O477" s="756"/>
      <c r="P477" s="756"/>
      <c r="Q477" s="756"/>
      <c r="R477" s="756"/>
      <c r="S477" s="756"/>
      <c r="T477" s="756"/>
      <c r="U477" s="756"/>
      <c r="V477" s="756"/>
      <c r="W477" s="756"/>
      <c r="X477" s="756"/>
      <c r="Y477" s="756"/>
      <c r="Z477" s="756"/>
      <c r="AA477" s="65"/>
      <c r="AB477" s="65"/>
      <c r="AC477" s="79"/>
    </row>
    <row r="478" spans="1:68" ht="14.25" customHeight="1" x14ac:dyDescent="0.25">
      <c r="A478" s="745" t="s">
        <v>175</v>
      </c>
      <c r="B478" s="745"/>
      <c r="C478" s="745"/>
      <c r="D478" s="745"/>
      <c r="E478" s="745"/>
      <c r="F478" s="745"/>
      <c r="G478" s="745"/>
      <c r="H478" s="745"/>
      <c r="I478" s="745"/>
      <c r="J478" s="745"/>
      <c r="K478" s="745"/>
      <c r="L478" s="745"/>
      <c r="M478" s="745"/>
      <c r="N478" s="745"/>
      <c r="O478" s="745"/>
      <c r="P478" s="745"/>
      <c r="Q478" s="745"/>
      <c r="R478" s="745"/>
      <c r="S478" s="745"/>
      <c r="T478" s="745"/>
      <c r="U478" s="745"/>
      <c r="V478" s="745"/>
      <c r="W478" s="745"/>
      <c r="X478" s="745"/>
      <c r="Y478" s="745"/>
      <c r="Z478" s="745"/>
      <c r="AA478" s="66"/>
      <c r="AB478" s="66"/>
      <c r="AC478" s="80"/>
    </row>
    <row r="479" spans="1:68" ht="27" customHeight="1" x14ac:dyDescent="0.25">
      <c r="A479" s="63" t="s">
        <v>778</v>
      </c>
      <c r="B479" s="63" t="s">
        <v>779</v>
      </c>
      <c r="C479" s="36">
        <v>4301020315</v>
      </c>
      <c r="D479" s="746">
        <v>4607091389364</v>
      </c>
      <c r="E479" s="746"/>
      <c r="F479" s="62">
        <v>0.42</v>
      </c>
      <c r="G479" s="37">
        <v>6</v>
      </c>
      <c r="H479" s="62">
        <v>2.52</v>
      </c>
      <c r="I479" s="62">
        <v>2.75</v>
      </c>
      <c r="J479" s="37">
        <v>156</v>
      </c>
      <c r="K479" s="37" t="s">
        <v>87</v>
      </c>
      <c r="L479" s="37"/>
      <c r="M479" s="38" t="s">
        <v>80</v>
      </c>
      <c r="N479" s="38"/>
      <c r="O479" s="37">
        <v>40</v>
      </c>
      <c r="P479" s="8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8"/>
      <c r="R479" s="748"/>
      <c r="S479" s="748"/>
      <c r="T479" s="74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88" t="s">
        <v>780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36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37"/>
      <c r="P480" s="733" t="s">
        <v>40</v>
      </c>
      <c r="Q480" s="734"/>
      <c r="R480" s="734"/>
      <c r="S480" s="734"/>
      <c r="T480" s="734"/>
      <c r="U480" s="734"/>
      <c r="V480" s="73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37"/>
      <c r="P481" s="733" t="s">
        <v>40</v>
      </c>
      <c r="Q481" s="734"/>
      <c r="R481" s="734"/>
      <c r="S481" s="734"/>
      <c r="T481" s="734"/>
      <c r="U481" s="734"/>
      <c r="V481" s="73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745" t="s">
        <v>76</v>
      </c>
      <c r="B482" s="745"/>
      <c r="C482" s="745"/>
      <c r="D482" s="745"/>
      <c r="E482" s="745"/>
      <c r="F482" s="745"/>
      <c r="G482" s="745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  <c r="U482" s="745"/>
      <c r="V482" s="745"/>
      <c r="W482" s="745"/>
      <c r="X482" s="745"/>
      <c r="Y482" s="745"/>
      <c r="Z482" s="745"/>
      <c r="AA482" s="66"/>
      <c r="AB482" s="66"/>
      <c r="AC482" s="80"/>
    </row>
    <row r="483" spans="1:68" ht="27" customHeight="1" x14ac:dyDescent="0.25">
      <c r="A483" s="63" t="s">
        <v>781</v>
      </c>
      <c r="B483" s="63" t="s">
        <v>782</v>
      </c>
      <c r="C483" s="36">
        <v>4301031324</v>
      </c>
      <c r="D483" s="746">
        <v>4607091389739</v>
      </c>
      <c r="E483" s="746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87</v>
      </c>
      <c r="L483" s="37"/>
      <c r="M483" s="38" t="s">
        <v>80</v>
      </c>
      <c r="N483" s="38"/>
      <c r="O483" s="37">
        <v>50</v>
      </c>
      <c r="P483" s="8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8"/>
      <c r="R483" s="748"/>
      <c r="S483" s="748"/>
      <c r="T483" s="74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90" t="s">
        <v>783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4301031363</v>
      </c>
      <c r="D484" s="746">
        <v>4607091389425</v>
      </c>
      <c r="E484" s="746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8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8"/>
      <c r="R484" s="748"/>
      <c r="S484" s="748"/>
      <c r="T484" s="749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786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787</v>
      </c>
      <c r="B485" s="63" t="s">
        <v>788</v>
      </c>
      <c r="C485" s="36">
        <v>4301031334</v>
      </c>
      <c r="D485" s="746">
        <v>4680115880771</v>
      </c>
      <c r="E485" s="746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8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8"/>
      <c r="R485" s="748"/>
      <c r="S485" s="748"/>
      <c r="T485" s="749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789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790</v>
      </c>
      <c r="B486" s="63" t="s">
        <v>791</v>
      </c>
      <c r="C486" s="36">
        <v>4301031359</v>
      </c>
      <c r="D486" s="746">
        <v>4607091389500</v>
      </c>
      <c r="E486" s="746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/>
      <c r="M486" s="38" t="s">
        <v>80</v>
      </c>
      <c r="N486" s="38"/>
      <c r="O486" s="37">
        <v>50</v>
      </c>
      <c r="P486" s="821" t="s">
        <v>792</v>
      </c>
      <c r="Q486" s="748"/>
      <c r="R486" s="748"/>
      <c r="S486" s="748"/>
      <c r="T486" s="749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IFERROR(IF(Y486=0,"",ROUNDUP(Y486/H486,0)*0.00502),"")</f>
        <v/>
      </c>
      <c r="AA486" s="68" t="s">
        <v>45</v>
      </c>
      <c r="AB486" s="69" t="s">
        <v>45</v>
      </c>
      <c r="AC486" s="596" t="s">
        <v>789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790</v>
      </c>
      <c r="B487" s="63" t="s">
        <v>793</v>
      </c>
      <c r="C487" s="36">
        <v>4301031327</v>
      </c>
      <c r="D487" s="746">
        <v>4607091389500</v>
      </c>
      <c r="E487" s="746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/>
      <c r="M487" s="38" t="s">
        <v>80</v>
      </c>
      <c r="N487" s="38"/>
      <c r="O487" s="37">
        <v>50</v>
      </c>
      <c r="P487" s="8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48"/>
      <c r="R487" s="748"/>
      <c r="S487" s="748"/>
      <c r="T487" s="749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IFERROR(IF(Y487=0,"",ROUNDUP(Y487/H487,0)*0.00502),"")</f>
        <v/>
      </c>
      <c r="AA487" s="68" t="s">
        <v>45</v>
      </c>
      <c r="AB487" s="69" t="s">
        <v>45</v>
      </c>
      <c r="AC487" s="598" t="s">
        <v>789</v>
      </c>
      <c r="AG487" s="78"/>
      <c r="AJ487" s="84"/>
      <c r="AK487" s="84"/>
      <c r="BB487" s="59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736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37"/>
      <c r="P488" s="733" t="s">
        <v>40</v>
      </c>
      <c r="Q488" s="734"/>
      <c r="R488" s="734"/>
      <c r="S488" s="734"/>
      <c r="T488" s="734"/>
      <c r="U488" s="734"/>
      <c r="V488" s="735"/>
      <c r="W488" s="42" t="s">
        <v>39</v>
      </c>
      <c r="X488" s="43">
        <f>IFERROR(X483/H483,"0")+IFERROR(X484/H484,"0")+IFERROR(X485/H485,"0")+IFERROR(X486/H486,"0")+IFERROR(X487/H487,"0")</f>
        <v>0</v>
      </c>
      <c r="Y488" s="43">
        <f>IFERROR(Y483/H483,"0")+IFERROR(Y484/H484,"0")+IFERROR(Y485/H485,"0")+IFERROR(Y486/H486,"0")+IFERROR(Y487/H487,"0")</f>
        <v>0</v>
      </c>
      <c r="Z488" s="43">
        <f>IFERROR(IF(Z483="",0,Z483),"0")+IFERROR(IF(Z484="",0,Z484),"0")+IFERROR(IF(Z485="",0,Z485),"0")+IFERROR(IF(Z486="",0,Z486),"0")+IFERROR(IF(Z487="",0,Z487),"0")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37"/>
      <c r="P489" s="733" t="s">
        <v>40</v>
      </c>
      <c r="Q489" s="734"/>
      <c r="R489" s="734"/>
      <c r="S489" s="734"/>
      <c r="T489" s="734"/>
      <c r="U489" s="734"/>
      <c r="V489" s="735"/>
      <c r="W489" s="42" t="s">
        <v>0</v>
      </c>
      <c r="X489" s="43">
        <f>IFERROR(SUM(X483:X487),"0")</f>
        <v>0</v>
      </c>
      <c r="Y489" s="43">
        <f>IFERROR(SUM(Y483:Y487),"0")</f>
        <v>0</v>
      </c>
      <c r="Z489" s="42"/>
      <c r="AA489" s="67"/>
      <c r="AB489" s="67"/>
      <c r="AC489" s="67"/>
    </row>
    <row r="490" spans="1:68" ht="14.25" customHeight="1" x14ac:dyDescent="0.25">
      <c r="A490" s="745" t="s">
        <v>112</v>
      </c>
      <c r="B490" s="745"/>
      <c r="C490" s="745"/>
      <c r="D490" s="745"/>
      <c r="E490" s="745"/>
      <c r="F490" s="745"/>
      <c r="G490" s="745"/>
      <c r="H490" s="745"/>
      <c r="I490" s="745"/>
      <c r="J490" s="745"/>
      <c r="K490" s="745"/>
      <c r="L490" s="745"/>
      <c r="M490" s="745"/>
      <c r="N490" s="745"/>
      <c r="O490" s="745"/>
      <c r="P490" s="745"/>
      <c r="Q490" s="745"/>
      <c r="R490" s="745"/>
      <c r="S490" s="745"/>
      <c r="T490" s="745"/>
      <c r="U490" s="745"/>
      <c r="V490" s="745"/>
      <c r="W490" s="745"/>
      <c r="X490" s="745"/>
      <c r="Y490" s="745"/>
      <c r="Z490" s="745"/>
      <c r="AA490" s="66"/>
      <c r="AB490" s="66"/>
      <c r="AC490" s="80"/>
    </row>
    <row r="491" spans="1:68" ht="27" customHeight="1" x14ac:dyDescent="0.25">
      <c r="A491" s="63" t="s">
        <v>794</v>
      </c>
      <c r="B491" s="63" t="s">
        <v>795</v>
      </c>
      <c r="C491" s="36">
        <v>4301032046</v>
      </c>
      <c r="D491" s="746">
        <v>4680115884359</v>
      </c>
      <c r="E491" s="746"/>
      <c r="F491" s="62">
        <v>0.06</v>
      </c>
      <c r="G491" s="37">
        <v>20</v>
      </c>
      <c r="H491" s="62">
        <v>1.2</v>
      </c>
      <c r="I491" s="62">
        <v>1.8</v>
      </c>
      <c r="J491" s="37">
        <v>200</v>
      </c>
      <c r="K491" s="37" t="s">
        <v>773</v>
      </c>
      <c r="L491" s="37"/>
      <c r="M491" s="38" t="s">
        <v>772</v>
      </c>
      <c r="N491" s="38"/>
      <c r="O491" s="37">
        <v>60</v>
      </c>
      <c r="P491" s="8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8"/>
      <c r="R491" s="748"/>
      <c r="S491" s="748"/>
      <c r="T491" s="74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IFERROR(IF(Y491=0,"",ROUNDUP(Y491/H491,0)*0.00627),"")</f>
        <v/>
      </c>
      <c r="AA491" s="68" t="s">
        <v>45</v>
      </c>
      <c r="AB491" s="69" t="s">
        <v>45</v>
      </c>
      <c r="AC491" s="600" t="s">
        <v>776</v>
      </c>
      <c r="AG491" s="78"/>
      <c r="AJ491" s="84"/>
      <c r="AK491" s="84"/>
      <c r="BB491" s="60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36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37"/>
      <c r="P492" s="733" t="s">
        <v>40</v>
      </c>
      <c r="Q492" s="734"/>
      <c r="R492" s="734"/>
      <c r="S492" s="734"/>
      <c r="T492" s="734"/>
      <c r="U492" s="734"/>
      <c r="V492" s="735"/>
      <c r="W492" s="42" t="s">
        <v>39</v>
      </c>
      <c r="X492" s="43">
        <f>IFERROR(X491/H491,"0")</f>
        <v>0</v>
      </c>
      <c r="Y492" s="43">
        <f>IFERROR(Y491/H491,"0")</f>
        <v>0</v>
      </c>
      <c r="Z492" s="43">
        <f>IFERROR(IF(Z491="",0,Z491),"0")</f>
        <v>0</v>
      </c>
      <c r="AA492" s="67"/>
      <c r="AB492" s="67"/>
      <c r="AC492" s="67"/>
    </row>
    <row r="493" spans="1:68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37"/>
      <c r="P493" s="733" t="s">
        <v>40</v>
      </c>
      <c r="Q493" s="734"/>
      <c r="R493" s="734"/>
      <c r="S493" s="734"/>
      <c r="T493" s="734"/>
      <c r="U493" s="734"/>
      <c r="V493" s="735"/>
      <c r="W493" s="42" t="s">
        <v>0</v>
      </c>
      <c r="X493" s="43">
        <f>IFERROR(SUM(X491:X491),"0")</f>
        <v>0</v>
      </c>
      <c r="Y493" s="43">
        <f>IFERROR(SUM(Y491:Y491),"0")</f>
        <v>0</v>
      </c>
      <c r="Z493" s="42"/>
      <c r="AA493" s="67"/>
      <c r="AB493" s="67"/>
      <c r="AC493" s="67"/>
    </row>
    <row r="494" spans="1:68" ht="14.25" customHeight="1" x14ac:dyDescent="0.25">
      <c r="A494" s="745" t="s">
        <v>796</v>
      </c>
      <c r="B494" s="745"/>
      <c r="C494" s="745"/>
      <c r="D494" s="745"/>
      <c r="E494" s="745"/>
      <c r="F494" s="745"/>
      <c r="G494" s="745"/>
      <c r="H494" s="745"/>
      <c r="I494" s="745"/>
      <c r="J494" s="745"/>
      <c r="K494" s="745"/>
      <c r="L494" s="745"/>
      <c r="M494" s="745"/>
      <c r="N494" s="745"/>
      <c r="O494" s="745"/>
      <c r="P494" s="745"/>
      <c r="Q494" s="745"/>
      <c r="R494" s="745"/>
      <c r="S494" s="745"/>
      <c r="T494" s="745"/>
      <c r="U494" s="745"/>
      <c r="V494" s="745"/>
      <c r="W494" s="745"/>
      <c r="X494" s="745"/>
      <c r="Y494" s="745"/>
      <c r="Z494" s="745"/>
      <c r="AA494" s="66"/>
      <c r="AB494" s="66"/>
      <c r="AC494" s="80"/>
    </row>
    <row r="495" spans="1:68" ht="27" customHeight="1" x14ac:dyDescent="0.25">
      <c r="A495" s="63" t="s">
        <v>797</v>
      </c>
      <c r="B495" s="63" t="s">
        <v>798</v>
      </c>
      <c r="C495" s="36">
        <v>4301040357</v>
      </c>
      <c r="D495" s="746">
        <v>4680115884564</v>
      </c>
      <c r="E495" s="746"/>
      <c r="F495" s="62">
        <v>0.15</v>
      </c>
      <c r="G495" s="37">
        <v>20</v>
      </c>
      <c r="H495" s="62">
        <v>3</v>
      </c>
      <c r="I495" s="62">
        <v>3.6</v>
      </c>
      <c r="J495" s="37">
        <v>200</v>
      </c>
      <c r="K495" s="37" t="s">
        <v>773</v>
      </c>
      <c r="L495" s="37"/>
      <c r="M495" s="38" t="s">
        <v>772</v>
      </c>
      <c r="N495" s="38"/>
      <c r="O495" s="37">
        <v>60</v>
      </c>
      <c r="P495" s="8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8"/>
      <c r="R495" s="748"/>
      <c r="S495" s="748"/>
      <c r="T495" s="749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02" t="s">
        <v>799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736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37"/>
      <c r="P496" s="733" t="s">
        <v>40</v>
      </c>
      <c r="Q496" s="734"/>
      <c r="R496" s="734"/>
      <c r="S496" s="734"/>
      <c r="T496" s="734"/>
      <c r="U496" s="734"/>
      <c r="V496" s="735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37"/>
      <c r="P497" s="733" t="s">
        <v>40</v>
      </c>
      <c r="Q497" s="734"/>
      <c r="R497" s="734"/>
      <c r="S497" s="734"/>
      <c r="T497" s="734"/>
      <c r="U497" s="734"/>
      <c r="V497" s="735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68" ht="16.5" customHeight="1" x14ac:dyDescent="0.25">
      <c r="A498" s="756" t="s">
        <v>800</v>
      </c>
      <c r="B498" s="756"/>
      <c r="C498" s="756"/>
      <c r="D498" s="756"/>
      <c r="E498" s="756"/>
      <c r="F498" s="756"/>
      <c r="G498" s="756"/>
      <c r="H498" s="756"/>
      <c r="I498" s="756"/>
      <c r="J498" s="756"/>
      <c r="K498" s="756"/>
      <c r="L498" s="756"/>
      <c r="M498" s="756"/>
      <c r="N498" s="756"/>
      <c r="O498" s="756"/>
      <c r="P498" s="756"/>
      <c r="Q498" s="756"/>
      <c r="R498" s="756"/>
      <c r="S498" s="756"/>
      <c r="T498" s="756"/>
      <c r="U498" s="756"/>
      <c r="V498" s="756"/>
      <c r="W498" s="756"/>
      <c r="X498" s="756"/>
      <c r="Y498" s="756"/>
      <c r="Z498" s="756"/>
      <c r="AA498" s="65"/>
      <c r="AB498" s="65"/>
      <c r="AC498" s="79"/>
    </row>
    <row r="499" spans="1:68" ht="14.25" customHeight="1" x14ac:dyDescent="0.25">
      <c r="A499" s="745" t="s">
        <v>76</v>
      </c>
      <c r="B499" s="745"/>
      <c r="C499" s="745"/>
      <c r="D499" s="745"/>
      <c r="E499" s="745"/>
      <c r="F499" s="745"/>
      <c r="G499" s="745"/>
      <c r="H499" s="745"/>
      <c r="I499" s="745"/>
      <c r="J499" s="745"/>
      <c r="K499" s="745"/>
      <c r="L499" s="745"/>
      <c r="M499" s="745"/>
      <c r="N499" s="745"/>
      <c r="O499" s="745"/>
      <c r="P499" s="745"/>
      <c r="Q499" s="745"/>
      <c r="R499" s="745"/>
      <c r="S499" s="745"/>
      <c r="T499" s="745"/>
      <c r="U499" s="745"/>
      <c r="V499" s="745"/>
      <c r="W499" s="745"/>
      <c r="X499" s="745"/>
      <c r="Y499" s="745"/>
      <c r="Z499" s="745"/>
      <c r="AA499" s="66"/>
      <c r="AB499" s="66"/>
      <c r="AC499" s="80"/>
    </row>
    <row r="500" spans="1:68" ht="27" customHeight="1" x14ac:dyDescent="0.25">
      <c r="A500" s="63" t="s">
        <v>801</v>
      </c>
      <c r="B500" s="63" t="s">
        <v>802</v>
      </c>
      <c r="C500" s="36">
        <v>4301031294</v>
      </c>
      <c r="D500" s="746">
        <v>4680115885189</v>
      </c>
      <c r="E500" s="746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81</v>
      </c>
      <c r="L500" s="37"/>
      <c r="M500" s="38" t="s">
        <v>80</v>
      </c>
      <c r="N500" s="38"/>
      <c r="O500" s="37">
        <v>40</v>
      </c>
      <c r="P500" s="8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8"/>
      <c r="R500" s="748"/>
      <c r="S500" s="748"/>
      <c r="T500" s="74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604" t="s">
        <v>803</v>
      </c>
      <c r="AG500" s="78"/>
      <c r="AJ500" s="84"/>
      <c r="AK500" s="84"/>
      <c r="BB500" s="60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804</v>
      </c>
      <c r="B501" s="63" t="s">
        <v>805</v>
      </c>
      <c r="C501" s="36">
        <v>4301031293</v>
      </c>
      <c r="D501" s="746">
        <v>4680115885172</v>
      </c>
      <c r="E501" s="746"/>
      <c r="F501" s="62">
        <v>0.2</v>
      </c>
      <c r="G501" s="37">
        <v>6</v>
      </c>
      <c r="H501" s="62">
        <v>1.2</v>
      </c>
      <c r="I501" s="62">
        <v>1.3</v>
      </c>
      <c r="J501" s="37">
        <v>234</v>
      </c>
      <c r="K501" s="37" t="s">
        <v>81</v>
      </c>
      <c r="L501" s="37"/>
      <c r="M501" s="38" t="s">
        <v>80</v>
      </c>
      <c r="N501" s="38"/>
      <c r="O501" s="37">
        <v>40</v>
      </c>
      <c r="P501" s="8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8"/>
      <c r="R501" s="748"/>
      <c r="S501" s="748"/>
      <c r="T501" s="74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IFERROR(IF(Y501=0,"",ROUNDUP(Y501/H501,0)*0.00502),"")</f>
        <v/>
      </c>
      <c r="AA501" s="68" t="s">
        <v>45</v>
      </c>
      <c r="AB501" s="69" t="s">
        <v>45</v>
      </c>
      <c r="AC501" s="606" t="s">
        <v>803</v>
      </c>
      <c r="AG501" s="78"/>
      <c r="AJ501" s="84"/>
      <c r="AK501" s="84"/>
      <c r="BB501" s="60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806</v>
      </c>
      <c r="B502" s="63" t="s">
        <v>807</v>
      </c>
      <c r="C502" s="36">
        <v>4301031291</v>
      </c>
      <c r="D502" s="746">
        <v>4680115885110</v>
      </c>
      <c r="E502" s="746"/>
      <c r="F502" s="62">
        <v>0.2</v>
      </c>
      <c r="G502" s="37">
        <v>6</v>
      </c>
      <c r="H502" s="62">
        <v>1.2</v>
      </c>
      <c r="I502" s="62">
        <v>2.02</v>
      </c>
      <c r="J502" s="37">
        <v>234</v>
      </c>
      <c r="K502" s="37" t="s">
        <v>81</v>
      </c>
      <c r="L502" s="37"/>
      <c r="M502" s="38" t="s">
        <v>80</v>
      </c>
      <c r="N502" s="38"/>
      <c r="O502" s="37">
        <v>35</v>
      </c>
      <c r="P502" s="8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8"/>
      <c r="R502" s="748"/>
      <c r="S502" s="748"/>
      <c r="T502" s="74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IFERROR(IF(Y502=0,"",ROUNDUP(Y502/H502,0)*0.00502),"")</f>
        <v/>
      </c>
      <c r="AA502" s="68" t="s">
        <v>45</v>
      </c>
      <c r="AB502" s="69" t="s">
        <v>45</v>
      </c>
      <c r="AC502" s="608" t="s">
        <v>808</v>
      </c>
      <c r="AG502" s="78"/>
      <c r="AJ502" s="84"/>
      <c r="AK502" s="84"/>
      <c r="BB502" s="60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809</v>
      </c>
      <c r="B503" s="63" t="s">
        <v>810</v>
      </c>
      <c r="C503" s="36">
        <v>4301031329</v>
      </c>
      <c r="D503" s="746">
        <v>4680115885219</v>
      </c>
      <c r="E503" s="746"/>
      <c r="F503" s="62">
        <v>0.28000000000000003</v>
      </c>
      <c r="G503" s="37">
        <v>6</v>
      </c>
      <c r="H503" s="62">
        <v>1.68</v>
      </c>
      <c r="I503" s="62">
        <v>2.5</v>
      </c>
      <c r="J503" s="37">
        <v>234</v>
      </c>
      <c r="K503" s="37" t="s">
        <v>81</v>
      </c>
      <c r="L503" s="37"/>
      <c r="M503" s="38" t="s">
        <v>80</v>
      </c>
      <c r="N503" s="38"/>
      <c r="O503" s="37">
        <v>35</v>
      </c>
      <c r="P503" s="813" t="s">
        <v>811</v>
      </c>
      <c r="Q503" s="748"/>
      <c r="R503" s="748"/>
      <c r="S503" s="748"/>
      <c r="T503" s="749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IFERROR(IF(Y503=0,"",ROUNDUP(Y503/H503,0)*0.00502),"")</f>
        <v/>
      </c>
      <c r="AA503" s="68" t="s">
        <v>45</v>
      </c>
      <c r="AB503" s="69" t="s">
        <v>45</v>
      </c>
      <c r="AC503" s="610" t="s">
        <v>812</v>
      </c>
      <c r="AG503" s="78"/>
      <c r="AJ503" s="84"/>
      <c r="AK503" s="84"/>
      <c r="BB503" s="61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36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37"/>
      <c r="P504" s="733" t="s">
        <v>40</v>
      </c>
      <c r="Q504" s="734"/>
      <c r="R504" s="734"/>
      <c r="S504" s="734"/>
      <c r="T504" s="734"/>
      <c r="U504" s="734"/>
      <c r="V504" s="735"/>
      <c r="W504" s="42" t="s">
        <v>39</v>
      </c>
      <c r="X504" s="43">
        <f>IFERROR(X500/H500,"0")+IFERROR(X501/H501,"0")+IFERROR(X502/H502,"0")+IFERROR(X503/H503,"0")</f>
        <v>0</v>
      </c>
      <c r="Y504" s="43">
        <f>IFERROR(Y500/H500,"0")+IFERROR(Y501/H501,"0")+IFERROR(Y502/H502,"0")+IFERROR(Y503/H503,"0")</f>
        <v>0</v>
      </c>
      <c r="Z504" s="43">
        <f>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37"/>
      <c r="P505" s="733" t="s">
        <v>40</v>
      </c>
      <c r="Q505" s="734"/>
      <c r="R505" s="734"/>
      <c r="S505" s="734"/>
      <c r="T505" s="734"/>
      <c r="U505" s="734"/>
      <c r="V505" s="735"/>
      <c r="W505" s="42" t="s">
        <v>0</v>
      </c>
      <c r="X505" s="43">
        <f>IFERROR(SUM(X500:X503),"0")</f>
        <v>0</v>
      </c>
      <c r="Y505" s="43">
        <f>IFERROR(SUM(Y500:Y503),"0")</f>
        <v>0</v>
      </c>
      <c r="Z505" s="42"/>
      <c r="AA505" s="67"/>
      <c r="AB505" s="67"/>
      <c r="AC505" s="67"/>
    </row>
    <row r="506" spans="1:68" ht="16.5" customHeight="1" x14ac:dyDescent="0.25">
      <c r="A506" s="756" t="s">
        <v>813</v>
      </c>
      <c r="B506" s="756"/>
      <c r="C506" s="756"/>
      <c r="D506" s="756"/>
      <c r="E506" s="756"/>
      <c r="F506" s="756"/>
      <c r="G506" s="756"/>
      <c r="H506" s="756"/>
      <c r="I506" s="756"/>
      <c r="J506" s="756"/>
      <c r="K506" s="756"/>
      <c r="L506" s="756"/>
      <c r="M506" s="756"/>
      <c r="N506" s="756"/>
      <c r="O506" s="756"/>
      <c r="P506" s="756"/>
      <c r="Q506" s="756"/>
      <c r="R506" s="756"/>
      <c r="S506" s="756"/>
      <c r="T506" s="756"/>
      <c r="U506" s="756"/>
      <c r="V506" s="756"/>
      <c r="W506" s="756"/>
      <c r="X506" s="756"/>
      <c r="Y506" s="756"/>
      <c r="Z506" s="756"/>
      <c r="AA506" s="65"/>
      <c r="AB506" s="65"/>
      <c r="AC506" s="79"/>
    </row>
    <row r="507" spans="1:68" ht="14.25" customHeight="1" x14ac:dyDescent="0.25">
      <c r="A507" s="745" t="s">
        <v>76</v>
      </c>
      <c r="B507" s="745"/>
      <c r="C507" s="745"/>
      <c r="D507" s="745"/>
      <c r="E507" s="745"/>
      <c r="F507" s="745"/>
      <c r="G507" s="745"/>
      <c r="H507" s="745"/>
      <c r="I507" s="745"/>
      <c r="J507" s="745"/>
      <c r="K507" s="745"/>
      <c r="L507" s="745"/>
      <c r="M507" s="745"/>
      <c r="N507" s="745"/>
      <c r="O507" s="745"/>
      <c r="P507" s="745"/>
      <c r="Q507" s="745"/>
      <c r="R507" s="745"/>
      <c r="S507" s="745"/>
      <c r="T507" s="745"/>
      <c r="U507" s="745"/>
      <c r="V507" s="745"/>
      <c r="W507" s="745"/>
      <c r="X507" s="745"/>
      <c r="Y507" s="745"/>
      <c r="Z507" s="745"/>
      <c r="AA507" s="66"/>
      <c r="AB507" s="66"/>
      <c r="AC507" s="80"/>
    </row>
    <row r="508" spans="1:68" ht="27" customHeight="1" x14ac:dyDescent="0.25">
      <c r="A508" s="63" t="s">
        <v>814</v>
      </c>
      <c r="B508" s="63" t="s">
        <v>815</v>
      </c>
      <c r="C508" s="36">
        <v>4301031261</v>
      </c>
      <c r="D508" s="746">
        <v>4680115885103</v>
      </c>
      <c r="E508" s="746"/>
      <c r="F508" s="62">
        <v>0.27</v>
      </c>
      <c r="G508" s="37">
        <v>6</v>
      </c>
      <c r="H508" s="62">
        <v>1.62</v>
      </c>
      <c r="I508" s="62">
        <v>1.82</v>
      </c>
      <c r="J508" s="37">
        <v>156</v>
      </c>
      <c r="K508" s="37" t="s">
        <v>87</v>
      </c>
      <c r="L508" s="37"/>
      <c r="M508" s="38" t="s">
        <v>80</v>
      </c>
      <c r="N508" s="38"/>
      <c r="O508" s="37">
        <v>40</v>
      </c>
      <c r="P508" s="8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8"/>
      <c r="R508" s="748"/>
      <c r="S508" s="748"/>
      <c r="T508" s="749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12" t="s">
        <v>816</v>
      </c>
      <c r="AG508" s="78"/>
      <c r="AJ508" s="84"/>
      <c r="AK508" s="84"/>
      <c r="BB508" s="61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36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37"/>
      <c r="P509" s="733" t="s">
        <v>40</v>
      </c>
      <c r="Q509" s="734"/>
      <c r="R509" s="734"/>
      <c r="S509" s="734"/>
      <c r="T509" s="734"/>
      <c r="U509" s="734"/>
      <c r="V509" s="73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37"/>
      <c r="P510" s="733" t="s">
        <v>40</v>
      </c>
      <c r="Q510" s="734"/>
      <c r="R510" s="734"/>
      <c r="S510" s="734"/>
      <c r="T510" s="734"/>
      <c r="U510" s="734"/>
      <c r="V510" s="73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27.75" customHeight="1" x14ac:dyDescent="0.2">
      <c r="A511" s="780" t="s">
        <v>817</v>
      </c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80"/>
      <c r="P511" s="780"/>
      <c r="Q511" s="780"/>
      <c r="R511" s="780"/>
      <c r="S511" s="780"/>
      <c r="T511" s="780"/>
      <c r="U511" s="780"/>
      <c r="V511" s="780"/>
      <c r="W511" s="780"/>
      <c r="X511" s="780"/>
      <c r="Y511" s="780"/>
      <c r="Z511" s="780"/>
      <c r="AA511" s="54"/>
      <c r="AB511" s="54"/>
      <c r="AC511" s="54"/>
    </row>
    <row r="512" spans="1:68" ht="16.5" customHeight="1" x14ac:dyDescent="0.25">
      <c r="A512" s="756" t="s">
        <v>817</v>
      </c>
      <c r="B512" s="756"/>
      <c r="C512" s="756"/>
      <c r="D512" s="756"/>
      <c r="E512" s="756"/>
      <c r="F512" s="756"/>
      <c r="G512" s="756"/>
      <c r="H512" s="756"/>
      <c r="I512" s="756"/>
      <c r="J512" s="756"/>
      <c r="K512" s="756"/>
      <c r="L512" s="756"/>
      <c r="M512" s="756"/>
      <c r="N512" s="756"/>
      <c r="O512" s="756"/>
      <c r="P512" s="756"/>
      <c r="Q512" s="756"/>
      <c r="R512" s="756"/>
      <c r="S512" s="756"/>
      <c r="T512" s="756"/>
      <c r="U512" s="756"/>
      <c r="V512" s="756"/>
      <c r="W512" s="756"/>
      <c r="X512" s="756"/>
      <c r="Y512" s="756"/>
      <c r="Z512" s="756"/>
      <c r="AA512" s="65"/>
      <c r="AB512" s="65"/>
      <c r="AC512" s="79"/>
    </row>
    <row r="513" spans="1:68" ht="14.25" customHeight="1" x14ac:dyDescent="0.25">
      <c r="A513" s="745" t="s">
        <v>123</v>
      </c>
      <c r="B513" s="745"/>
      <c r="C513" s="745"/>
      <c r="D513" s="745"/>
      <c r="E513" s="745"/>
      <c r="F513" s="745"/>
      <c r="G513" s="745"/>
      <c r="H513" s="745"/>
      <c r="I513" s="745"/>
      <c r="J513" s="745"/>
      <c r="K513" s="745"/>
      <c r="L513" s="745"/>
      <c r="M513" s="745"/>
      <c r="N513" s="745"/>
      <c r="O513" s="745"/>
      <c r="P513" s="745"/>
      <c r="Q513" s="745"/>
      <c r="R513" s="745"/>
      <c r="S513" s="745"/>
      <c r="T513" s="745"/>
      <c r="U513" s="745"/>
      <c r="V513" s="745"/>
      <c r="W513" s="745"/>
      <c r="X513" s="745"/>
      <c r="Y513" s="745"/>
      <c r="Z513" s="745"/>
      <c r="AA513" s="66"/>
      <c r="AB513" s="66"/>
      <c r="AC513" s="80"/>
    </row>
    <row r="514" spans="1:68" ht="27" customHeight="1" x14ac:dyDescent="0.25">
      <c r="A514" s="63" t="s">
        <v>818</v>
      </c>
      <c r="B514" s="63" t="s">
        <v>819</v>
      </c>
      <c r="C514" s="36">
        <v>4301011795</v>
      </c>
      <c r="D514" s="746">
        <v>4607091389067</v>
      </c>
      <c r="E514" s="746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128</v>
      </c>
      <c r="L514" s="37"/>
      <c r="M514" s="38" t="s">
        <v>131</v>
      </c>
      <c r="N514" s="38"/>
      <c r="O514" s="37">
        <v>60</v>
      </c>
      <c r="P514" s="8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8"/>
      <c r="R514" s="748"/>
      <c r="S514" s="748"/>
      <c r="T514" s="74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ref="Y514:Y524" si="89">IFERROR(IF(X514="",0,CEILING((X514/$H514),1)*$H514),"")</f>
        <v>0</v>
      </c>
      <c r="Z514" s="41" t="str">
        <f t="shared" ref="Z514:Z519" si="90">IFERROR(IF(Y514=0,"",ROUNDUP(Y514/H514,0)*0.01196),"")</f>
        <v/>
      </c>
      <c r="AA514" s="68" t="s">
        <v>45</v>
      </c>
      <c r="AB514" s="69" t="s">
        <v>45</v>
      </c>
      <c r="AC514" s="614" t="s">
        <v>126</v>
      </c>
      <c r="AG514" s="78"/>
      <c r="AJ514" s="84"/>
      <c r="AK514" s="84"/>
      <c r="BB514" s="615" t="s">
        <v>66</v>
      </c>
      <c r="BM514" s="78">
        <f t="shared" ref="BM514:BM524" si="91">IFERROR(X514*I514/H514,"0")</f>
        <v>0</v>
      </c>
      <c r="BN514" s="78">
        <f t="shared" ref="BN514:BN524" si="92">IFERROR(Y514*I514/H514,"0")</f>
        <v>0</v>
      </c>
      <c r="BO514" s="78">
        <f t="shared" ref="BO514:BO524" si="93">IFERROR(1/J514*(X514/H514),"0")</f>
        <v>0</v>
      </c>
      <c r="BP514" s="78">
        <f t="shared" ref="BP514:BP524" si="94">IFERROR(1/J514*(Y514/H514),"0")</f>
        <v>0</v>
      </c>
    </row>
    <row r="515" spans="1:68" ht="27" customHeight="1" x14ac:dyDescent="0.25">
      <c r="A515" s="63" t="s">
        <v>820</v>
      </c>
      <c r="B515" s="63" t="s">
        <v>821</v>
      </c>
      <c r="C515" s="36">
        <v>4301011961</v>
      </c>
      <c r="D515" s="746">
        <v>4680115885271</v>
      </c>
      <c r="E515" s="746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128</v>
      </c>
      <c r="L515" s="37"/>
      <c r="M515" s="38" t="s">
        <v>131</v>
      </c>
      <c r="N515" s="38"/>
      <c r="O515" s="37">
        <v>60</v>
      </c>
      <c r="P515" s="8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8"/>
      <c r="R515" s="748"/>
      <c r="S515" s="748"/>
      <c r="T515" s="74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89"/>
        <v>0</v>
      </c>
      <c r="Z515" s="41" t="str">
        <f t="shared" si="90"/>
        <v/>
      </c>
      <c r="AA515" s="68" t="s">
        <v>45</v>
      </c>
      <c r="AB515" s="69" t="s">
        <v>45</v>
      </c>
      <c r="AC515" s="616" t="s">
        <v>822</v>
      </c>
      <c r="AG515" s="78"/>
      <c r="AJ515" s="84"/>
      <c r="AK515" s="84"/>
      <c r="BB515" s="617" t="s">
        <v>66</v>
      </c>
      <c r="BM515" s="78">
        <f t="shared" si="91"/>
        <v>0</v>
      </c>
      <c r="BN515" s="78">
        <f t="shared" si="92"/>
        <v>0</v>
      </c>
      <c r="BO515" s="78">
        <f t="shared" si="93"/>
        <v>0</v>
      </c>
      <c r="BP515" s="78">
        <f t="shared" si="94"/>
        <v>0</v>
      </c>
    </row>
    <row r="516" spans="1:68" ht="16.5" customHeight="1" x14ac:dyDescent="0.25">
      <c r="A516" s="63" t="s">
        <v>823</v>
      </c>
      <c r="B516" s="63" t="s">
        <v>824</v>
      </c>
      <c r="C516" s="36">
        <v>4301011774</v>
      </c>
      <c r="D516" s="746">
        <v>4680115884502</v>
      </c>
      <c r="E516" s="746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128</v>
      </c>
      <c r="L516" s="37"/>
      <c r="M516" s="38" t="s">
        <v>131</v>
      </c>
      <c r="N516" s="38"/>
      <c r="O516" s="37">
        <v>60</v>
      </c>
      <c r="P516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8"/>
      <c r="R516" s="748"/>
      <c r="S516" s="748"/>
      <c r="T516" s="74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89"/>
        <v>0</v>
      </c>
      <c r="Z516" s="41" t="str">
        <f t="shared" si="90"/>
        <v/>
      </c>
      <c r="AA516" s="68" t="s">
        <v>45</v>
      </c>
      <c r="AB516" s="69" t="s">
        <v>45</v>
      </c>
      <c r="AC516" s="618" t="s">
        <v>825</v>
      </c>
      <c r="AG516" s="78"/>
      <c r="AJ516" s="84"/>
      <c r="AK516" s="84"/>
      <c r="BB516" s="619" t="s">
        <v>66</v>
      </c>
      <c r="BM516" s="78">
        <f t="shared" si="91"/>
        <v>0</v>
      </c>
      <c r="BN516" s="78">
        <f t="shared" si="92"/>
        <v>0</v>
      </c>
      <c r="BO516" s="78">
        <f t="shared" si="93"/>
        <v>0</v>
      </c>
      <c r="BP516" s="78">
        <f t="shared" si="94"/>
        <v>0</v>
      </c>
    </row>
    <row r="517" spans="1:68" ht="27" customHeight="1" x14ac:dyDescent="0.25">
      <c r="A517" s="63" t="s">
        <v>826</v>
      </c>
      <c r="B517" s="63" t="s">
        <v>827</v>
      </c>
      <c r="C517" s="36">
        <v>4301011771</v>
      </c>
      <c r="D517" s="746">
        <v>4607091389104</v>
      </c>
      <c r="E517" s="746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128</v>
      </c>
      <c r="L517" s="37"/>
      <c r="M517" s="38" t="s">
        <v>131</v>
      </c>
      <c r="N517" s="38"/>
      <c r="O517" s="37">
        <v>60</v>
      </c>
      <c r="P517" s="8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8"/>
      <c r="R517" s="748"/>
      <c r="S517" s="748"/>
      <c r="T517" s="749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89"/>
        <v>0</v>
      </c>
      <c r="Z517" s="41" t="str">
        <f t="shared" si="90"/>
        <v/>
      </c>
      <c r="AA517" s="68" t="s">
        <v>45</v>
      </c>
      <c r="AB517" s="69" t="s">
        <v>45</v>
      </c>
      <c r="AC517" s="620" t="s">
        <v>828</v>
      </c>
      <c r="AG517" s="78"/>
      <c r="AJ517" s="84"/>
      <c r="AK517" s="84"/>
      <c r="BB517" s="621" t="s">
        <v>66</v>
      </c>
      <c r="BM517" s="78">
        <f t="shared" si="91"/>
        <v>0</v>
      </c>
      <c r="BN517" s="78">
        <f t="shared" si="92"/>
        <v>0</v>
      </c>
      <c r="BO517" s="78">
        <f t="shared" si="93"/>
        <v>0</v>
      </c>
      <c r="BP517" s="78">
        <f t="shared" si="94"/>
        <v>0</v>
      </c>
    </row>
    <row r="518" spans="1:68" ht="16.5" customHeight="1" x14ac:dyDescent="0.25">
      <c r="A518" s="63" t="s">
        <v>829</v>
      </c>
      <c r="B518" s="63" t="s">
        <v>830</v>
      </c>
      <c r="C518" s="36">
        <v>4301011799</v>
      </c>
      <c r="D518" s="746">
        <v>4680115884519</v>
      </c>
      <c r="E518" s="746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128</v>
      </c>
      <c r="L518" s="37"/>
      <c r="M518" s="38" t="s">
        <v>127</v>
      </c>
      <c r="N518" s="38"/>
      <c r="O518" s="37">
        <v>60</v>
      </c>
      <c r="P518" s="8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8"/>
      <c r="R518" s="748"/>
      <c r="S518" s="748"/>
      <c r="T518" s="749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89"/>
        <v>0</v>
      </c>
      <c r="Z518" s="41" t="str">
        <f t="shared" si="90"/>
        <v/>
      </c>
      <c r="AA518" s="68" t="s">
        <v>45</v>
      </c>
      <c r="AB518" s="69" t="s">
        <v>45</v>
      </c>
      <c r="AC518" s="622" t="s">
        <v>831</v>
      </c>
      <c r="AG518" s="78"/>
      <c r="AJ518" s="84"/>
      <c r="AK518" s="84"/>
      <c r="BB518" s="623" t="s">
        <v>66</v>
      </c>
      <c r="BM518" s="78">
        <f t="shared" si="91"/>
        <v>0</v>
      </c>
      <c r="BN518" s="78">
        <f t="shared" si="92"/>
        <v>0</v>
      </c>
      <c r="BO518" s="78">
        <f t="shared" si="93"/>
        <v>0</v>
      </c>
      <c r="BP518" s="78">
        <f t="shared" si="94"/>
        <v>0</v>
      </c>
    </row>
    <row r="519" spans="1:68" ht="27" customHeight="1" x14ac:dyDescent="0.25">
      <c r="A519" s="63" t="s">
        <v>832</v>
      </c>
      <c r="B519" s="63" t="s">
        <v>833</v>
      </c>
      <c r="C519" s="36">
        <v>4301011376</v>
      </c>
      <c r="D519" s="746">
        <v>4680115885226</v>
      </c>
      <c r="E519" s="746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128</v>
      </c>
      <c r="L519" s="37"/>
      <c r="M519" s="38" t="s">
        <v>127</v>
      </c>
      <c r="N519" s="38"/>
      <c r="O519" s="37">
        <v>60</v>
      </c>
      <c r="P519" s="8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8"/>
      <c r="R519" s="748"/>
      <c r="S519" s="748"/>
      <c r="T519" s="749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89"/>
        <v>0</v>
      </c>
      <c r="Z519" s="41" t="str">
        <f t="shared" si="90"/>
        <v/>
      </c>
      <c r="AA519" s="68" t="s">
        <v>45</v>
      </c>
      <c r="AB519" s="69" t="s">
        <v>45</v>
      </c>
      <c r="AC519" s="624" t="s">
        <v>834</v>
      </c>
      <c r="AG519" s="78"/>
      <c r="AJ519" s="84"/>
      <c r="AK519" s="84"/>
      <c r="BB519" s="625" t="s">
        <v>66</v>
      </c>
      <c r="BM519" s="78">
        <f t="shared" si="91"/>
        <v>0</v>
      </c>
      <c r="BN519" s="78">
        <f t="shared" si="92"/>
        <v>0</v>
      </c>
      <c r="BO519" s="78">
        <f t="shared" si="93"/>
        <v>0</v>
      </c>
      <c r="BP519" s="78">
        <f t="shared" si="94"/>
        <v>0</v>
      </c>
    </row>
    <row r="520" spans="1:68" ht="27" customHeight="1" x14ac:dyDescent="0.25">
      <c r="A520" s="63" t="s">
        <v>835</v>
      </c>
      <c r="B520" s="63" t="s">
        <v>836</v>
      </c>
      <c r="C520" s="36">
        <v>4301012035</v>
      </c>
      <c r="D520" s="746">
        <v>4680115880603</v>
      </c>
      <c r="E520" s="746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87</v>
      </c>
      <c r="L520" s="37"/>
      <c r="M520" s="38" t="s">
        <v>131</v>
      </c>
      <c r="N520" s="38"/>
      <c r="O520" s="37">
        <v>60</v>
      </c>
      <c r="P520" s="809" t="s">
        <v>837</v>
      </c>
      <c r="Q520" s="748"/>
      <c r="R520" s="748"/>
      <c r="S520" s="748"/>
      <c r="T520" s="749"/>
      <c r="U520" s="39" t="s">
        <v>68</v>
      </c>
      <c r="V520" s="39" t="s">
        <v>45</v>
      </c>
      <c r="W520" s="40" t="s">
        <v>0</v>
      </c>
      <c r="X520" s="58">
        <v>0</v>
      </c>
      <c r="Y520" s="55">
        <f t="shared" si="89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26" t="s">
        <v>126</v>
      </c>
      <c r="AG520" s="78"/>
      <c r="AJ520" s="84"/>
      <c r="AK520" s="84"/>
      <c r="BB520" s="627" t="s">
        <v>66</v>
      </c>
      <c r="BM520" s="78">
        <f t="shared" si="91"/>
        <v>0</v>
      </c>
      <c r="BN520" s="78">
        <f t="shared" si="92"/>
        <v>0</v>
      </c>
      <c r="BO520" s="78">
        <f t="shared" si="93"/>
        <v>0</v>
      </c>
      <c r="BP520" s="78">
        <f t="shared" si="94"/>
        <v>0</v>
      </c>
    </row>
    <row r="521" spans="1:68" ht="27" customHeight="1" x14ac:dyDescent="0.25">
      <c r="A521" s="63" t="s">
        <v>835</v>
      </c>
      <c r="B521" s="63" t="s">
        <v>838</v>
      </c>
      <c r="C521" s="36">
        <v>4301011778</v>
      </c>
      <c r="D521" s="746">
        <v>4680115880603</v>
      </c>
      <c r="E521" s="746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87</v>
      </c>
      <c r="L521" s="37"/>
      <c r="M521" s="38" t="s">
        <v>131</v>
      </c>
      <c r="N521" s="38"/>
      <c r="O521" s="37">
        <v>60</v>
      </c>
      <c r="P521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8"/>
      <c r="R521" s="748"/>
      <c r="S521" s="748"/>
      <c r="T521" s="749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8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8" t="s">
        <v>126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839</v>
      </c>
      <c r="B522" s="63" t="s">
        <v>840</v>
      </c>
      <c r="C522" s="36">
        <v>4301012036</v>
      </c>
      <c r="D522" s="746">
        <v>4680115882782</v>
      </c>
      <c r="E522" s="746"/>
      <c r="F522" s="62">
        <v>0.6</v>
      </c>
      <c r="G522" s="37">
        <v>8</v>
      </c>
      <c r="H522" s="62">
        <v>4.8</v>
      </c>
      <c r="I522" s="62">
        <v>6.96</v>
      </c>
      <c r="J522" s="37">
        <v>120</v>
      </c>
      <c r="K522" s="37" t="s">
        <v>87</v>
      </c>
      <c r="L522" s="37"/>
      <c r="M522" s="38" t="s">
        <v>131</v>
      </c>
      <c r="N522" s="38"/>
      <c r="O522" s="37">
        <v>60</v>
      </c>
      <c r="P522" s="797" t="s">
        <v>841</v>
      </c>
      <c r="Q522" s="748"/>
      <c r="R522" s="748"/>
      <c r="S522" s="748"/>
      <c r="T522" s="749"/>
      <c r="U522" s="39" t="s">
        <v>68</v>
      </c>
      <c r="V522" s="39" t="s">
        <v>45</v>
      </c>
      <c r="W522" s="40" t="s">
        <v>0</v>
      </c>
      <c r="X522" s="58">
        <v>0</v>
      </c>
      <c r="Y522" s="55">
        <f t="shared" si="8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30" t="s">
        <v>822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842</v>
      </c>
      <c r="B523" s="63" t="s">
        <v>843</v>
      </c>
      <c r="C523" s="36">
        <v>4301012034</v>
      </c>
      <c r="D523" s="746">
        <v>4607091389982</v>
      </c>
      <c r="E523" s="746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87</v>
      </c>
      <c r="L523" s="37"/>
      <c r="M523" s="38" t="s">
        <v>131</v>
      </c>
      <c r="N523" s="38"/>
      <c r="O523" s="37">
        <v>60</v>
      </c>
      <c r="P523" s="798" t="s">
        <v>844</v>
      </c>
      <c r="Q523" s="748"/>
      <c r="R523" s="748"/>
      <c r="S523" s="748"/>
      <c r="T523" s="749"/>
      <c r="U523" s="39" t="s">
        <v>68</v>
      </c>
      <c r="V523" s="39" t="s">
        <v>45</v>
      </c>
      <c r="W523" s="40" t="s">
        <v>0</v>
      </c>
      <c r="X523" s="58">
        <v>0</v>
      </c>
      <c r="Y523" s="55">
        <f t="shared" si="89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828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842</v>
      </c>
      <c r="B524" s="63" t="s">
        <v>845</v>
      </c>
      <c r="C524" s="36">
        <v>4301011784</v>
      </c>
      <c r="D524" s="746">
        <v>4607091389982</v>
      </c>
      <c r="E524" s="746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87</v>
      </c>
      <c r="L524" s="37"/>
      <c r="M524" s="38" t="s">
        <v>131</v>
      </c>
      <c r="N524" s="38"/>
      <c r="O524" s="37">
        <v>60</v>
      </c>
      <c r="P524" s="7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8"/>
      <c r="R524" s="748"/>
      <c r="S524" s="748"/>
      <c r="T524" s="749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9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34" t="s">
        <v>828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x14ac:dyDescent="0.2">
      <c r="A525" s="736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37"/>
      <c r="P525" s="733" t="s">
        <v>40</v>
      </c>
      <c r="Q525" s="734"/>
      <c r="R525" s="734"/>
      <c r="S525" s="734"/>
      <c r="T525" s="734"/>
      <c r="U525" s="734"/>
      <c r="V525" s="735"/>
      <c r="W525" s="42" t="s">
        <v>39</v>
      </c>
      <c r="X525" s="43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3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3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37"/>
      <c r="P526" s="733" t="s">
        <v>40</v>
      </c>
      <c r="Q526" s="734"/>
      <c r="R526" s="734"/>
      <c r="S526" s="734"/>
      <c r="T526" s="734"/>
      <c r="U526" s="734"/>
      <c r="V526" s="735"/>
      <c r="W526" s="42" t="s">
        <v>0</v>
      </c>
      <c r="X526" s="43">
        <f>IFERROR(SUM(X514:X524),"0")</f>
        <v>0</v>
      </c>
      <c r="Y526" s="43">
        <f>IFERROR(SUM(Y514:Y524),"0")</f>
        <v>0</v>
      </c>
      <c r="Z526" s="42"/>
      <c r="AA526" s="67"/>
      <c r="AB526" s="67"/>
      <c r="AC526" s="67"/>
    </row>
    <row r="527" spans="1:68" ht="14.25" customHeight="1" x14ac:dyDescent="0.25">
      <c r="A527" s="745" t="s">
        <v>175</v>
      </c>
      <c r="B527" s="745"/>
      <c r="C527" s="745"/>
      <c r="D527" s="745"/>
      <c r="E527" s="745"/>
      <c r="F527" s="745"/>
      <c r="G527" s="745"/>
      <c r="H527" s="745"/>
      <c r="I527" s="745"/>
      <c r="J527" s="745"/>
      <c r="K527" s="745"/>
      <c r="L527" s="745"/>
      <c r="M527" s="745"/>
      <c r="N527" s="745"/>
      <c r="O527" s="745"/>
      <c r="P527" s="745"/>
      <c r="Q527" s="745"/>
      <c r="R527" s="745"/>
      <c r="S527" s="745"/>
      <c r="T527" s="745"/>
      <c r="U527" s="745"/>
      <c r="V527" s="745"/>
      <c r="W527" s="745"/>
      <c r="X527" s="745"/>
      <c r="Y527" s="745"/>
      <c r="Z527" s="745"/>
      <c r="AA527" s="66"/>
      <c r="AB527" s="66"/>
      <c r="AC527" s="80"/>
    </row>
    <row r="528" spans="1:68" ht="16.5" customHeight="1" x14ac:dyDescent="0.25">
      <c r="A528" s="63" t="s">
        <v>846</v>
      </c>
      <c r="B528" s="63" t="s">
        <v>847</v>
      </c>
      <c r="C528" s="36">
        <v>4301020222</v>
      </c>
      <c r="D528" s="746">
        <v>4607091388930</v>
      </c>
      <c r="E528" s="746"/>
      <c r="F528" s="62">
        <v>0.88</v>
      </c>
      <c r="G528" s="37">
        <v>6</v>
      </c>
      <c r="H528" s="62">
        <v>5.28</v>
      </c>
      <c r="I528" s="62">
        <v>5.64</v>
      </c>
      <c r="J528" s="37">
        <v>104</v>
      </c>
      <c r="K528" s="37" t="s">
        <v>128</v>
      </c>
      <c r="L528" s="37"/>
      <c r="M528" s="38" t="s">
        <v>131</v>
      </c>
      <c r="N528" s="38"/>
      <c r="O528" s="37">
        <v>55</v>
      </c>
      <c r="P528" s="8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8"/>
      <c r="R528" s="748"/>
      <c r="S528" s="748"/>
      <c r="T528" s="74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IFERROR(IF(Y528=0,"",ROUNDUP(Y528/H528,0)*0.01196),"")</f>
        <v/>
      </c>
      <c r="AA528" s="68" t="s">
        <v>45</v>
      </c>
      <c r="AB528" s="69" t="s">
        <v>45</v>
      </c>
      <c r="AC528" s="636" t="s">
        <v>848</v>
      </c>
      <c r="AG528" s="78"/>
      <c r="AJ528" s="84"/>
      <c r="AK528" s="84"/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16.5" customHeight="1" x14ac:dyDescent="0.25">
      <c r="A529" s="63" t="s">
        <v>849</v>
      </c>
      <c r="B529" s="63" t="s">
        <v>850</v>
      </c>
      <c r="C529" s="36">
        <v>4301020364</v>
      </c>
      <c r="D529" s="746">
        <v>4680115880054</v>
      </c>
      <c r="E529" s="746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87</v>
      </c>
      <c r="L529" s="37"/>
      <c r="M529" s="38" t="s">
        <v>131</v>
      </c>
      <c r="N529" s="38"/>
      <c r="O529" s="37">
        <v>55</v>
      </c>
      <c r="P529" s="801" t="s">
        <v>851</v>
      </c>
      <c r="Q529" s="748"/>
      <c r="R529" s="748"/>
      <c r="S529" s="748"/>
      <c r="T529" s="749"/>
      <c r="U529" s="39" t="s">
        <v>68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38" t="s">
        <v>848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849</v>
      </c>
      <c r="B530" s="63" t="s">
        <v>852</v>
      </c>
      <c r="C530" s="36">
        <v>4301020206</v>
      </c>
      <c r="D530" s="746">
        <v>4680115880054</v>
      </c>
      <c r="E530" s="746"/>
      <c r="F530" s="62">
        <v>0.6</v>
      </c>
      <c r="G530" s="37">
        <v>6</v>
      </c>
      <c r="H530" s="62">
        <v>3.6</v>
      </c>
      <c r="I530" s="62">
        <v>3.81</v>
      </c>
      <c r="J530" s="37">
        <v>132</v>
      </c>
      <c r="K530" s="37" t="s">
        <v>87</v>
      </c>
      <c r="L530" s="37"/>
      <c r="M530" s="38" t="s">
        <v>131</v>
      </c>
      <c r="N530" s="38"/>
      <c r="O530" s="37">
        <v>55</v>
      </c>
      <c r="P530" s="8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48"/>
      <c r="R530" s="748"/>
      <c r="S530" s="748"/>
      <c r="T530" s="749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40" t="s">
        <v>848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36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37"/>
      <c r="P531" s="733" t="s">
        <v>40</v>
      </c>
      <c r="Q531" s="734"/>
      <c r="R531" s="734"/>
      <c r="S531" s="734"/>
      <c r="T531" s="734"/>
      <c r="U531" s="734"/>
      <c r="V531" s="735"/>
      <c r="W531" s="42" t="s">
        <v>39</v>
      </c>
      <c r="X531" s="43">
        <f>IFERROR(X528/H528,"0")+IFERROR(X529/H529,"0")+IFERROR(X530/H530,"0")</f>
        <v>0</v>
      </c>
      <c r="Y531" s="43">
        <f>IFERROR(Y528/H528,"0")+IFERROR(Y529/H529,"0")+IFERROR(Y530/H530,"0")</f>
        <v>0</v>
      </c>
      <c r="Z531" s="43">
        <f>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37"/>
      <c r="P532" s="733" t="s">
        <v>40</v>
      </c>
      <c r="Q532" s="734"/>
      <c r="R532" s="734"/>
      <c r="S532" s="734"/>
      <c r="T532" s="734"/>
      <c r="U532" s="734"/>
      <c r="V532" s="735"/>
      <c r="W532" s="42" t="s">
        <v>0</v>
      </c>
      <c r="X532" s="43">
        <f>IFERROR(SUM(X528:X530),"0")</f>
        <v>0</v>
      </c>
      <c r="Y532" s="43">
        <f>IFERROR(SUM(Y528:Y530),"0")</f>
        <v>0</v>
      </c>
      <c r="Z532" s="42"/>
      <c r="AA532" s="67"/>
      <c r="AB532" s="67"/>
      <c r="AC532" s="67"/>
    </row>
    <row r="533" spans="1:68" ht="14.25" customHeight="1" x14ac:dyDescent="0.25">
      <c r="A533" s="745" t="s">
        <v>76</v>
      </c>
      <c r="B533" s="745"/>
      <c r="C533" s="745"/>
      <c r="D533" s="745"/>
      <c r="E533" s="745"/>
      <c r="F533" s="745"/>
      <c r="G533" s="745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  <c r="U533" s="745"/>
      <c r="V533" s="745"/>
      <c r="W533" s="745"/>
      <c r="X533" s="745"/>
      <c r="Y533" s="745"/>
      <c r="Z533" s="745"/>
      <c r="AA533" s="66"/>
      <c r="AB533" s="66"/>
      <c r="AC533" s="80"/>
    </row>
    <row r="534" spans="1:68" ht="27" customHeight="1" x14ac:dyDescent="0.25">
      <c r="A534" s="63" t="s">
        <v>853</v>
      </c>
      <c r="B534" s="63" t="s">
        <v>854</v>
      </c>
      <c r="C534" s="36">
        <v>4301031252</v>
      </c>
      <c r="D534" s="746">
        <v>4680115883116</v>
      </c>
      <c r="E534" s="746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128</v>
      </c>
      <c r="L534" s="37"/>
      <c r="M534" s="38" t="s">
        <v>131</v>
      </c>
      <c r="N534" s="38"/>
      <c r="O534" s="37">
        <v>60</v>
      </c>
      <c r="P534" s="7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8"/>
      <c r="R534" s="748"/>
      <c r="S534" s="748"/>
      <c r="T534" s="74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42" si="95">IFERROR(IF(X534="",0,CEILING((X534/$H534),1)*$H534),"")</f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2" t="s">
        <v>855</v>
      </c>
      <c r="AG534" s="78"/>
      <c r="AJ534" s="84"/>
      <c r="AK534" s="84"/>
      <c r="BB534" s="643" t="s">
        <v>66</v>
      </c>
      <c r="BM534" s="78">
        <f t="shared" ref="BM534:BM542" si="96">IFERROR(X534*I534/H534,"0")</f>
        <v>0</v>
      </c>
      <c r="BN534" s="78">
        <f t="shared" ref="BN534:BN542" si="97">IFERROR(Y534*I534/H534,"0")</f>
        <v>0</v>
      </c>
      <c r="BO534" s="78">
        <f t="shared" ref="BO534:BO542" si="98">IFERROR(1/J534*(X534/H534),"0")</f>
        <v>0</v>
      </c>
      <c r="BP534" s="78">
        <f t="shared" ref="BP534:BP542" si="99">IFERROR(1/J534*(Y534/H534),"0")</f>
        <v>0</v>
      </c>
    </row>
    <row r="535" spans="1:68" ht="27" customHeight="1" x14ac:dyDescent="0.25">
      <c r="A535" s="63" t="s">
        <v>856</v>
      </c>
      <c r="B535" s="63" t="s">
        <v>857</v>
      </c>
      <c r="C535" s="36">
        <v>4301031248</v>
      </c>
      <c r="D535" s="746">
        <v>4680115883093</v>
      </c>
      <c r="E535" s="746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128</v>
      </c>
      <c r="L535" s="37"/>
      <c r="M535" s="38" t="s">
        <v>80</v>
      </c>
      <c r="N535" s="38"/>
      <c r="O535" s="37">
        <v>60</v>
      </c>
      <c r="P535" s="7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8"/>
      <c r="R535" s="748"/>
      <c r="S535" s="748"/>
      <c r="T535" s="74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5"/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858</v>
      </c>
      <c r="AG535" s="78"/>
      <c r="AJ535" s="84"/>
      <c r="AK535" s="84"/>
      <c r="BB535" s="645" t="s">
        <v>66</v>
      </c>
      <c r="BM535" s="78">
        <f t="shared" si="96"/>
        <v>0</v>
      </c>
      <c r="BN535" s="78">
        <f t="shared" si="97"/>
        <v>0</v>
      </c>
      <c r="BO535" s="78">
        <f t="shared" si="98"/>
        <v>0</v>
      </c>
      <c r="BP535" s="78">
        <f t="shared" si="99"/>
        <v>0</v>
      </c>
    </row>
    <row r="536" spans="1:68" ht="27" customHeight="1" x14ac:dyDescent="0.25">
      <c r="A536" s="63" t="s">
        <v>859</v>
      </c>
      <c r="B536" s="63" t="s">
        <v>860</v>
      </c>
      <c r="C536" s="36">
        <v>4301031250</v>
      </c>
      <c r="D536" s="746">
        <v>4680115883109</v>
      </c>
      <c r="E536" s="746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128</v>
      </c>
      <c r="L536" s="37"/>
      <c r="M536" s="38" t="s">
        <v>80</v>
      </c>
      <c r="N536" s="38"/>
      <c r="O536" s="37">
        <v>60</v>
      </c>
      <c r="P536" s="7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8"/>
      <c r="R536" s="748"/>
      <c r="S536" s="748"/>
      <c r="T536" s="74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5"/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46" t="s">
        <v>861</v>
      </c>
      <c r="AG536" s="78"/>
      <c r="AJ536" s="84"/>
      <c r="AK536" s="84"/>
      <c r="BB536" s="647" t="s">
        <v>66</v>
      </c>
      <c r="BM536" s="78">
        <f t="shared" si="96"/>
        <v>0</v>
      </c>
      <c r="BN536" s="78">
        <f t="shared" si="97"/>
        <v>0</v>
      </c>
      <c r="BO536" s="78">
        <f t="shared" si="98"/>
        <v>0</v>
      </c>
      <c r="BP536" s="78">
        <f t="shared" si="99"/>
        <v>0</v>
      </c>
    </row>
    <row r="537" spans="1:68" ht="27" customHeight="1" x14ac:dyDescent="0.25">
      <c r="A537" s="63" t="s">
        <v>862</v>
      </c>
      <c r="B537" s="63" t="s">
        <v>863</v>
      </c>
      <c r="C537" s="36">
        <v>4301031383</v>
      </c>
      <c r="D537" s="746">
        <v>4680115882072</v>
      </c>
      <c r="E537" s="746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87</v>
      </c>
      <c r="L537" s="37"/>
      <c r="M537" s="38" t="s">
        <v>131</v>
      </c>
      <c r="N537" s="38"/>
      <c r="O537" s="37">
        <v>60</v>
      </c>
      <c r="P537" s="792" t="s">
        <v>864</v>
      </c>
      <c r="Q537" s="748"/>
      <c r="R537" s="748"/>
      <c r="S537" s="748"/>
      <c r="T537" s="749"/>
      <c r="U537" s="39" t="s">
        <v>68</v>
      </c>
      <c r="V537" s="39" t="s">
        <v>45</v>
      </c>
      <c r="W537" s="40" t="s">
        <v>0</v>
      </c>
      <c r="X537" s="58">
        <v>0</v>
      </c>
      <c r="Y537" s="55">
        <f t="shared" si="95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48" t="s">
        <v>865</v>
      </c>
      <c r="AG537" s="78"/>
      <c r="AJ537" s="84"/>
      <c r="AK537" s="84"/>
      <c r="BB537" s="649" t="s">
        <v>66</v>
      </c>
      <c r="BM537" s="78">
        <f t="shared" si="96"/>
        <v>0</v>
      </c>
      <c r="BN537" s="78">
        <f t="shared" si="97"/>
        <v>0</v>
      </c>
      <c r="BO537" s="78">
        <f t="shared" si="98"/>
        <v>0</v>
      </c>
      <c r="BP537" s="78">
        <f t="shared" si="99"/>
        <v>0</v>
      </c>
    </row>
    <row r="538" spans="1:68" ht="27" customHeight="1" x14ac:dyDescent="0.25">
      <c r="A538" s="63" t="s">
        <v>862</v>
      </c>
      <c r="B538" s="63" t="s">
        <v>866</v>
      </c>
      <c r="C538" s="36">
        <v>4301031249</v>
      </c>
      <c r="D538" s="746">
        <v>4680115882072</v>
      </c>
      <c r="E538" s="746"/>
      <c r="F538" s="62">
        <v>0.6</v>
      </c>
      <c r="G538" s="37">
        <v>6</v>
      </c>
      <c r="H538" s="62">
        <v>3.6</v>
      </c>
      <c r="I538" s="62">
        <v>3.81</v>
      </c>
      <c r="J538" s="37">
        <v>132</v>
      </c>
      <c r="K538" s="37" t="s">
        <v>87</v>
      </c>
      <c r="L538" s="37"/>
      <c r="M538" s="38" t="s">
        <v>131</v>
      </c>
      <c r="N538" s="38"/>
      <c r="O538" s="37">
        <v>60</v>
      </c>
      <c r="P538" s="7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48"/>
      <c r="R538" s="748"/>
      <c r="S538" s="748"/>
      <c r="T538" s="749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5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50" t="s">
        <v>865</v>
      </c>
      <c r="AG538" s="78"/>
      <c r="AJ538" s="84"/>
      <c r="AK538" s="84"/>
      <c r="BB538" s="651" t="s">
        <v>66</v>
      </c>
      <c r="BM538" s="78">
        <f t="shared" si="96"/>
        <v>0</v>
      </c>
      <c r="BN538" s="78">
        <f t="shared" si="97"/>
        <v>0</v>
      </c>
      <c r="BO538" s="78">
        <f t="shared" si="98"/>
        <v>0</v>
      </c>
      <c r="BP538" s="78">
        <f t="shared" si="99"/>
        <v>0</v>
      </c>
    </row>
    <row r="539" spans="1:68" ht="27" customHeight="1" x14ac:dyDescent="0.25">
      <c r="A539" s="63" t="s">
        <v>867</v>
      </c>
      <c r="B539" s="63" t="s">
        <v>868</v>
      </c>
      <c r="C539" s="36">
        <v>4301031385</v>
      </c>
      <c r="D539" s="746">
        <v>4680115882102</v>
      </c>
      <c r="E539" s="746"/>
      <c r="F539" s="62">
        <v>0.6</v>
      </c>
      <c r="G539" s="37">
        <v>8</v>
      </c>
      <c r="H539" s="62">
        <v>4.8</v>
      </c>
      <c r="I539" s="62">
        <v>6.69</v>
      </c>
      <c r="J539" s="37">
        <v>120</v>
      </c>
      <c r="K539" s="37" t="s">
        <v>87</v>
      </c>
      <c r="L539" s="37"/>
      <c r="M539" s="38" t="s">
        <v>80</v>
      </c>
      <c r="N539" s="38"/>
      <c r="O539" s="37">
        <v>60</v>
      </c>
      <c r="P539" s="794" t="s">
        <v>869</v>
      </c>
      <c r="Q539" s="748"/>
      <c r="R539" s="748"/>
      <c r="S539" s="748"/>
      <c r="T539" s="749"/>
      <c r="U539" s="39" t="s">
        <v>68</v>
      </c>
      <c r="V539" s="39" t="s">
        <v>45</v>
      </c>
      <c r="W539" s="40" t="s">
        <v>0</v>
      </c>
      <c r="X539" s="58">
        <v>0</v>
      </c>
      <c r="Y539" s="55">
        <f t="shared" si="95"/>
        <v>0</v>
      </c>
      <c r="Z539" s="41" t="str">
        <f>IFERROR(IF(Y539=0,"",ROUNDUP(Y539/H539,0)*0.00937),"")</f>
        <v/>
      </c>
      <c r="AA539" s="68" t="s">
        <v>45</v>
      </c>
      <c r="AB539" s="69" t="s">
        <v>45</v>
      </c>
      <c r="AC539" s="652" t="s">
        <v>870</v>
      </c>
      <c r="AG539" s="78"/>
      <c r="AJ539" s="84"/>
      <c r="AK539" s="84"/>
      <c r="BB539" s="653" t="s">
        <v>66</v>
      </c>
      <c r="BM539" s="78">
        <f t="shared" si="96"/>
        <v>0</v>
      </c>
      <c r="BN539" s="78">
        <f t="shared" si="97"/>
        <v>0</v>
      </c>
      <c r="BO539" s="78">
        <f t="shared" si="98"/>
        <v>0</v>
      </c>
      <c r="BP539" s="78">
        <f t="shared" si="99"/>
        <v>0</v>
      </c>
    </row>
    <row r="540" spans="1:68" ht="27" customHeight="1" x14ac:dyDescent="0.25">
      <c r="A540" s="63" t="s">
        <v>867</v>
      </c>
      <c r="B540" s="63" t="s">
        <v>871</v>
      </c>
      <c r="C540" s="36">
        <v>4301031251</v>
      </c>
      <c r="D540" s="746">
        <v>4680115882102</v>
      </c>
      <c r="E540" s="746"/>
      <c r="F540" s="62">
        <v>0.6</v>
      </c>
      <c r="G540" s="37">
        <v>6</v>
      </c>
      <c r="H540" s="62">
        <v>3.6</v>
      </c>
      <c r="I540" s="62">
        <v>3.81</v>
      </c>
      <c r="J540" s="37">
        <v>132</v>
      </c>
      <c r="K540" s="37" t="s">
        <v>87</v>
      </c>
      <c r="L540" s="37"/>
      <c r="M540" s="38" t="s">
        <v>80</v>
      </c>
      <c r="N540" s="38"/>
      <c r="O540" s="37">
        <v>60</v>
      </c>
      <c r="P540" s="7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48"/>
      <c r="R540" s="748"/>
      <c r="S540" s="748"/>
      <c r="T540" s="749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95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54" t="s">
        <v>858</v>
      </c>
      <c r="AG540" s="78"/>
      <c r="AJ540" s="84"/>
      <c r="AK540" s="84"/>
      <c r="BB540" s="655" t="s">
        <v>66</v>
      </c>
      <c r="BM540" s="78">
        <f t="shared" si="96"/>
        <v>0</v>
      </c>
      <c r="BN540" s="78">
        <f t="shared" si="97"/>
        <v>0</v>
      </c>
      <c r="BO540" s="78">
        <f t="shared" si="98"/>
        <v>0</v>
      </c>
      <c r="BP540" s="78">
        <f t="shared" si="99"/>
        <v>0</v>
      </c>
    </row>
    <row r="541" spans="1:68" ht="27" customHeight="1" x14ac:dyDescent="0.25">
      <c r="A541" s="63" t="s">
        <v>872</v>
      </c>
      <c r="B541" s="63" t="s">
        <v>873</v>
      </c>
      <c r="C541" s="36">
        <v>4301031384</v>
      </c>
      <c r="D541" s="746">
        <v>4680115882096</v>
      </c>
      <c r="E541" s="746"/>
      <c r="F541" s="62">
        <v>0.6</v>
      </c>
      <c r="G541" s="37">
        <v>8</v>
      </c>
      <c r="H541" s="62">
        <v>4.8</v>
      </c>
      <c r="I541" s="62">
        <v>6.69</v>
      </c>
      <c r="J541" s="37">
        <v>120</v>
      </c>
      <c r="K541" s="37" t="s">
        <v>87</v>
      </c>
      <c r="L541" s="37"/>
      <c r="M541" s="38" t="s">
        <v>80</v>
      </c>
      <c r="N541" s="38"/>
      <c r="O541" s="37">
        <v>60</v>
      </c>
      <c r="P541" s="784" t="s">
        <v>874</v>
      </c>
      <c r="Q541" s="748"/>
      <c r="R541" s="748"/>
      <c r="S541" s="748"/>
      <c r="T541" s="749"/>
      <c r="U541" s="39" t="s">
        <v>68</v>
      </c>
      <c r="V541" s="39" t="s">
        <v>45</v>
      </c>
      <c r="W541" s="40" t="s">
        <v>0</v>
      </c>
      <c r="X541" s="58">
        <v>0</v>
      </c>
      <c r="Y541" s="55">
        <f t="shared" si="95"/>
        <v>0</v>
      </c>
      <c r="Z541" s="41" t="str">
        <f>IFERROR(IF(Y541=0,"",ROUNDUP(Y541/H541,0)*0.00937),"")</f>
        <v/>
      </c>
      <c r="AA541" s="68" t="s">
        <v>45</v>
      </c>
      <c r="AB541" s="69" t="s">
        <v>45</v>
      </c>
      <c r="AC541" s="656" t="s">
        <v>875</v>
      </c>
      <c r="AG541" s="78"/>
      <c r="AJ541" s="84"/>
      <c r="AK541" s="84"/>
      <c r="BB541" s="657" t="s">
        <v>66</v>
      </c>
      <c r="BM541" s="78">
        <f t="shared" si="96"/>
        <v>0</v>
      </c>
      <c r="BN541" s="78">
        <f t="shared" si="97"/>
        <v>0</v>
      </c>
      <c r="BO541" s="78">
        <f t="shared" si="98"/>
        <v>0</v>
      </c>
      <c r="BP541" s="78">
        <f t="shared" si="99"/>
        <v>0</v>
      </c>
    </row>
    <row r="542" spans="1:68" ht="27" customHeight="1" x14ac:dyDescent="0.25">
      <c r="A542" s="63" t="s">
        <v>872</v>
      </c>
      <c r="B542" s="63" t="s">
        <v>876</v>
      </c>
      <c r="C542" s="36">
        <v>4301031253</v>
      </c>
      <c r="D542" s="746">
        <v>4680115882096</v>
      </c>
      <c r="E542" s="746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87</v>
      </c>
      <c r="L542" s="37"/>
      <c r="M542" s="38" t="s">
        <v>80</v>
      </c>
      <c r="N542" s="38"/>
      <c r="O542" s="37">
        <v>60</v>
      </c>
      <c r="P542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48"/>
      <c r="R542" s="748"/>
      <c r="S542" s="748"/>
      <c r="T542" s="749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5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58" t="s">
        <v>861</v>
      </c>
      <c r="AG542" s="78"/>
      <c r="AJ542" s="84"/>
      <c r="AK542" s="84"/>
      <c r="BB542" s="659" t="s">
        <v>66</v>
      </c>
      <c r="BM542" s="78">
        <f t="shared" si="96"/>
        <v>0</v>
      </c>
      <c r="BN542" s="78">
        <f t="shared" si="97"/>
        <v>0</v>
      </c>
      <c r="BO542" s="78">
        <f t="shared" si="98"/>
        <v>0</v>
      </c>
      <c r="BP542" s="78">
        <f t="shared" si="99"/>
        <v>0</v>
      </c>
    </row>
    <row r="543" spans="1:68" x14ac:dyDescent="0.2">
      <c r="A543" s="736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37"/>
      <c r="P543" s="733" t="s">
        <v>40</v>
      </c>
      <c r="Q543" s="734"/>
      <c r="R543" s="734"/>
      <c r="S543" s="734"/>
      <c r="T543" s="734"/>
      <c r="U543" s="734"/>
      <c r="V543" s="735"/>
      <c r="W543" s="42" t="s">
        <v>39</v>
      </c>
      <c r="X543" s="43">
        <f>IFERROR(X534/H534,"0")+IFERROR(X535/H535,"0")+IFERROR(X536/H536,"0")+IFERROR(X537/H537,"0")+IFERROR(X538/H538,"0")+IFERROR(X539/H539,"0")+IFERROR(X540/H540,"0")+IFERROR(X541/H541,"0")+IFERROR(X542/H542,"0")</f>
        <v>0</v>
      </c>
      <c r="Y543" s="43">
        <f>IFERROR(Y534/H534,"0")+IFERROR(Y535/H535,"0")+IFERROR(Y536/H536,"0")+IFERROR(Y537/H537,"0")+IFERROR(Y538/H538,"0")+IFERROR(Y539/H539,"0")+IFERROR(Y540/H540,"0")+IFERROR(Y541/H541,"0")+IFERROR(Y542/H542,"0")</f>
        <v>0</v>
      </c>
      <c r="Z543" s="43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7"/>
      <c r="AB543" s="67"/>
      <c r="AC543" s="67"/>
    </row>
    <row r="544" spans="1:68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37"/>
      <c r="P544" s="733" t="s">
        <v>40</v>
      </c>
      <c r="Q544" s="734"/>
      <c r="R544" s="734"/>
      <c r="S544" s="734"/>
      <c r="T544" s="734"/>
      <c r="U544" s="734"/>
      <c r="V544" s="735"/>
      <c r="W544" s="42" t="s">
        <v>0</v>
      </c>
      <c r="X544" s="43">
        <f>IFERROR(SUM(X534:X542),"0")</f>
        <v>0</v>
      </c>
      <c r="Y544" s="43">
        <f>IFERROR(SUM(Y534:Y542),"0")</f>
        <v>0</v>
      </c>
      <c r="Z544" s="42"/>
      <c r="AA544" s="67"/>
      <c r="AB544" s="67"/>
      <c r="AC544" s="67"/>
    </row>
    <row r="545" spans="1:68" ht="14.25" customHeight="1" x14ac:dyDescent="0.25">
      <c r="A545" s="745" t="s">
        <v>82</v>
      </c>
      <c r="B545" s="745"/>
      <c r="C545" s="745"/>
      <c r="D545" s="745"/>
      <c r="E545" s="745"/>
      <c r="F545" s="745"/>
      <c r="G545" s="745"/>
      <c r="H545" s="745"/>
      <c r="I545" s="745"/>
      <c r="J545" s="745"/>
      <c r="K545" s="745"/>
      <c r="L545" s="745"/>
      <c r="M545" s="745"/>
      <c r="N545" s="745"/>
      <c r="O545" s="745"/>
      <c r="P545" s="745"/>
      <c r="Q545" s="745"/>
      <c r="R545" s="745"/>
      <c r="S545" s="745"/>
      <c r="T545" s="745"/>
      <c r="U545" s="745"/>
      <c r="V545" s="745"/>
      <c r="W545" s="745"/>
      <c r="X545" s="745"/>
      <c r="Y545" s="745"/>
      <c r="Z545" s="745"/>
      <c r="AA545" s="66"/>
      <c r="AB545" s="66"/>
      <c r="AC545" s="80"/>
    </row>
    <row r="546" spans="1:68" ht="16.5" customHeight="1" x14ac:dyDescent="0.25">
      <c r="A546" s="63" t="s">
        <v>877</v>
      </c>
      <c r="B546" s="63" t="s">
        <v>878</v>
      </c>
      <c r="C546" s="36">
        <v>4301051230</v>
      </c>
      <c r="D546" s="746">
        <v>4607091383409</v>
      </c>
      <c r="E546" s="746"/>
      <c r="F546" s="62">
        <v>1.3</v>
      </c>
      <c r="G546" s="37">
        <v>6</v>
      </c>
      <c r="H546" s="62">
        <v>7.8</v>
      </c>
      <c r="I546" s="62">
        <v>8.3460000000000001</v>
      </c>
      <c r="J546" s="37">
        <v>56</v>
      </c>
      <c r="K546" s="37" t="s">
        <v>128</v>
      </c>
      <c r="L546" s="37"/>
      <c r="M546" s="38" t="s">
        <v>80</v>
      </c>
      <c r="N546" s="38"/>
      <c r="O546" s="37">
        <v>45</v>
      </c>
      <c r="P546" s="7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8"/>
      <c r="R546" s="748"/>
      <c r="S546" s="748"/>
      <c r="T546" s="74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60" t="s">
        <v>879</v>
      </c>
      <c r="AG546" s="78"/>
      <c r="AJ546" s="84"/>
      <c r="AK546" s="84"/>
      <c r="BB546" s="66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16.5" customHeight="1" x14ac:dyDescent="0.25">
      <c r="A547" s="63" t="s">
        <v>880</v>
      </c>
      <c r="B547" s="63" t="s">
        <v>881</v>
      </c>
      <c r="C547" s="36">
        <v>4301051231</v>
      </c>
      <c r="D547" s="746">
        <v>4607091383416</v>
      </c>
      <c r="E547" s="746"/>
      <c r="F547" s="62">
        <v>1.3</v>
      </c>
      <c r="G547" s="37">
        <v>6</v>
      </c>
      <c r="H547" s="62">
        <v>7.8</v>
      </c>
      <c r="I547" s="62">
        <v>8.3460000000000001</v>
      </c>
      <c r="J547" s="37">
        <v>56</v>
      </c>
      <c r="K547" s="37" t="s">
        <v>128</v>
      </c>
      <c r="L547" s="37"/>
      <c r="M547" s="38" t="s">
        <v>80</v>
      </c>
      <c r="N547" s="38"/>
      <c r="O547" s="37">
        <v>45</v>
      </c>
      <c r="P547" s="7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8"/>
      <c r="R547" s="748"/>
      <c r="S547" s="748"/>
      <c r="T547" s="749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62" t="s">
        <v>882</v>
      </c>
      <c r="AG547" s="78"/>
      <c r="AJ547" s="84"/>
      <c r="AK547" s="84"/>
      <c r="BB547" s="66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883</v>
      </c>
      <c r="B548" s="63" t="s">
        <v>884</v>
      </c>
      <c r="C548" s="36">
        <v>4301051058</v>
      </c>
      <c r="D548" s="746">
        <v>4680115883536</v>
      </c>
      <c r="E548" s="746"/>
      <c r="F548" s="62">
        <v>0.3</v>
      </c>
      <c r="G548" s="37">
        <v>6</v>
      </c>
      <c r="H548" s="62">
        <v>1.8</v>
      </c>
      <c r="I548" s="62">
        <v>2.0659999999999998</v>
      </c>
      <c r="J548" s="37">
        <v>156</v>
      </c>
      <c r="K548" s="37" t="s">
        <v>87</v>
      </c>
      <c r="L548" s="37"/>
      <c r="M548" s="38" t="s">
        <v>80</v>
      </c>
      <c r="N548" s="38"/>
      <c r="O548" s="37">
        <v>45</v>
      </c>
      <c r="P548" s="7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8"/>
      <c r="R548" s="748"/>
      <c r="S548" s="748"/>
      <c r="T548" s="749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IFERROR(IF(Y548=0,"",ROUNDUP(Y548/H548,0)*0.00753),"")</f>
        <v/>
      </c>
      <c r="AA548" s="68" t="s">
        <v>45</v>
      </c>
      <c r="AB548" s="69" t="s">
        <v>45</v>
      </c>
      <c r="AC548" s="664" t="s">
        <v>885</v>
      </c>
      <c r="AG548" s="78"/>
      <c r="AJ548" s="84"/>
      <c r="AK548" s="84"/>
      <c r="BB548" s="66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36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37"/>
      <c r="P549" s="733" t="s">
        <v>40</v>
      </c>
      <c r="Q549" s="734"/>
      <c r="R549" s="734"/>
      <c r="S549" s="734"/>
      <c r="T549" s="734"/>
      <c r="U549" s="734"/>
      <c r="V549" s="735"/>
      <c r="W549" s="42" t="s">
        <v>39</v>
      </c>
      <c r="X549" s="43">
        <f>IFERROR(X546/H546,"0")+IFERROR(X547/H547,"0")+IFERROR(X548/H548,"0")</f>
        <v>0</v>
      </c>
      <c r="Y549" s="43">
        <f>IFERROR(Y546/H546,"0")+IFERROR(Y547/H547,"0")+IFERROR(Y548/H548,"0")</f>
        <v>0</v>
      </c>
      <c r="Z549" s="43">
        <f>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37"/>
      <c r="P550" s="733" t="s">
        <v>40</v>
      </c>
      <c r="Q550" s="734"/>
      <c r="R550" s="734"/>
      <c r="S550" s="734"/>
      <c r="T550" s="734"/>
      <c r="U550" s="734"/>
      <c r="V550" s="735"/>
      <c r="W550" s="42" t="s">
        <v>0</v>
      </c>
      <c r="X550" s="43">
        <f>IFERROR(SUM(X546:X548),"0")</f>
        <v>0</v>
      </c>
      <c r="Y550" s="43">
        <f>IFERROR(SUM(Y546:Y548),"0")</f>
        <v>0</v>
      </c>
      <c r="Z550" s="42"/>
      <c r="AA550" s="67"/>
      <c r="AB550" s="67"/>
      <c r="AC550" s="67"/>
    </row>
    <row r="551" spans="1:68" ht="14.25" customHeight="1" x14ac:dyDescent="0.25">
      <c r="A551" s="745" t="s">
        <v>222</v>
      </c>
      <c r="B551" s="745"/>
      <c r="C551" s="745"/>
      <c r="D551" s="745"/>
      <c r="E551" s="745"/>
      <c r="F551" s="745"/>
      <c r="G551" s="745"/>
      <c r="H551" s="745"/>
      <c r="I551" s="745"/>
      <c r="J551" s="745"/>
      <c r="K551" s="745"/>
      <c r="L551" s="745"/>
      <c r="M551" s="745"/>
      <c r="N551" s="745"/>
      <c r="O551" s="745"/>
      <c r="P551" s="745"/>
      <c r="Q551" s="745"/>
      <c r="R551" s="745"/>
      <c r="S551" s="745"/>
      <c r="T551" s="745"/>
      <c r="U551" s="745"/>
      <c r="V551" s="745"/>
      <c r="W551" s="745"/>
      <c r="X551" s="745"/>
      <c r="Y551" s="745"/>
      <c r="Z551" s="745"/>
      <c r="AA551" s="66"/>
      <c r="AB551" s="66"/>
      <c r="AC551" s="80"/>
    </row>
    <row r="552" spans="1:68" ht="16.5" customHeight="1" x14ac:dyDescent="0.25">
      <c r="A552" s="63" t="s">
        <v>886</v>
      </c>
      <c r="B552" s="63" t="s">
        <v>887</v>
      </c>
      <c r="C552" s="36">
        <v>4301060363</v>
      </c>
      <c r="D552" s="746">
        <v>4680115885035</v>
      </c>
      <c r="E552" s="746"/>
      <c r="F552" s="62">
        <v>1</v>
      </c>
      <c r="G552" s="37">
        <v>4</v>
      </c>
      <c r="H552" s="62">
        <v>4</v>
      </c>
      <c r="I552" s="62">
        <v>4.4160000000000004</v>
      </c>
      <c r="J552" s="37">
        <v>104</v>
      </c>
      <c r="K552" s="37" t="s">
        <v>128</v>
      </c>
      <c r="L552" s="37"/>
      <c r="M552" s="38" t="s">
        <v>80</v>
      </c>
      <c r="N552" s="38"/>
      <c r="O552" s="37">
        <v>35</v>
      </c>
      <c r="P552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8"/>
      <c r="R552" s="748"/>
      <c r="S552" s="748"/>
      <c r="T552" s="749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888</v>
      </c>
      <c r="AG552" s="78"/>
      <c r="AJ552" s="84"/>
      <c r="AK552" s="84"/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889</v>
      </c>
      <c r="B553" s="63" t="s">
        <v>890</v>
      </c>
      <c r="C553" s="36">
        <v>4301060436</v>
      </c>
      <c r="D553" s="746">
        <v>4680115885936</v>
      </c>
      <c r="E553" s="746"/>
      <c r="F553" s="62">
        <v>1.3</v>
      </c>
      <c r="G553" s="37">
        <v>6</v>
      </c>
      <c r="H553" s="62">
        <v>7.8</v>
      </c>
      <c r="I553" s="62">
        <v>8.2799999999999994</v>
      </c>
      <c r="J553" s="37">
        <v>56</v>
      </c>
      <c r="K553" s="37" t="s">
        <v>128</v>
      </c>
      <c r="L553" s="37"/>
      <c r="M553" s="38" t="s">
        <v>80</v>
      </c>
      <c r="N553" s="38"/>
      <c r="O553" s="37">
        <v>35</v>
      </c>
      <c r="P553" s="779" t="s">
        <v>891</v>
      </c>
      <c r="Q553" s="748"/>
      <c r="R553" s="748"/>
      <c r="S553" s="748"/>
      <c r="T553" s="749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8" t="s">
        <v>888</v>
      </c>
      <c r="AG553" s="78"/>
      <c r="AJ553" s="84"/>
      <c r="AK553" s="84"/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x14ac:dyDescent="0.2">
      <c r="A554" s="736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37"/>
      <c r="P554" s="733" t="s">
        <v>40</v>
      </c>
      <c r="Q554" s="734"/>
      <c r="R554" s="734"/>
      <c r="S554" s="734"/>
      <c r="T554" s="734"/>
      <c r="U554" s="734"/>
      <c r="V554" s="735"/>
      <c r="W554" s="42" t="s">
        <v>39</v>
      </c>
      <c r="X554" s="43">
        <f>IFERROR(X552/H552,"0")+IFERROR(X553/H553,"0")</f>
        <v>0</v>
      </c>
      <c r="Y554" s="43">
        <f>IFERROR(Y552/H552,"0")+IFERROR(Y553/H553,"0")</f>
        <v>0</v>
      </c>
      <c r="Z554" s="43">
        <f>IFERROR(IF(Z552="",0,Z552),"0")+IFERROR(IF(Z553="",0,Z553),"0")</f>
        <v>0</v>
      </c>
      <c r="AA554" s="67"/>
      <c r="AB554" s="67"/>
      <c r="AC554" s="67"/>
    </row>
    <row r="555" spans="1:68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37"/>
      <c r="P555" s="733" t="s">
        <v>40</v>
      </c>
      <c r="Q555" s="734"/>
      <c r="R555" s="734"/>
      <c r="S555" s="734"/>
      <c r="T555" s="734"/>
      <c r="U555" s="734"/>
      <c r="V555" s="735"/>
      <c r="W555" s="42" t="s">
        <v>0</v>
      </c>
      <c r="X555" s="43">
        <f>IFERROR(SUM(X552:X553),"0")</f>
        <v>0</v>
      </c>
      <c r="Y555" s="43">
        <f>IFERROR(SUM(Y552:Y553),"0")</f>
        <v>0</v>
      </c>
      <c r="Z555" s="42"/>
      <c r="AA555" s="67"/>
      <c r="AB555" s="67"/>
      <c r="AC555" s="67"/>
    </row>
    <row r="556" spans="1:68" ht="27.75" customHeight="1" x14ac:dyDescent="0.2">
      <c r="A556" s="780" t="s">
        <v>892</v>
      </c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80"/>
      <c r="P556" s="780"/>
      <c r="Q556" s="780"/>
      <c r="R556" s="780"/>
      <c r="S556" s="780"/>
      <c r="T556" s="780"/>
      <c r="U556" s="780"/>
      <c r="V556" s="780"/>
      <c r="W556" s="780"/>
      <c r="X556" s="780"/>
      <c r="Y556" s="780"/>
      <c r="Z556" s="780"/>
      <c r="AA556" s="54"/>
      <c r="AB556" s="54"/>
      <c r="AC556" s="54"/>
    </row>
    <row r="557" spans="1:68" ht="16.5" customHeight="1" x14ac:dyDescent="0.25">
      <c r="A557" s="756" t="s">
        <v>892</v>
      </c>
      <c r="B557" s="756"/>
      <c r="C557" s="756"/>
      <c r="D557" s="756"/>
      <c r="E557" s="756"/>
      <c r="F557" s="756"/>
      <c r="G557" s="756"/>
      <c r="H557" s="756"/>
      <c r="I557" s="756"/>
      <c r="J557" s="756"/>
      <c r="K557" s="756"/>
      <c r="L557" s="756"/>
      <c r="M557" s="756"/>
      <c r="N557" s="756"/>
      <c r="O557" s="756"/>
      <c r="P557" s="756"/>
      <c r="Q557" s="756"/>
      <c r="R557" s="756"/>
      <c r="S557" s="756"/>
      <c r="T557" s="756"/>
      <c r="U557" s="756"/>
      <c r="V557" s="756"/>
      <c r="W557" s="756"/>
      <c r="X557" s="756"/>
      <c r="Y557" s="756"/>
      <c r="Z557" s="756"/>
      <c r="AA557" s="65"/>
      <c r="AB557" s="65"/>
      <c r="AC557" s="79"/>
    </row>
    <row r="558" spans="1:68" ht="14.25" customHeight="1" x14ac:dyDescent="0.25">
      <c r="A558" s="745" t="s">
        <v>123</v>
      </c>
      <c r="B558" s="745"/>
      <c r="C558" s="745"/>
      <c r="D558" s="745"/>
      <c r="E558" s="745"/>
      <c r="F558" s="745"/>
      <c r="G558" s="745"/>
      <c r="H558" s="745"/>
      <c r="I558" s="745"/>
      <c r="J558" s="745"/>
      <c r="K558" s="745"/>
      <c r="L558" s="745"/>
      <c r="M558" s="745"/>
      <c r="N558" s="745"/>
      <c r="O558" s="745"/>
      <c r="P558" s="745"/>
      <c r="Q558" s="745"/>
      <c r="R558" s="745"/>
      <c r="S558" s="745"/>
      <c r="T558" s="745"/>
      <c r="U558" s="745"/>
      <c r="V558" s="745"/>
      <c r="W558" s="745"/>
      <c r="X558" s="745"/>
      <c r="Y558" s="745"/>
      <c r="Z558" s="745"/>
      <c r="AA558" s="66"/>
      <c r="AB558" s="66"/>
      <c r="AC558" s="80"/>
    </row>
    <row r="559" spans="1:68" ht="27" customHeight="1" x14ac:dyDescent="0.25">
      <c r="A559" s="63" t="s">
        <v>893</v>
      </c>
      <c r="B559" s="63" t="s">
        <v>894</v>
      </c>
      <c r="C559" s="36">
        <v>4301011763</v>
      </c>
      <c r="D559" s="746">
        <v>4640242181011</v>
      </c>
      <c r="E559" s="746"/>
      <c r="F559" s="62">
        <v>1.35</v>
      </c>
      <c r="G559" s="37">
        <v>8</v>
      </c>
      <c r="H559" s="62">
        <v>10.8</v>
      </c>
      <c r="I559" s="62">
        <v>11.28</v>
      </c>
      <c r="J559" s="37">
        <v>56</v>
      </c>
      <c r="K559" s="37" t="s">
        <v>128</v>
      </c>
      <c r="L559" s="37"/>
      <c r="M559" s="38" t="s">
        <v>127</v>
      </c>
      <c r="N559" s="38"/>
      <c r="O559" s="37">
        <v>55</v>
      </c>
      <c r="P559" s="781" t="s">
        <v>895</v>
      </c>
      <c r="Q559" s="748"/>
      <c r="R559" s="748"/>
      <c r="S559" s="748"/>
      <c r="T559" s="749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IFERROR(IF(Y559=0,"",ROUNDUP(Y559/H559,0)*0.02175),"")</f>
        <v/>
      </c>
      <c r="AA559" s="68" t="s">
        <v>45</v>
      </c>
      <c r="AB559" s="69" t="s">
        <v>45</v>
      </c>
      <c r="AC559" s="670" t="s">
        <v>896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897</v>
      </c>
      <c r="B560" s="63" t="s">
        <v>898</v>
      </c>
      <c r="C560" s="36">
        <v>4301011585</v>
      </c>
      <c r="D560" s="746">
        <v>4640242180441</v>
      </c>
      <c r="E560" s="746"/>
      <c r="F560" s="62">
        <v>1.5</v>
      </c>
      <c r="G560" s="37">
        <v>8</v>
      </c>
      <c r="H560" s="62">
        <v>12</v>
      </c>
      <c r="I560" s="62">
        <v>12.48</v>
      </c>
      <c r="J560" s="37">
        <v>56</v>
      </c>
      <c r="K560" s="37" t="s">
        <v>128</v>
      </c>
      <c r="L560" s="37"/>
      <c r="M560" s="38" t="s">
        <v>131</v>
      </c>
      <c r="N560" s="38"/>
      <c r="O560" s="37">
        <v>50</v>
      </c>
      <c r="P560" s="782" t="s">
        <v>899</v>
      </c>
      <c r="Q560" s="748"/>
      <c r="R560" s="748"/>
      <c r="S560" s="748"/>
      <c r="T560" s="749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IFERROR(IF(Y560=0,"",ROUNDUP(Y560/H560,0)*0.02175),"")</f>
        <v/>
      </c>
      <c r="AA560" s="68" t="s">
        <v>45</v>
      </c>
      <c r="AB560" s="69" t="s">
        <v>45</v>
      </c>
      <c r="AC560" s="672" t="s">
        <v>900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901</v>
      </c>
      <c r="B561" s="63" t="s">
        <v>902</v>
      </c>
      <c r="C561" s="36">
        <v>4301011584</v>
      </c>
      <c r="D561" s="746">
        <v>4640242180564</v>
      </c>
      <c r="E561" s="746"/>
      <c r="F561" s="62">
        <v>1.5</v>
      </c>
      <c r="G561" s="37">
        <v>8</v>
      </c>
      <c r="H561" s="62">
        <v>12</v>
      </c>
      <c r="I561" s="62">
        <v>12.48</v>
      </c>
      <c r="J561" s="37">
        <v>56</v>
      </c>
      <c r="K561" s="37" t="s">
        <v>128</v>
      </c>
      <c r="L561" s="37"/>
      <c r="M561" s="38" t="s">
        <v>131</v>
      </c>
      <c r="N561" s="38"/>
      <c r="O561" s="37">
        <v>50</v>
      </c>
      <c r="P561" s="783" t="s">
        <v>903</v>
      </c>
      <c r="Q561" s="748"/>
      <c r="R561" s="748"/>
      <c r="S561" s="748"/>
      <c r="T561" s="749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IFERROR(IF(Y561=0,"",ROUNDUP(Y561/H561,0)*0.02175),"")</f>
        <v/>
      </c>
      <c r="AA561" s="68" t="s">
        <v>45</v>
      </c>
      <c r="AB561" s="69" t="s">
        <v>45</v>
      </c>
      <c r="AC561" s="674" t="s">
        <v>904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905</v>
      </c>
      <c r="B562" s="63" t="s">
        <v>906</v>
      </c>
      <c r="C562" s="36">
        <v>4301011762</v>
      </c>
      <c r="D562" s="746">
        <v>4640242180922</v>
      </c>
      <c r="E562" s="746"/>
      <c r="F562" s="62">
        <v>1.35</v>
      </c>
      <c r="G562" s="37">
        <v>8</v>
      </c>
      <c r="H562" s="62">
        <v>10.8</v>
      </c>
      <c r="I562" s="62">
        <v>11.28</v>
      </c>
      <c r="J562" s="37">
        <v>56</v>
      </c>
      <c r="K562" s="37" t="s">
        <v>128</v>
      </c>
      <c r="L562" s="37"/>
      <c r="M562" s="38" t="s">
        <v>131</v>
      </c>
      <c r="N562" s="38"/>
      <c r="O562" s="37">
        <v>55</v>
      </c>
      <c r="P562" s="771" t="s">
        <v>907</v>
      </c>
      <c r="Q562" s="748"/>
      <c r="R562" s="748"/>
      <c r="S562" s="748"/>
      <c r="T562" s="749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IFERROR(IF(Y562=0,"",ROUNDUP(Y562/H562,0)*0.02175),"")</f>
        <v/>
      </c>
      <c r="AA562" s="68" t="s">
        <v>45</v>
      </c>
      <c r="AB562" s="69" t="s">
        <v>45</v>
      </c>
      <c r="AC562" s="676" t="s">
        <v>908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909</v>
      </c>
      <c r="B563" s="63" t="s">
        <v>910</v>
      </c>
      <c r="C563" s="36">
        <v>4301011764</v>
      </c>
      <c r="D563" s="746">
        <v>4640242181189</v>
      </c>
      <c r="E563" s="746"/>
      <c r="F563" s="62">
        <v>0.4</v>
      </c>
      <c r="G563" s="37">
        <v>10</v>
      </c>
      <c r="H563" s="62">
        <v>4</v>
      </c>
      <c r="I563" s="62">
        <v>4.21</v>
      </c>
      <c r="J563" s="37">
        <v>132</v>
      </c>
      <c r="K563" s="37" t="s">
        <v>87</v>
      </c>
      <c r="L563" s="37"/>
      <c r="M563" s="38" t="s">
        <v>127</v>
      </c>
      <c r="N563" s="38"/>
      <c r="O563" s="37">
        <v>55</v>
      </c>
      <c r="P563" s="772" t="s">
        <v>911</v>
      </c>
      <c r="Q563" s="748"/>
      <c r="R563" s="748"/>
      <c r="S563" s="748"/>
      <c r="T563" s="749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8" t="s">
        <v>896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912</v>
      </c>
      <c r="B564" s="63" t="s">
        <v>913</v>
      </c>
      <c r="C564" s="36">
        <v>4301011551</v>
      </c>
      <c r="D564" s="746">
        <v>4640242180038</v>
      </c>
      <c r="E564" s="746"/>
      <c r="F564" s="62">
        <v>0.4</v>
      </c>
      <c r="G564" s="37">
        <v>10</v>
      </c>
      <c r="H564" s="62">
        <v>4</v>
      </c>
      <c r="I564" s="62">
        <v>4.21</v>
      </c>
      <c r="J564" s="37">
        <v>132</v>
      </c>
      <c r="K564" s="37" t="s">
        <v>87</v>
      </c>
      <c r="L564" s="37"/>
      <c r="M564" s="38" t="s">
        <v>131</v>
      </c>
      <c r="N564" s="38"/>
      <c r="O564" s="37">
        <v>50</v>
      </c>
      <c r="P564" s="773" t="s">
        <v>914</v>
      </c>
      <c r="Q564" s="748"/>
      <c r="R564" s="748"/>
      <c r="S564" s="748"/>
      <c r="T564" s="749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80" t="s">
        <v>904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4301011765</v>
      </c>
      <c r="D565" s="746">
        <v>4640242181172</v>
      </c>
      <c r="E565" s="746"/>
      <c r="F565" s="62">
        <v>0.4</v>
      </c>
      <c r="G565" s="37">
        <v>10</v>
      </c>
      <c r="H565" s="62">
        <v>4</v>
      </c>
      <c r="I565" s="62">
        <v>4.21</v>
      </c>
      <c r="J565" s="37">
        <v>132</v>
      </c>
      <c r="K565" s="37" t="s">
        <v>87</v>
      </c>
      <c r="L565" s="37"/>
      <c r="M565" s="38" t="s">
        <v>131</v>
      </c>
      <c r="N565" s="38"/>
      <c r="O565" s="37">
        <v>55</v>
      </c>
      <c r="P565" s="774" t="s">
        <v>917</v>
      </c>
      <c r="Q565" s="748"/>
      <c r="R565" s="748"/>
      <c r="S565" s="748"/>
      <c r="T565" s="749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2" t="s">
        <v>908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36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37"/>
      <c r="P566" s="733" t="s">
        <v>40</v>
      </c>
      <c r="Q566" s="734"/>
      <c r="R566" s="734"/>
      <c r="S566" s="734"/>
      <c r="T566" s="734"/>
      <c r="U566" s="734"/>
      <c r="V566" s="735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37"/>
      <c r="P567" s="733" t="s">
        <v>40</v>
      </c>
      <c r="Q567" s="734"/>
      <c r="R567" s="734"/>
      <c r="S567" s="734"/>
      <c r="T567" s="734"/>
      <c r="U567" s="734"/>
      <c r="V567" s="735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45" t="s">
        <v>175</v>
      </c>
      <c r="B568" s="745"/>
      <c r="C568" s="745"/>
      <c r="D568" s="745"/>
      <c r="E568" s="745"/>
      <c r="F568" s="745"/>
      <c r="G568" s="745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  <c r="U568" s="745"/>
      <c r="V568" s="745"/>
      <c r="W568" s="745"/>
      <c r="X568" s="745"/>
      <c r="Y568" s="745"/>
      <c r="Z568" s="745"/>
      <c r="AA568" s="66"/>
      <c r="AB568" s="66"/>
      <c r="AC568" s="80"/>
    </row>
    <row r="569" spans="1:68" ht="16.5" customHeight="1" x14ac:dyDescent="0.25">
      <c r="A569" s="63" t="s">
        <v>918</v>
      </c>
      <c r="B569" s="63" t="s">
        <v>919</v>
      </c>
      <c r="C569" s="36">
        <v>4301020269</v>
      </c>
      <c r="D569" s="746">
        <v>4640242180519</v>
      </c>
      <c r="E569" s="746"/>
      <c r="F569" s="62">
        <v>1.35</v>
      </c>
      <c r="G569" s="37">
        <v>8</v>
      </c>
      <c r="H569" s="62">
        <v>10.8</v>
      </c>
      <c r="I569" s="62">
        <v>11.28</v>
      </c>
      <c r="J569" s="37">
        <v>56</v>
      </c>
      <c r="K569" s="37" t="s">
        <v>128</v>
      </c>
      <c r="L569" s="37"/>
      <c r="M569" s="38" t="s">
        <v>127</v>
      </c>
      <c r="N569" s="38"/>
      <c r="O569" s="37">
        <v>50</v>
      </c>
      <c r="P569" s="775" t="s">
        <v>920</v>
      </c>
      <c r="Q569" s="748"/>
      <c r="R569" s="748"/>
      <c r="S569" s="748"/>
      <c r="T569" s="74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882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921</v>
      </c>
      <c r="B570" s="63" t="s">
        <v>922</v>
      </c>
      <c r="C570" s="36">
        <v>4301020260</v>
      </c>
      <c r="D570" s="746">
        <v>4640242180526</v>
      </c>
      <c r="E570" s="746"/>
      <c r="F570" s="62">
        <v>1.8</v>
      </c>
      <c r="G570" s="37">
        <v>6</v>
      </c>
      <c r="H570" s="62">
        <v>10.8</v>
      </c>
      <c r="I570" s="62">
        <v>11.28</v>
      </c>
      <c r="J570" s="37">
        <v>56</v>
      </c>
      <c r="K570" s="37" t="s">
        <v>128</v>
      </c>
      <c r="L570" s="37"/>
      <c r="M570" s="38" t="s">
        <v>131</v>
      </c>
      <c r="N570" s="38"/>
      <c r="O570" s="37">
        <v>50</v>
      </c>
      <c r="P570" s="776" t="s">
        <v>923</v>
      </c>
      <c r="Q570" s="748"/>
      <c r="R570" s="748"/>
      <c r="S570" s="748"/>
      <c r="T570" s="74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882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924</v>
      </c>
      <c r="B571" s="63" t="s">
        <v>925</v>
      </c>
      <c r="C571" s="36">
        <v>4301020309</v>
      </c>
      <c r="D571" s="746">
        <v>4640242180090</v>
      </c>
      <c r="E571" s="746"/>
      <c r="F571" s="62">
        <v>1.35</v>
      </c>
      <c r="G571" s="37">
        <v>8</v>
      </c>
      <c r="H571" s="62">
        <v>10.8</v>
      </c>
      <c r="I571" s="62">
        <v>11.28</v>
      </c>
      <c r="J571" s="37">
        <v>56</v>
      </c>
      <c r="K571" s="37" t="s">
        <v>128</v>
      </c>
      <c r="L571" s="37"/>
      <c r="M571" s="38" t="s">
        <v>131</v>
      </c>
      <c r="N571" s="38"/>
      <c r="O571" s="37">
        <v>50</v>
      </c>
      <c r="P571" s="777" t="s">
        <v>926</v>
      </c>
      <c r="Q571" s="748"/>
      <c r="R571" s="748"/>
      <c r="S571" s="748"/>
      <c r="T571" s="74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88" t="s">
        <v>927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928</v>
      </c>
      <c r="B572" s="63" t="s">
        <v>929</v>
      </c>
      <c r="C572" s="36">
        <v>4301020295</v>
      </c>
      <c r="D572" s="746">
        <v>4640242181363</v>
      </c>
      <c r="E572" s="746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87</v>
      </c>
      <c r="L572" s="37"/>
      <c r="M572" s="38" t="s">
        <v>131</v>
      </c>
      <c r="N572" s="38"/>
      <c r="O572" s="37">
        <v>50</v>
      </c>
      <c r="P572" s="764" t="s">
        <v>930</v>
      </c>
      <c r="Q572" s="748"/>
      <c r="R572" s="748"/>
      <c r="S572" s="748"/>
      <c r="T572" s="749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927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36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37"/>
      <c r="P573" s="733" t="s">
        <v>40</v>
      </c>
      <c r="Q573" s="734"/>
      <c r="R573" s="734"/>
      <c r="S573" s="734"/>
      <c r="T573" s="734"/>
      <c r="U573" s="734"/>
      <c r="V573" s="735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37"/>
      <c r="P574" s="733" t="s">
        <v>40</v>
      </c>
      <c r="Q574" s="734"/>
      <c r="R574" s="734"/>
      <c r="S574" s="734"/>
      <c r="T574" s="734"/>
      <c r="U574" s="734"/>
      <c r="V574" s="735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45" t="s">
        <v>76</v>
      </c>
      <c r="B575" s="745"/>
      <c r="C575" s="745"/>
      <c r="D575" s="745"/>
      <c r="E575" s="745"/>
      <c r="F575" s="745"/>
      <c r="G575" s="745"/>
      <c r="H575" s="745"/>
      <c r="I575" s="745"/>
      <c r="J575" s="745"/>
      <c r="K575" s="745"/>
      <c r="L575" s="745"/>
      <c r="M575" s="745"/>
      <c r="N575" s="745"/>
      <c r="O575" s="745"/>
      <c r="P575" s="745"/>
      <c r="Q575" s="745"/>
      <c r="R575" s="745"/>
      <c r="S575" s="745"/>
      <c r="T575" s="745"/>
      <c r="U575" s="745"/>
      <c r="V575" s="745"/>
      <c r="W575" s="745"/>
      <c r="X575" s="745"/>
      <c r="Y575" s="745"/>
      <c r="Z575" s="745"/>
      <c r="AA575" s="66"/>
      <c r="AB575" s="66"/>
      <c r="AC575" s="80"/>
    </row>
    <row r="576" spans="1:68" ht="27" customHeight="1" x14ac:dyDescent="0.25">
      <c r="A576" s="63" t="s">
        <v>931</v>
      </c>
      <c r="B576" s="63" t="s">
        <v>932</v>
      </c>
      <c r="C576" s="36">
        <v>4301031280</v>
      </c>
      <c r="D576" s="746">
        <v>4640242180816</v>
      </c>
      <c r="E576" s="746"/>
      <c r="F576" s="62">
        <v>0.7</v>
      </c>
      <c r="G576" s="37">
        <v>6</v>
      </c>
      <c r="H576" s="62">
        <v>4.2</v>
      </c>
      <c r="I576" s="62">
        <v>4.46</v>
      </c>
      <c r="J576" s="37">
        <v>156</v>
      </c>
      <c r="K576" s="37" t="s">
        <v>87</v>
      </c>
      <c r="L576" s="37"/>
      <c r="M576" s="38" t="s">
        <v>80</v>
      </c>
      <c r="N576" s="38"/>
      <c r="O576" s="37">
        <v>40</v>
      </c>
      <c r="P576" s="765" t="s">
        <v>933</v>
      </c>
      <c r="Q576" s="748"/>
      <c r="R576" s="748"/>
      <c r="S576" s="748"/>
      <c r="T576" s="749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2" si="105">IFERROR(IF(X576="",0,CEILING((X576/$H576),1)*$H576),"")</f>
        <v>0</v>
      </c>
      <c r="Z576" s="41" t="str">
        <f>IFERROR(IF(Y576=0,"",ROUNDUP(Y576/H576,0)*0.00753),"")</f>
        <v/>
      </c>
      <c r="AA576" s="68" t="s">
        <v>45</v>
      </c>
      <c r="AB576" s="69" t="s">
        <v>45</v>
      </c>
      <c r="AC576" s="692" t="s">
        <v>934</v>
      </c>
      <c r="AG576" s="78"/>
      <c r="AJ576" s="84"/>
      <c r="AK576" s="84"/>
      <c r="BB576" s="693" t="s">
        <v>66</v>
      </c>
      <c r="BM576" s="78">
        <f t="shared" ref="BM576:BM582" si="106">IFERROR(X576*I576/H576,"0")</f>
        <v>0</v>
      </c>
      <c r="BN576" s="78">
        <f t="shared" ref="BN576:BN582" si="107">IFERROR(Y576*I576/H576,"0")</f>
        <v>0</v>
      </c>
      <c r="BO576" s="78">
        <f t="shared" ref="BO576:BO582" si="108">IFERROR(1/J576*(X576/H576),"0")</f>
        <v>0</v>
      </c>
      <c r="BP576" s="78">
        <f t="shared" ref="BP576:BP582" si="109">IFERROR(1/J576*(Y576/H576),"0")</f>
        <v>0</v>
      </c>
    </row>
    <row r="577" spans="1:68" ht="27" customHeight="1" x14ac:dyDescent="0.25">
      <c r="A577" s="63" t="s">
        <v>935</v>
      </c>
      <c r="B577" s="63" t="s">
        <v>936</v>
      </c>
      <c r="C577" s="36">
        <v>4301031244</v>
      </c>
      <c r="D577" s="746">
        <v>4640242180595</v>
      </c>
      <c r="E577" s="746"/>
      <c r="F577" s="62">
        <v>0.7</v>
      </c>
      <c r="G577" s="37">
        <v>6</v>
      </c>
      <c r="H577" s="62">
        <v>4.2</v>
      </c>
      <c r="I577" s="62">
        <v>4.46</v>
      </c>
      <c r="J577" s="37">
        <v>156</v>
      </c>
      <c r="K577" s="37" t="s">
        <v>87</v>
      </c>
      <c r="L577" s="37"/>
      <c r="M577" s="38" t="s">
        <v>80</v>
      </c>
      <c r="N577" s="38"/>
      <c r="O577" s="37">
        <v>40</v>
      </c>
      <c r="P577" s="766" t="s">
        <v>937</v>
      </c>
      <c r="Q577" s="748"/>
      <c r="R577" s="748"/>
      <c r="S577" s="748"/>
      <c r="T577" s="749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5"/>
        <v>0</v>
      </c>
      <c r="Z577" s="41" t="str">
        <f>IFERROR(IF(Y577=0,"",ROUNDUP(Y577/H577,0)*0.00753),"")</f>
        <v/>
      </c>
      <c r="AA577" s="68" t="s">
        <v>45</v>
      </c>
      <c r="AB577" s="69" t="s">
        <v>45</v>
      </c>
      <c r="AC577" s="694" t="s">
        <v>938</v>
      </c>
      <c r="AG577" s="78"/>
      <c r="AJ577" s="84"/>
      <c r="AK577" s="84"/>
      <c r="BB577" s="695" t="s">
        <v>66</v>
      </c>
      <c r="BM577" s="78">
        <f t="shared" si="106"/>
        <v>0</v>
      </c>
      <c r="BN577" s="78">
        <f t="shared" si="107"/>
        <v>0</v>
      </c>
      <c r="BO577" s="78">
        <f t="shared" si="108"/>
        <v>0</v>
      </c>
      <c r="BP577" s="78">
        <f t="shared" si="109"/>
        <v>0</v>
      </c>
    </row>
    <row r="578" spans="1:68" ht="27" customHeight="1" x14ac:dyDescent="0.25">
      <c r="A578" s="63" t="s">
        <v>939</v>
      </c>
      <c r="B578" s="63" t="s">
        <v>940</v>
      </c>
      <c r="C578" s="36">
        <v>4301031289</v>
      </c>
      <c r="D578" s="746">
        <v>4640242181615</v>
      </c>
      <c r="E578" s="746"/>
      <c r="F578" s="62">
        <v>0.7</v>
      </c>
      <c r="G578" s="37">
        <v>6</v>
      </c>
      <c r="H578" s="62">
        <v>4.2</v>
      </c>
      <c r="I578" s="62">
        <v>4.4000000000000004</v>
      </c>
      <c r="J578" s="37">
        <v>156</v>
      </c>
      <c r="K578" s="37" t="s">
        <v>87</v>
      </c>
      <c r="L578" s="37"/>
      <c r="M578" s="38" t="s">
        <v>80</v>
      </c>
      <c r="N578" s="38"/>
      <c r="O578" s="37">
        <v>45</v>
      </c>
      <c r="P578" s="767" t="s">
        <v>941</v>
      </c>
      <c r="Q578" s="748"/>
      <c r="R578" s="748"/>
      <c r="S578" s="748"/>
      <c r="T578" s="749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5"/>
        <v>0</v>
      </c>
      <c r="Z578" s="41" t="str">
        <f>IFERROR(IF(Y578=0,"",ROUNDUP(Y578/H578,0)*0.00753),"")</f>
        <v/>
      </c>
      <c r="AA578" s="68" t="s">
        <v>45</v>
      </c>
      <c r="AB578" s="69" t="s">
        <v>45</v>
      </c>
      <c r="AC578" s="696" t="s">
        <v>942</v>
      </c>
      <c r="AG578" s="78"/>
      <c r="AJ578" s="84"/>
      <c r="AK578" s="84"/>
      <c r="BB578" s="697" t="s">
        <v>66</v>
      </c>
      <c r="BM578" s="78">
        <f t="shared" si="106"/>
        <v>0</v>
      </c>
      <c r="BN578" s="78">
        <f t="shared" si="107"/>
        <v>0</v>
      </c>
      <c r="BO578" s="78">
        <f t="shared" si="108"/>
        <v>0</v>
      </c>
      <c r="BP578" s="78">
        <f t="shared" si="109"/>
        <v>0</v>
      </c>
    </row>
    <row r="579" spans="1:68" ht="27" customHeight="1" x14ac:dyDescent="0.25">
      <c r="A579" s="63" t="s">
        <v>943</v>
      </c>
      <c r="B579" s="63" t="s">
        <v>944</v>
      </c>
      <c r="C579" s="36">
        <v>4301031285</v>
      </c>
      <c r="D579" s="746">
        <v>4640242181639</v>
      </c>
      <c r="E579" s="746"/>
      <c r="F579" s="62">
        <v>0.7</v>
      </c>
      <c r="G579" s="37">
        <v>6</v>
      </c>
      <c r="H579" s="62">
        <v>4.2</v>
      </c>
      <c r="I579" s="62">
        <v>4.4000000000000004</v>
      </c>
      <c r="J579" s="37">
        <v>156</v>
      </c>
      <c r="K579" s="37" t="s">
        <v>87</v>
      </c>
      <c r="L579" s="37"/>
      <c r="M579" s="38" t="s">
        <v>80</v>
      </c>
      <c r="N579" s="38"/>
      <c r="O579" s="37">
        <v>45</v>
      </c>
      <c r="P579" s="768" t="s">
        <v>945</v>
      </c>
      <c r="Q579" s="748"/>
      <c r="R579" s="748"/>
      <c r="S579" s="748"/>
      <c r="T579" s="749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5"/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8" t="s">
        <v>946</v>
      </c>
      <c r="AG579" s="78"/>
      <c r="AJ579" s="84"/>
      <c r="AK579" s="84"/>
      <c r="BB579" s="699" t="s">
        <v>66</v>
      </c>
      <c r="BM579" s="78">
        <f t="shared" si="106"/>
        <v>0</v>
      </c>
      <c r="BN579" s="78">
        <f t="shared" si="107"/>
        <v>0</v>
      </c>
      <c r="BO579" s="78">
        <f t="shared" si="108"/>
        <v>0</v>
      </c>
      <c r="BP579" s="78">
        <f t="shared" si="109"/>
        <v>0</v>
      </c>
    </row>
    <row r="580" spans="1:68" ht="27" customHeight="1" x14ac:dyDescent="0.25">
      <c r="A580" s="63" t="s">
        <v>947</v>
      </c>
      <c r="B580" s="63" t="s">
        <v>948</v>
      </c>
      <c r="C580" s="36">
        <v>4301031287</v>
      </c>
      <c r="D580" s="746">
        <v>4640242181622</v>
      </c>
      <c r="E580" s="746"/>
      <c r="F580" s="62">
        <v>0.7</v>
      </c>
      <c r="G580" s="37">
        <v>6</v>
      </c>
      <c r="H580" s="62">
        <v>4.2</v>
      </c>
      <c r="I580" s="62">
        <v>4.4000000000000004</v>
      </c>
      <c r="J580" s="37">
        <v>156</v>
      </c>
      <c r="K580" s="37" t="s">
        <v>87</v>
      </c>
      <c r="L580" s="37"/>
      <c r="M580" s="38" t="s">
        <v>80</v>
      </c>
      <c r="N580" s="38"/>
      <c r="O580" s="37">
        <v>45</v>
      </c>
      <c r="P580" s="769" t="s">
        <v>949</v>
      </c>
      <c r="Q580" s="748"/>
      <c r="R580" s="748"/>
      <c r="S580" s="748"/>
      <c r="T580" s="749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5"/>
        <v>0</v>
      </c>
      <c r="Z580" s="41" t="str">
        <f>IFERROR(IF(Y580=0,"",ROUNDUP(Y580/H580,0)*0.00753),"")</f>
        <v/>
      </c>
      <c r="AA580" s="68" t="s">
        <v>45</v>
      </c>
      <c r="AB580" s="69" t="s">
        <v>45</v>
      </c>
      <c r="AC580" s="700" t="s">
        <v>950</v>
      </c>
      <c r="AG580" s="78"/>
      <c r="AJ580" s="84"/>
      <c r="AK580" s="84"/>
      <c r="BB580" s="701" t="s">
        <v>66</v>
      </c>
      <c r="BM580" s="78">
        <f t="shared" si="106"/>
        <v>0</v>
      </c>
      <c r="BN580" s="78">
        <f t="shared" si="107"/>
        <v>0</v>
      </c>
      <c r="BO580" s="78">
        <f t="shared" si="108"/>
        <v>0</v>
      </c>
      <c r="BP580" s="78">
        <f t="shared" si="109"/>
        <v>0</v>
      </c>
    </row>
    <row r="581" spans="1:68" ht="27" customHeight="1" x14ac:dyDescent="0.25">
      <c r="A581" s="63" t="s">
        <v>951</v>
      </c>
      <c r="B581" s="63" t="s">
        <v>952</v>
      </c>
      <c r="C581" s="36">
        <v>4301031203</v>
      </c>
      <c r="D581" s="746">
        <v>4640242180908</v>
      </c>
      <c r="E581" s="746"/>
      <c r="F581" s="62">
        <v>0.28000000000000003</v>
      </c>
      <c r="G581" s="37">
        <v>6</v>
      </c>
      <c r="H581" s="62">
        <v>1.68</v>
      </c>
      <c r="I581" s="62">
        <v>1.81</v>
      </c>
      <c r="J581" s="37">
        <v>234</v>
      </c>
      <c r="K581" s="37" t="s">
        <v>81</v>
      </c>
      <c r="L581" s="37"/>
      <c r="M581" s="38" t="s">
        <v>80</v>
      </c>
      <c r="N581" s="38"/>
      <c r="O581" s="37">
        <v>40</v>
      </c>
      <c r="P581" s="770" t="s">
        <v>953</v>
      </c>
      <c r="Q581" s="748"/>
      <c r="R581" s="748"/>
      <c r="S581" s="748"/>
      <c r="T581" s="749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5"/>
        <v>0</v>
      </c>
      <c r="Z581" s="41" t="str">
        <f>IFERROR(IF(Y581=0,"",ROUNDUP(Y581/H581,0)*0.00502),"")</f>
        <v/>
      </c>
      <c r="AA581" s="68" t="s">
        <v>45</v>
      </c>
      <c r="AB581" s="69" t="s">
        <v>45</v>
      </c>
      <c r="AC581" s="702" t="s">
        <v>934</v>
      </c>
      <c r="AG581" s="78"/>
      <c r="AJ581" s="84"/>
      <c r="AK581" s="84"/>
      <c r="BB581" s="703" t="s">
        <v>66</v>
      </c>
      <c r="BM581" s="78">
        <f t="shared" si="106"/>
        <v>0</v>
      </c>
      <c r="BN581" s="78">
        <f t="shared" si="107"/>
        <v>0</v>
      </c>
      <c r="BO581" s="78">
        <f t="shared" si="108"/>
        <v>0</v>
      </c>
      <c r="BP581" s="78">
        <f t="shared" si="109"/>
        <v>0</v>
      </c>
    </row>
    <row r="582" spans="1:68" ht="27" customHeight="1" x14ac:dyDescent="0.25">
      <c r="A582" s="63" t="s">
        <v>954</v>
      </c>
      <c r="B582" s="63" t="s">
        <v>955</v>
      </c>
      <c r="C582" s="36">
        <v>4301031200</v>
      </c>
      <c r="D582" s="746">
        <v>4640242180489</v>
      </c>
      <c r="E582" s="746"/>
      <c r="F582" s="62">
        <v>0.28000000000000003</v>
      </c>
      <c r="G582" s="37">
        <v>6</v>
      </c>
      <c r="H582" s="62">
        <v>1.68</v>
      </c>
      <c r="I582" s="62">
        <v>1.84</v>
      </c>
      <c r="J582" s="37">
        <v>234</v>
      </c>
      <c r="K582" s="37" t="s">
        <v>81</v>
      </c>
      <c r="L582" s="37"/>
      <c r="M582" s="38" t="s">
        <v>80</v>
      </c>
      <c r="N582" s="38"/>
      <c r="O582" s="37">
        <v>40</v>
      </c>
      <c r="P582" s="759" t="s">
        <v>956</v>
      </c>
      <c r="Q582" s="748"/>
      <c r="R582" s="748"/>
      <c r="S582" s="748"/>
      <c r="T582" s="749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5"/>
        <v>0</v>
      </c>
      <c r="Z582" s="41" t="str">
        <f>IFERROR(IF(Y582=0,"",ROUNDUP(Y582/H582,0)*0.00502),"")</f>
        <v/>
      </c>
      <c r="AA582" s="68" t="s">
        <v>45</v>
      </c>
      <c r="AB582" s="69" t="s">
        <v>45</v>
      </c>
      <c r="AC582" s="704" t="s">
        <v>938</v>
      </c>
      <c r="AG582" s="78"/>
      <c r="AJ582" s="84"/>
      <c r="AK582" s="84"/>
      <c r="BB582" s="705" t="s">
        <v>66</v>
      </c>
      <c r="BM582" s="78">
        <f t="shared" si="106"/>
        <v>0</v>
      </c>
      <c r="BN582" s="78">
        <f t="shared" si="107"/>
        <v>0</v>
      </c>
      <c r="BO582" s="78">
        <f t="shared" si="108"/>
        <v>0</v>
      </c>
      <c r="BP582" s="78">
        <f t="shared" si="109"/>
        <v>0</v>
      </c>
    </row>
    <row r="583" spans="1:68" x14ac:dyDescent="0.2">
      <c r="A583" s="736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37"/>
      <c r="P583" s="733" t="s">
        <v>40</v>
      </c>
      <c r="Q583" s="734"/>
      <c r="R583" s="734"/>
      <c r="S583" s="734"/>
      <c r="T583" s="734"/>
      <c r="U583" s="734"/>
      <c r="V583" s="735"/>
      <c r="W583" s="42" t="s">
        <v>39</v>
      </c>
      <c r="X583" s="43">
        <f>IFERROR(X576/H576,"0")+IFERROR(X577/H577,"0")+IFERROR(X578/H578,"0")+IFERROR(X579/H579,"0")+IFERROR(X580/H580,"0")+IFERROR(X581/H581,"0")+IFERROR(X582/H582,"0")</f>
        <v>0</v>
      </c>
      <c r="Y583" s="43">
        <f>IFERROR(Y576/H576,"0")+IFERROR(Y577/H577,"0")+IFERROR(Y578/H578,"0")+IFERROR(Y579/H579,"0")+IFERROR(Y580/H580,"0")+IFERROR(Y581/H581,"0")+IFERROR(Y582/H582,"0")</f>
        <v>0</v>
      </c>
      <c r="Z583" s="43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37"/>
      <c r="P584" s="733" t="s">
        <v>40</v>
      </c>
      <c r="Q584" s="734"/>
      <c r="R584" s="734"/>
      <c r="S584" s="734"/>
      <c r="T584" s="734"/>
      <c r="U584" s="734"/>
      <c r="V584" s="735"/>
      <c r="W584" s="42" t="s">
        <v>0</v>
      </c>
      <c r="X584" s="43">
        <f>IFERROR(SUM(X576:X582),"0")</f>
        <v>0</v>
      </c>
      <c r="Y584" s="43">
        <f>IFERROR(SUM(Y576:Y582),"0")</f>
        <v>0</v>
      </c>
      <c r="Z584" s="42"/>
      <c r="AA584" s="67"/>
      <c r="AB584" s="67"/>
      <c r="AC584" s="67"/>
    </row>
    <row r="585" spans="1:68" ht="14.25" customHeight="1" x14ac:dyDescent="0.25">
      <c r="A585" s="745" t="s">
        <v>82</v>
      </c>
      <c r="B585" s="745"/>
      <c r="C585" s="745"/>
      <c r="D585" s="745"/>
      <c r="E585" s="745"/>
      <c r="F585" s="745"/>
      <c r="G585" s="745"/>
      <c r="H585" s="745"/>
      <c r="I585" s="745"/>
      <c r="J585" s="745"/>
      <c r="K585" s="745"/>
      <c r="L585" s="745"/>
      <c r="M585" s="745"/>
      <c r="N585" s="745"/>
      <c r="O585" s="745"/>
      <c r="P585" s="745"/>
      <c r="Q585" s="745"/>
      <c r="R585" s="745"/>
      <c r="S585" s="745"/>
      <c r="T585" s="745"/>
      <c r="U585" s="745"/>
      <c r="V585" s="745"/>
      <c r="W585" s="745"/>
      <c r="X585" s="745"/>
      <c r="Y585" s="745"/>
      <c r="Z585" s="745"/>
      <c r="AA585" s="66"/>
      <c r="AB585" s="66"/>
      <c r="AC585" s="80"/>
    </row>
    <row r="586" spans="1:68" ht="27" customHeight="1" x14ac:dyDescent="0.25">
      <c r="A586" s="63" t="s">
        <v>957</v>
      </c>
      <c r="B586" s="63" t="s">
        <v>958</v>
      </c>
      <c r="C586" s="36">
        <v>4301051746</v>
      </c>
      <c r="D586" s="746">
        <v>4640242180533</v>
      </c>
      <c r="E586" s="746"/>
      <c r="F586" s="62">
        <v>1.3</v>
      </c>
      <c r="G586" s="37">
        <v>6</v>
      </c>
      <c r="H586" s="62">
        <v>7.8</v>
      </c>
      <c r="I586" s="62">
        <v>8.3640000000000008</v>
      </c>
      <c r="J586" s="37">
        <v>56</v>
      </c>
      <c r="K586" s="37" t="s">
        <v>128</v>
      </c>
      <c r="L586" s="37"/>
      <c r="M586" s="38" t="s">
        <v>127</v>
      </c>
      <c r="N586" s="38"/>
      <c r="O586" s="37">
        <v>40</v>
      </c>
      <c r="P586" s="760" t="s">
        <v>959</v>
      </c>
      <c r="Q586" s="748"/>
      <c r="R586" s="748"/>
      <c r="S586" s="748"/>
      <c r="T586" s="749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960</v>
      </c>
      <c r="AG586" s="78"/>
      <c r="AJ586" s="84"/>
      <c r="AK586" s="84"/>
      <c r="BB586" s="707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27" customHeight="1" x14ac:dyDescent="0.25">
      <c r="A587" s="63" t="s">
        <v>961</v>
      </c>
      <c r="B587" s="63" t="s">
        <v>962</v>
      </c>
      <c r="C587" s="36">
        <v>4301051510</v>
      </c>
      <c r="D587" s="746">
        <v>4640242180540</v>
      </c>
      <c r="E587" s="746"/>
      <c r="F587" s="62">
        <v>1.3</v>
      </c>
      <c r="G587" s="37">
        <v>6</v>
      </c>
      <c r="H587" s="62">
        <v>7.8</v>
      </c>
      <c r="I587" s="62">
        <v>8.3640000000000008</v>
      </c>
      <c r="J587" s="37">
        <v>56</v>
      </c>
      <c r="K587" s="37" t="s">
        <v>128</v>
      </c>
      <c r="L587" s="37"/>
      <c r="M587" s="38" t="s">
        <v>80</v>
      </c>
      <c r="N587" s="38"/>
      <c r="O587" s="37">
        <v>30</v>
      </c>
      <c r="P587" s="761" t="s">
        <v>963</v>
      </c>
      <c r="Q587" s="748"/>
      <c r="R587" s="748"/>
      <c r="S587" s="748"/>
      <c r="T587" s="749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964</v>
      </c>
      <c r="AG587" s="78"/>
      <c r="AJ587" s="84"/>
      <c r="AK587" s="84"/>
      <c r="BB587" s="709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965</v>
      </c>
      <c r="B588" s="63" t="s">
        <v>966</v>
      </c>
      <c r="C588" s="36">
        <v>4301051390</v>
      </c>
      <c r="D588" s="746">
        <v>4640242181233</v>
      </c>
      <c r="E588" s="746"/>
      <c r="F588" s="62">
        <v>0.3</v>
      </c>
      <c r="G588" s="37">
        <v>6</v>
      </c>
      <c r="H588" s="62">
        <v>1.8</v>
      </c>
      <c r="I588" s="62">
        <v>1.984</v>
      </c>
      <c r="J588" s="37">
        <v>234</v>
      </c>
      <c r="K588" s="37" t="s">
        <v>81</v>
      </c>
      <c r="L588" s="37"/>
      <c r="M588" s="38" t="s">
        <v>80</v>
      </c>
      <c r="N588" s="38"/>
      <c r="O588" s="37">
        <v>40</v>
      </c>
      <c r="P588" s="762" t="s">
        <v>967</v>
      </c>
      <c r="Q588" s="748"/>
      <c r="R588" s="748"/>
      <c r="S588" s="748"/>
      <c r="T588" s="749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10" t="s">
        <v>960</v>
      </c>
      <c r="AG588" s="78"/>
      <c r="AJ588" s="84"/>
      <c r="AK588" s="84"/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968</v>
      </c>
      <c r="B589" s="63" t="s">
        <v>969</v>
      </c>
      <c r="C589" s="36">
        <v>4301051448</v>
      </c>
      <c r="D589" s="746">
        <v>4640242181226</v>
      </c>
      <c r="E589" s="746"/>
      <c r="F589" s="62">
        <v>0.3</v>
      </c>
      <c r="G589" s="37">
        <v>6</v>
      </c>
      <c r="H589" s="62">
        <v>1.8</v>
      </c>
      <c r="I589" s="62">
        <v>1.972</v>
      </c>
      <c r="J589" s="37">
        <v>234</v>
      </c>
      <c r="K589" s="37" t="s">
        <v>81</v>
      </c>
      <c r="L589" s="37"/>
      <c r="M589" s="38" t="s">
        <v>80</v>
      </c>
      <c r="N589" s="38"/>
      <c r="O589" s="37">
        <v>30</v>
      </c>
      <c r="P589" s="763" t="s">
        <v>970</v>
      </c>
      <c r="Q589" s="748"/>
      <c r="R589" s="748"/>
      <c r="S589" s="748"/>
      <c r="T589" s="749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12" t="s">
        <v>964</v>
      </c>
      <c r="AG589" s="78"/>
      <c r="AJ589" s="84"/>
      <c r="AK589" s="84"/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36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37"/>
      <c r="P590" s="733" t="s">
        <v>40</v>
      </c>
      <c r="Q590" s="734"/>
      <c r="R590" s="734"/>
      <c r="S590" s="734"/>
      <c r="T590" s="734"/>
      <c r="U590" s="734"/>
      <c r="V590" s="735"/>
      <c r="W590" s="42" t="s">
        <v>39</v>
      </c>
      <c r="X590" s="43">
        <f>IFERROR(X586/H586,"0")+IFERROR(X587/H587,"0")+IFERROR(X588/H588,"0")+IFERROR(X589/H589,"0")</f>
        <v>0</v>
      </c>
      <c r="Y590" s="43">
        <f>IFERROR(Y586/H586,"0")+IFERROR(Y587/H587,"0")+IFERROR(Y588/H588,"0")+IFERROR(Y589/H589,"0")</f>
        <v>0</v>
      </c>
      <c r="Z590" s="43">
        <f>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37"/>
      <c r="P591" s="733" t="s">
        <v>40</v>
      </c>
      <c r="Q591" s="734"/>
      <c r="R591" s="734"/>
      <c r="S591" s="734"/>
      <c r="T591" s="734"/>
      <c r="U591" s="734"/>
      <c r="V591" s="735"/>
      <c r="W591" s="42" t="s">
        <v>0</v>
      </c>
      <c r="X591" s="43">
        <f>IFERROR(SUM(X586:X589),"0")</f>
        <v>0</v>
      </c>
      <c r="Y591" s="43">
        <f>IFERROR(SUM(Y586:Y589),"0")</f>
        <v>0</v>
      </c>
      <c r="Z591" s="42"/>
      <c r="AA591" s="67"/>
      <c r="AB591" s="67"/>
      <c r="AC591" s="67"/>
    </row>
    <row r="592" spans="1:68" ht="14.25" customHeight="1" x14ac:dyDescent="0.25">
      <c r="A592" s="745" t="s">
        <v>222</v>
      </c>
      <c r="B592" s="745"/>
      <c r="C592" s="745"/>
      <c r="D592" s="745"/>
      <c r="E592" s="745"/>
      <c r="F592" s="745"/>
      <c r="G592" s="745"/>
      <c r="H592" s="745"/>
      <c r="I592" s="745"/>
      <c r="J592" s="745"/>
      <c r="K592" s="745"/>
      <c r="L592" s="745"/>
      <c r="M592" s="745"/>
      <c r="N592" s="745"/>
      <c r="O592" s="745"/>
      <c r="P592" s="745"/>
      <c r="Q592" s="745"/>
      <c r="R592" s="745"/>
      <c r="S592" s="745"/>
      <c r="T592" s="745"/>
      <c r="U592" s="745"/>
      <c r="V592" s="745"/>
      <c r="W592" s="745"/>
      <c r="X592" s="745"/>
      <c r="Y592" s="745"/>
      <c r="Z592" s="745"/>
      <c r="AA592" s="66"/>
      <c r="AB592" s="66"/>
      <c r="AC592" s="80"/>
    </row>
    <row r="593" spans="1:68" ht="27" customHeight="1" x14ac:dyDescent="0.25">
      <c r="A593" s="63" t="s">
        <v>971</v>
      </c>
      <c r="B593" s="63" t="s">
        <v>972</v>
      </c>
      <c r="C593" s="36">
        <v>4301060354</v>
      </c>
      <c r="D593" s="746">
        <v>4640242180120</v>
      </c>
      <c r="E593" s="746"/>
      <c r="F593" s="62">
        <v>1.3</v>
      </c>
      <c r="G593" s="37">
        <v>6</v>
      </c>
      <c r="H593" s="62">
        <v>7.8</v>
      </c>
      <c r="I593" s="62">
        <v>8.2799999999999994</v>
      </c>
      <c r="J593" s="37">
        <v>56</v>
      </c>
      <c r="K593" s="37" t="s">
        <v>128</v>
      </c>
      <c r="L593" s="37"/>
      <c r="M593" s="38" t="s">
        <v>80</v>
      </c>
      <c r="N593" s="38"/>
      <c r="O593" s="37">
        <v>40</v>
      </c>
      <c r="P593" s="752" t="s">
        <v>973</v>
      </c>
      <c r="Q593" s="748"/>
      <c r="R593" s="748"/>
      <c r="S593" s="748"/>
      <c r="T593" s="749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974</v>
      </c>
      <c r="AG593" s="78"/>
      <c r="AJ593" s="84"/>
      <c r="AK593" s="84"/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971</v>
      </c>
      <c r="B594" s="63" t="s">
        <v>975</v>
      </c>
      <c r="C594" s="36">
        <v>4301060408</v>
      </c>
      <c r="D594" s="746">
        <v>4640242180120</v>
      </c>
      <c r="E594" s="746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128</v>
      </c>
      <c r="L594" s="37"/>
      <c r="M594" s="38" t="s">
        <v>80</v>
      </c>
      <c r="N594" s="38"/>
      <c r="O594" s="37">
        <v>40</v>
      </c>
      <c r="P594" s="753" t="s">
        <v>976</v>
      </c>
      <c r="Q594" s="748"/>
      <c r="R594" s="748"/>
      <c r="S594" s="748"/>
      <c r="T594" s="749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974</v>
      </c>
      <c r="AG594" s="78"/>
      <c r="AJ594" s="84"/>
      <c r="AK594" s="84"/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977</v>
      </c>
      <c r="B595" s="63" t="s">
        <v>978</v>
      </c>
      <c r="C595" s="36">
        <v>4301060355</v>
      </c>
      <c r="D595" s="746">
        <v>4640242180137</v>
      </c>
      <c r="E595" s="746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128</v>
      </c>
      <c r="L595" s="37"/>
      <c r="M595" s="38" t="s">
        <v>80</v>
      </c>
      <c r="N595" s="38"/>
      <c r="O595" s="37">
        <v>40</v>
      </c>
      <c r="P595" s="754" t="s">
        <v>979</v>
      </c>
      <c r="Q595" s="748"/>
      <c r="R595" s="748"/>
      <c r="S595" s="748"/>
      <c r="T595" s="749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980</v>
      </c>
      <c r="AG595" s="78"/>
      <c r="AJ595" s="84"/>
      <c r="AK595" s="84"/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977</v>
      </c>
      <c r="B596" s="63" t="s">
        <v>981</v>
      </c>
      <c r="C596" s="36">
        <v>4301060407</v>
      </c>
      <c r="D596" s="746">
        <v>4640242180137</v>
      </c>
      <c r="E596" s="746"/>
      <c r="F596" s="62">
        <v>1.3</v>
      </c>
      <c r="G596" s="37">
        <v>6</v>
      </c>
      <c r="H596" s="62">
        <v>7.8</v>
      </c>
      <c r="I596" s="62">
        <v>8.2799999999999994</v>
      </c>
      <c r="J596" s="37">
        <v>56</v>
      </c>
      <c r="K596" s="37" t="s">
        <v>128</v>
      </c>
      <c r="L596" s="37"/>
      <c r="M596" s="38" t="s">
        <v>80</v>
      </c>
      <c r="N596" s="38"/>
      <c r="O596" s="37">
        <v>40</v>
      </c>
      <c r="P596" s="755" t="s">
        <v>982</v>
      </c>
      <c r="Q596" s="748"/>
      <c r="R596" s="748"/>
      <c r="S596" s="748"/>
      <c r="T596" s="749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980</v>
      </c>
      <c r="AG596" s="78"/>
      <c r="AJ596" s="84"/>
      <c r="AK596" s="84"/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36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37"/>
      <c r="P597" s="733" t="s">
        <v>40</v>
      </c>
      <c r="Q597" s="734"/>
      <c r="R597" s="734"/>
      <c r="S597" s="734"/>
      <c r="T597" s="734"/>
      <c r="U597" s="734"/>
      <c r="V597" s="735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37"/>
      <c r="P598" s="733" t="s">
        <v>40</v>
      </c>
      <c r="Q598" s="734"/>
      <c r="R598" s="734"/>
      <c r="S598" s="734"/>
      <c r="T598" s="734"/>
      <c r="U598" s="734"/>
      <c r="V598" s="735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6.5" customHeight="1" x14ac:dyDescent="0.25">
      <c r="A599" s="756" t="s">
        <v>983</v>
      </c>
      <c r="B599" s="756"/>
      <c r="C599" s="756"/>
      <c r="D599" s="756"/>
      <c r="E599" s="756"/>
      <c r="F599" s="756"/>
      <c r="G599" s="756"/>
      <c r="H599" s="756"/>
      <c r="I599" s="756"/>
      <c r="J599" s="756"/>
      <c r="K599" s="756"/>
      <c r="L599" s="756"/>
      <c r="M599" s="756"/>
      <c r="N599" s="756"/>
      <c r="O599" s="756"/>
      <c r="P599" s="756"/>
      <c r="Q599" s="756"/>
      <c r="R599" s="756"/>
      <c r="S599" s="756"/>
      <c r="T599" s="756"/>
      <c r="U599" s="756"/>
      <c r="V599" s="756"/>
      <c r="W599" s="756"/>
      <c r="X599" s="756"/>
      <c r="Y599" s="756"/>
      <c r="Z599" s="756"/>
      <c r="AA599" s="65"/>
      <c r="AB599" s="65"/>
      <c r="AC599" s="79"/>
    </row>
    <row r="600" spans="1:68" ht="14.25" customHeight="1" x14ac:dyDescent="0.25">
      <c r="A600" s="745" t="s">
        <v>123</v>
      </c>
      <c r="B600" s="745"/>
      <c r="C600" s="745"/>
      <c r="D600" s="745"/>
      <c r="E600" s="745"/>
      <c r="F600" s="745"/>
      <c r="G600" s="745"/>
      <c r="H600" s="745"/>
      <c r="I600" s="745"/>
      <c r="J600" s="745"/>
      <c r="K600" s="745"/>
      <c r="L600" s="745"/>
      <c r="M600" s="745"/>
      <c r="N600" s="745"/>
      <c r="O600" s="745"/>
      <c r="P600" s="745"/>
      <c r="Q600" s="745"/>
      <c r="R600" s="745"/>
      <c r="S600" s="745"/>
      <c r="T600" s="745"/>
      <c r="U600" s="745"/>
      <c r="V600" s="745"/>
      <c r="W600" s="745"/>
      <c r="X600" s="745"/>
      <c r="Y600" s="745"/>
      <c r="Z600" s="745"/>
      <c r="AA600" s="66"/>
      <c r="AB600" s="66"/>
      <c r="AC600" s="80"/>
    </row>
    <row r="601" spans="1:68" ht="27" customHeight="1" x14ac:dyDescent="0.25">
      <c r="A601" s="63" t="s">
        <v>984</v>
      </c>
      <c r="B601" s="63" t="s">
        <v>985</v>
      </c>
      <c r="C601" s="36">
        <v>4301011951</v>
      </c>
      <c r="D601" s="746">
        <v>4640242180045</v>
      </c>
      <c r="E601" s="746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128</v>
      </c>
      <c r="L601" s="37"/>
      <c r="M601" s="38" t="s">
        <v>131</v>
      </c>
      <c r="N601" s="38"/>
      <c r="O601" s="37">
        <v>55</v>
      </c>
      <c r="P601" s="757" t="s">
        <v>986</v>
      </c>
      <c r="Q601" s="748"/>
      <c r="R601" s="748"/>
      <c r="S601" s="748"/>
      <c r="T601" s="749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22" t="s">
        <v>987</v>
      </c>
      <c r="AG601" s="78"/>
      <c r="AJ601" s="84"/>
      <c r="AK601" s="84"/>
      <c r="BB601" s="72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988</v>
      </c>
      <c r="B602" s="63" t="s">
        <v>989</v>
      </c>
      <c r="C602" s="36">
        <v>4301011950</v>
      </c>
      <c r="D602" s="746">
        <v>4640242180601</v>
      </c>
      <c r="E602" s="746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128</v>
      </c>
      <c r="L602" s="37"/>
      <c r="M602" s="38" t="s">
        <v>131</v>
      </c>
      <c r="N602" s="38"/>
      <c r="O602" s="37">
        <v>55</v>
      </c>
      <c r="P602" s="758" t="s">
        <v>990</v>
      </c>
      <c r="Q602" s="748"/>
      <c r="R602" s="748"/>
      <c r="S602" s="748"/>
      <c r="T602" s="749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4" t="s">
        <v>991</v>
      </c>
      <c r="AG602" s="78"/>
      <c r="AJ602" s="84"/>
      <c r="AK602" s="84"/>
      <c r="BB602" s="725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736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37"/>
      <c r="P603" s="733" t="s">
        <v>40</v>
      </c>
      <c r="Q603" s="734"/>
      <c r="R603" s="734"/>
      <c r="S603" s="734"/>
      <c r="T603" s="734"/>
      <c r="U603" s="734"/>
      <c r="V603" s="735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37"/>
      <c r="P604" s="733" t="s">
        <v>40</v>
      </c>
      <c r="Q604" s="734"/>
      <c r="R604" s="734"/>
      <c r="S604" s="734"/>
      <c r="T604" s="734"/>
      <c r="U604" s="734"/>
      <c r="V604" s="735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14.25" customHeight="1" x14ac:dyDescent="0.25">
      <c r="A605" s="745" t="s">
        <v>175</v>
      </c>
      <c r="B605" s="745"/>
      <c r="C605" s="745"/>
      <c r="D605" s="745"/>
      <c r="E605" s="745"/>
      <c r="F605" s="745"/>
      <c r="G605" s="745"/>
      <c r="H605" s="745"/>
      <c r="I605" s="745"/>
      <c r="J605" s="745"/>
      <c r="K605" s="745"/>
      <c r="L605" s="745"/>
      <c r="M605" s="745"/>
      <c r="N605" s="745"/>
      <c r="O605" s="745"/>
      <c r="P605" s="745"/>
      <c r="Q605" s="745"/>
      <c r="R605" s="745"/>
      <c r="S605" s="745"/>
      <c r="T605" s="745"/>
      <c r="U605" s="745"/>
      <c r="V605" s="745"/>
      <c r="W605" s="745"/>
      <c r="X605" s="745"/>
      <c r="Y605" s="745"/>
      <c r="Z605" s="745"/>
      <c r="AA605" s="66"/>
      <c r="AB605" s="66"/>
      <c r="AC605" s="80"/>
    </row>
    <row r="606" spans="1:68" ht="27" customHeight="1" x14ac:dyDescent="0.25">
      <c r="A606" s="63" t="s">
        <v>992</v>
      </c>
      <c r="B606" s="63" t="s">
        <v>993</v>
      </c>
      <c r="C606" s="36">
        <v>4301020314</v>
      </c>
      <c r="D606" s="746">
        <v>4640242180090</v>
      </c>
      <c r="E606" s="746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128</v>
      </c>
      <c r="L606" s="37"/>
      <c r="M606" s="38" t="s">
        <v>131</v>
      </c>
      <c r="N606" s="38"/>
      <c r="O606" s="37">
        <v>50</v>
      </c>
      <c r="P606" s="747" t="s">
        <v>994</v>
      </c>
      <c r="Q606" s="748"/>
      <c r="R606" s="748"/>
      <c r="S606" s="748"/>
      <c r="T606" s="749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6" t="s">
        <v>995</v>
      </c>
      <c r="AG606" s="78"/>
      <c r="AJ606" s="84"/>
      <c r="AK606" s="84"/>
      <c r="BB606" s="727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x14ac:dyDescent="0.2">
      <c r="A607" s="736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37"/>
      <c r="P607" s="733" t="s">
        <v>40</v>
      </c>
      <c r="Q607" s="734"/>
      <c r="R607" s="734"/>
      <c r="S607" s="734"/>
      <c r="T607" s="734"/>
      <c r="U607" s="734"/>
      <c r="V607" s="735"/>
      <c r="W607" s="42" t="s">
        <v>39</v>
      </c>
      <c r="X607" s="43">
        <f>IFERROR(X606/H606,"0")</f>
        <v>0</v>
      </c>
      <c r="Y607" s="43">
        <f>IFERROR(Y606/H606,"0")</f>
        <v>0</v>
      </c>
      <c r="Z607" s="43">
        <f>IFERROR(IF(Z606="",0,Z606),"0")</f>
        <v>0</v>
      </c>
      <c r="AA607" s="67"/>
      <c r="AB607" s="67"/>
      <c r="AC607" s="67"/>
    </row>
    <row r="608" spans="1:68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37"/>
      <c r="P608" s="733" t="s">
        <v>40</v>
      </c>
      <c r="Q608" s="734"/>
      <c r="R608" s="734"/>
      <c r="S608" s="734"/>
      <c r="T608" s="734"/>
      <c r="U608" s="734"/>
      <c r="V608" s="735"/>
      <c r="W608" s="42" t="s">
        <v>0</v>
      </c>
      <c r="X608" s="43">
        <f>IFERROR(SUM(X606:X606),"0")</f>
        <v>0</v>
      </c>
      <c r="Y608" s="43">
        <f>IFERROR(SUM(Y606:Y606),"0")</f>
        <v>0</v>
      </c>
      <c r="Z608" s="42"/>
      <c r="AA608" s="67"/>
      <c r="AB608" s="67"/>
      <c r="AC608" s="67"/>
    </row>
    <row r="609" spans="1:68" ht="14.25" customHeight="1" x14ac:dyDescent="0.25">
      <c r="A609" s="745" t="s">
        <v>76</v>
      </c>
      <c r="B609" s="745"/>
      <c r="C609" s="745"/>
      <c r="D609" s="745"/>
      <c r="E609" s="745"/>
      <c r="F609" s="745"/>
      <c r="G609" s="745"/>
      <c r="H609" s="745"/>
      <c r="I609" s="745"/>
      <c r="J609" s="745"/>
      <c r="K609" s="745"/>
      <c r="L609" s="745"/>
      <c r="M609" s="745"/>
      <c r="N609" s="745"/>
      <c r="O609" s="745"/>
      <c r="P609" s="745"/>
      <c r="Q609" s="745"/>
      <c r="R609" s="745"/>
      <c r="S609" s="745"/>
      <c r="T609" s="745"/>
      <c r="U609" s="745"/>
      <c r="V609" s="745"/>
      <c r="W609" s="745"/>
      <c r="X609" s="745"/>
      <c r="Y609" s="745"/>
      <c r="Z609" s="745"/>
      <c r="AA609" s="66"/>
      <c r="AB609" s="66"/>
      <c r="AC609" s="80"/>
    </row>
    <row r="610" spans="1:68" ht="27" customHeight="1" x14ac:dyDescent="0.25">
      <c r="A610" s="63" t="s">
        <v>996</v>
      </c>
      <c r="B610" s="63" t="s">
        <v>997</v>
      </c>
      <c r="C610" s="36">
        <v>4301031321</v>
      </c>
      <c r="D610" s="746">
        <v>4640242180076</v>
      </c>
      <c r="E610" s="746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87</v>
      </c>
      <c r="L610" s="37"/>
      <c r="M610" s="38" t="s">
        <v>80</v>
      </c>
      <c r="N610" s="38"/>
      <c r="O610" s="37">
        <v>40</v>
      </c>
      <c r="P610" s="750" t="s">
        <v>998</v>
      </c>
      <c r="Q610" s="748"/>
      <c r="R610" s="748"/>
      <c r="S610" s="748"/>
      <c r="T610" s="749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999</v>
      </c>
      <c r="AG610" s="78"/>
      <c r="AJ610" s="84"/>
      <c r="AK610" s="84"/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736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37"/>
      <c r="P611" s="733" t="s">
        <v>40</v>
      </c>
      <c r="Q611" s="734"/>
      <c r="R611" s="734"/>
      <c r="S611" s="734"/>
      <c r="T611" s="734"/>
      <c r="U611" s="734"/>
      <c r="V611" s="735"/>
      <c r="W611" s="42" t="s">
        <v>39</v>
      </c>
      <c r="X611" s="43">
        <f>IFERROR(X610/H610,"0")</f>
        <v>0</v>
      </c>
      <c r="Y611" s="43">
        <f>IFERROR(Y610/H610,"0")</f>
        <v>0</v>
      </c>
      <c r="Z611" s="43">
        <f>IFERROR(IF(Z610="",0,Z610),"0")</f>
        <v>0</v>
      </c>
      <c r="AA611" s="67"/>
      <c r="AB611" s="67"/>
      <c r="AC611" s="67"/>
    </row>
    <row r="612" spans="1:68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37"/>
      <c r="P612" s="733" t="s">
        <v>40</v>
      </c>
      <c r="Q612" s="734"/>
      <c r="R612" s="734"/>
      <c r="S612" s="734"/>
      <c r="T612" s="734"/>
      <c r="U612" s="734"/>
      <c r="V612" s="735"/>
      <c r="W612" s="42" t="s">
        <v>0</v>
      </c>
      <c r="X612" s="43">
        <f>IFERROR(SUM(X610:X610),"0")</f>
        <v>0</v>
      </c>
      <c r="Y612" s="43">
        <f>IFERROR(SUM(Y610:Y610),"0")</f>
        <v>0</v>
      </c>
      <c r="Z612" s="42"/>
      <c r="AA612" s="67"/>
      <c r="AB612" s="67"/>
      <c r="AC612" s="67"/>
    </row>
    <row r="613" spans="1:68" ht="14.25" customHeight="1" x14ac:dyDescent="0.25">
      <c r="A613" s="745" t="s">
        <v>82</v>
      </c>
      <c r="B613" s="745"/>
      <c r="C613" s="745"/>
      <c r="D613" s="745"/>
      <c r="E613" s="745"/>
      <c r="F613" s="745"/>
      <c r="G613" s="745"/>
      <c r="H613" s="745"/>
      <c r="I613" s="745"/>
      <c r="J613" s="745"/>
      <c r="K613" s="745"/>
      <c r="L613" s="745"/>
      <c r="M613" s="745"/>
      <c r="N613" s="745"/>
      <c r="O613" s="745"/>
      <c r="P613" s="745"/>
      <c r="Q613" s="745"/>
      <c r="R613" s="745"/>
      <c r="S613" s="745"/>
      <c r="T613" s="745"/>
      <c r="U613" s="745"/>
      <c r="V613" s="745"/>
      <c r="W613" s="745"/>
      <c r="X613" s="745"/>
      <c r="Y613" s="745"/>
      <c r="Z613" s="745"/>
      <c r="AA613" s="66"/>
      <c r="AB613" s="66"/>
      <c r="AC613" s="80"/>
    </row>
    <row r="614" spans="1:68" ht="27" customHeight="1" x14ac:dyDescent="0.25">
      <c r="A614" s="63" t="s">
        <v>1000</v>
      </c>
      <c r="B614" s="63" t="s">
        <v>1001</v>
      </c>
      <c r="C614" s="36">
        <v>4301051780</v>
      </c>
      <c r="D614" s="746">
        <v>4640242180106</v>
      </c>
      <c r="E614" s="746"/>
      <c r="F614" s="62">
        <v>1.3</v>
      </c>
      <c r="G614" s="37">
        <v>6</v>
      </c>
      <c r="H614" s="62">
        <v>7.8</v>
      </c>
      <c r="I614" s="62">
        <v>8.2799999999999994</v>
      </c>
      <c r="J614" s="37">
        <v>56</v>
      </c>
      <c r="K614" s="37" t="s">
        <v>128</v>
      </c>
      <c r="L614" s="37"/>
      <c r="M614" s="38" t="s">
        <v>80</v>
      </c>
      <c r="N614" s="38"/>
      <c r="O614" s="37">
        <v>45</v>
      </c>
      <c r="P614" s="751" t="s">
        <v>1002</v>
      </c>
      <c r="Q614" s="748"/>
      <c r="R614" s="748"/>
      <c r="S614" s="748"/>
      <c r="T614" s="749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1003</v>
      </c>
      <c r="AG614" s="78"/>
      <c r="AJ614" s="84"/>
      <c r="AK614" s="84"/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36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37"/>
      <c r="P615" s="733" t="s">
        <v>40</v>
      </c>
      <c r="Q615" s="734"/>
      <c r="R615" s="734"/>
      <c r="S615" s="734"/>
      <c r="T615" s="734"/>
      <c r="U615" s="734"/>
      <c r="V615" s="735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37"/>
      <c r="P616" s="733" t="s">
        <v>40</v>
      </c>
      <c r="Q616" s="734"/>
      <c r="R616" s="734"/>
      <c r="S616" s="734"/>
      <c r="T616" s="734"/>
      <c r="U616" s="734"/>
      <c r="V616" s="735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5" customHeight="1" x14ac:dyDescent="0.2">
      <c r="A617" s="736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741"/>
      <c r="P617" s="738" t="s">
        <v>33</v>
      </c>
      <c r="Q617" s="739"/>
      <c r="R617" s="739"/>
      <c r="S617" s="739"/>
      <c r="T617" s="739"/>
      <c r="U617" s="739"/>
      <c r="V617" s="740"/>
      <c r="W617" s="42" t="s">
        <v>0</v>
      </c>
      <c r="X617" s="43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0</v>
      </c>
      <c r="Y617" s="43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0</v>
      </c>
      <c r="Z617" s="42"/>
      <c r="AA617" s="67"/>
      <c r="AB617" s="67"/>
      <c r="AC617" s="67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741"/>
      <c r="P618" s="738" t="s">
        <v>34</v>
      </c>
      <c r="Q618" s="739"/>
      <c r="R618" s="739"/>
      <c r="S618" s="739"/>
      <c r="T618" s="739"/>
      <c r="U618" s="739"/>
      <c r="V618" s="740"/>
      <c r="W618" s="42" t="s">
        <v>0</v>
      </c>
      <c r="X618" s="43">
        <f>IFERROR(SUM(BM22:BM614),"0")</f>
        <v>0</v>
      </c>
      <c r="Y618" s="43">
        <f>IFERROR(SUM(BN22:BN614),"0")</f>
        <v>0</v>
      </c>
      <c r="Z618" s="42"/>
      <c r="AA618" s="67"/>
      <c r="AB618" s="67"/>
      <c r="AC618" s="67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741"/>
      <c r="P619" s="738" t="s">
        <v>35</v>
      </c>
      <c r="Q619" s="739"/>
      <c r="R619" s="739"/>
      <c r="S619" s="739"/>
      <c r="T619" s="739"/>
      <c r="U619" s="739"/>
      <c r="V619" s="740"/>
      <c r="W619" s="42" t="s">
        <v>20</v>
      </c>
      <c r="X619" s="44">
        <f>ROUNDUP(SUM(BO22:BO614),0)</f>
        <v>0</v>
      </c>
      <c r="Y619" s="44">
        <f>ROUNDUP(SUM(BP22:BP614),0)</f>
        <v>0</v>
      </c>
      <c r="Z619" s="42"/>
      <c r="AA619" s="67"/>
      <c r="AB619" s="67"/>
      <c r="AC619" s="67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741"/>
      <c r="P620" s="738" t="s">
        <v>36</v>
      </c>
      <c r="Q620" s="739"/>
      <c r="R620" s="739"/>
      <c r="S620" s="739"/>
      <c r="T620" s="739"/>
      <c r="U620" s="739"/>
      <c r="V620" s="740"/>
      <c r="W620" s="42" t="s">
        <v>0</v>
      </c>
      <c r="X620" s="43">
        <f>GrossWeightTotal+PalletQtyTotal*25</f>
        <v>0</v>
      </c>
      <c r="Y620" s="43">
        <f>GrossWeightTotalR+PalletQtyTotalR*25</f>
        <v>0</v>
      </c>
      <c r="Z620" s="42"/>
      <c r="AA620" s="67"/>
      <c r="AB620" s="67"/>
      <c r="AC620" s="67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741"/>
      <c r="P621" s="738" t="s">
        <v>37</v>
      </c>
      <c r="Q621" s="739"/>
      <c r="R621" s="739"/>
      <c r="S621" s="739"/>
      <c r="T621" s="739"/>
      <c r="U621" s="739"/>
      <c r="V621" s="740"/>
      <c r="W621" s="42" t="s">
        <v>20</v>
      </c>
      <c r="X621" s="43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0</v>
      </c>
      <c r="Y621" s="43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0</v>
      </c>
      <c r="Z621" s="42"/>
      <c r="AA621" s="67"/>
      <c r="AB621" s="67"/>
      <c r="AC621" s="67"/>
    </row>
    <row r="622" spans="1:68" ht="14.25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741"/>
      <c r="P622" s="738" t="s">
        <v>38</v>
      </c>
      <c r="Q622" s="739"/>
      <c r="R622" s="739"/>
      <c r="S622" s="739"/>
      <c r="T622" s="739"/>
      <c r="U622" s="739"/>
      <c r="V622" s="740"/>
      <c r="W622" s="45" t="s">
        <v>51</v>
      </c>
      <c r="X622" s="42"/>
      <c r="Y622" s="42"/>
      <c r="Z622" s="42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0</v>
      </c>
      <c r="AA622" s="67"/>
      <c r="AB622" s="67"/>
      <c r="AC622" s="67"/>
    </row>
    <row r="623" spans="1:68" ht="13.5" thickBot="1" x14ac:dyDescent="0.25"/>
    <row r="624" spans="1:68" ht="27" thickTop="1" thickBot="1" x14ac:dyDescent="0.25">
      <c r="A624" s="46" t="s">
        <v>9</v>
      </c>
      <c r="B624" s="85" t="s">
        <v>75</v>
      </c>
      <c r="C624" s="732" t="s">
        <v>121</v>
      </c>
      <c r="D624" s="732" t="s">
        <v>121</v>
      </c>
      <c r="E624" s="732" t="s">
        <v>121</v>
      </c>
      <c r="F624" s="732" t="s">
        <v>121</v>
      </c>
      <c r="G624" s="732" t="s">
        <v>121</v>
      </c>
      <c r="H624" s="732" t="s">
        <v>121</v>
      </c>
      <c r="I624" s="732" t="s">
        <v>341</v>
      </c>
      <c r="J624" s="732" t="s">
        <v>341</v>
      </c>
      <c r="K624" s="732" t="s">
        <v>341</v>
      </c>
      <c r="L624" s="742"/>
      <c r="M624" s="732" t="s">
        <v>341</v>
      </c>
      <c r="N624" s="742"/>
      <c r="O624" s="732" t="s">
        <v>341</v>
      </c>
      <c r="P624" s="732" t="s">
        <v>341</v>
      </c>
      <c r="Q624" s="732" t="s">
        <v>341</v>
      </c>
      <c r="R624" s="732" t="s">
        <v>341</v>
      </c>
      <c r="S624" s="732" t="s">
        <v>341</v>
      </c>
      <c r="T624" s="732" t="s">
        <v>341</v>
      </c>
      <c r="U624" s="732" t="s">
        <v>341</v>
      </c>
      <c r="V624" s="732" t="s">
        <v>341</v>
      </c>
      <c r="W624" s="732" t="s">
        <v>633</v>
      </c>
      <c r="X624" s="732" t="s">
        <v>633</v>
      </c>
      <c r="Y624" s="732" t="s">
        <v>718</v>
      </c>
      <c r="Z624" s="732" t="s">
        <v>718</v>
      </c>
      <c r="AA624" s="732" t="s">
        <v>718</v>
      </c>
      <c r="AB624" s="732" t="s">
        <v>718</v>
      </c>
      <c r="AC624" s="85" t="s">
        <v>817</v>
      </c>
      <c r="AD624" s="732" t="s">
        <v>892</v>
      </c>
      <c r="AE624" s="732" t="s">
        <v>892</v>
      </c>
      <c r="AF624" s="1"/>
    </row>
    <row r="625" spans="1:32" ht="14.25" customHeight="1" thickTop="1" x14ac:dyDescent="0.2">
      <c r="A625" s="743" t="s">
        <v>10</v>
      </c>
      <c r="B625" s="732" t="s">
        <v>75</v>
      </c>
      <c r="C625" s="732" t="s">
        <v>122</v>
      </c>
      <c r="D625" s="732" t="s">
        <v>147</v>
      </c>
      <c r="E625" s="732" t="s">
        <v>230</v>
      </c>
      <c r="F625" s="732" t="s">
        <v>252</v>
      </c>
      <c r="G625" s="732" t="s">
        <v>302</v>
      </c>
      <c r="H625" s="732" t="s">
        <v>121</v>
      </c>
      <c r="I625" s="732" t="s">
        <v>342</v>
      </c>
      <c r="J625" s="732" t="s">
        <v>367</v>
      </c>
      <c r="K625" s="732" t="s">
        <v>438</v>
      </c>
      <c r="L625" s="1"/>
      <c r="M625" s="732" t="s">
        <v>458</v>
      </c>
      <c r="N625" s="1"/>
      <c r="O625" s="732" t="s">
        <v>482</v>
      </c>
      <c r="P625" s="732" t="s">
        <v>499</v>
      </c>
      <c r="Q625" s="732" t="s">
        <v>502</v>
      </c>
      <c r="R625" s="732" t="s">
        <v>511</v>
      </c>
      <c r="S625" s="732" t="s">
        <v>525</v>
      </c>
      <c r="T625" s="732" t="s">
        <v>529</v>
      </c>
      <c r="U625" s="732" t="s">
        <v>537</v>
      </c>
      <c r="V625" s="732" t="s">
        <v>620</v>
      </c>
      <c r="W625" s="732" t="s">
        <v>634</v>
      </c>
      <c r="X625" s="732" t="s">
        <v>679</v>
      </c>
      <c r="Y625" s="732" t="s">
        <v>719</v>
      </c>
      <c r="Z625" s="732" t="s">
        <v>777</v>
      </c>
      <c r="AA625" s="732" t="s">
        <v>800</v>
      </c>
      <c r="AB625" s="732" t="s">
        <v>813</v>
      </c>
      <c r="AC625" s="732" t="s">
        <v>817</v>
      </c>
      <c r="AD625" s="732" t="s">
        <v>892</v>
      </c>
      <c r="AE625" s="732" t="s">
        <v>983</v>
      </c>
      <c r="AF625" s="1"/>
    </row>
    <row r="626" spans="1:32" ht="13.5" thickBot="1" x14ac:dyDescent="0.25">
      <c r="A626" s="744"/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1"/>
      <c r="M626" s="732"/>
      <c r="N626" s="1"/>
      <c r="O626" s="732"/>
      <c r="P626" s="732"/>
      <c r="Q626" s="732"/>
      <c r="R626" s="732"/>
      <c r="S626" s="732"/>
      <c r="T626" s="732"/>
      <c r="U626" s="732"/>
      <c r="V626" s="732"/>
      <c r="W626" s="732"/>
      <c r="X626" s="732"/>
      <c r="Y626" s="732"/>
      <c r="Z626" s="732"/>
      <c r="AA626" s="732"/>
      <c r="AB626" s="732"/>
      <c r="AC626" s="732"/>
      <c r="AD626" s="732"/>
      <c r="AE626" s="732"/>
      <c r="AF626" s="1"/>
    </row>
    <row r="627" spans="1:32" ht="18" thickTop="1" thickBot="1" x14ac:dyDescent="0.25">
      <c r="A627" s="46" t="s">
        <v>13</v>
      </c>
      <c r="B62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2">
        <f>IFERROR(Y48*1,"0")+IFERROR(Y49*1,"0")+IFERROR(Y50*1,"0")+IFERROR(Y51*1,"0")+IFERROR(Y52*1,"0")+IFERROR(Y53*1,"0")+IFERROR(Y57*1,"0")+IFERROR(Y58*1,"0")</f>
        <v>0</v>
      </c>
      <c r="D627" s="52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2">
        <f>IFERROR(Y106*1,"0")+IFERROR(Y107*1,"0")+IFERROR(Y108*1,"0")+IFERROR(Y112*1,"0")+IFERROR(Y113*1,"0")+IFERROR(Y114*1,"0")+IFERROR(Y115*1,"0")+IFERROR(Y116*1,"0")</f>
        <v>0</v>
      </c>
      <c r="F627" s="52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2">
        <f>IFERROR(Y153*1,"0")+IFERROR(Y154*1,"0")+IFERROR(Y158*1,"0")+IFERROR(Y159*1,"0")+IFERROR(Y163*1,"0")+IFERROR(Y164*1,"0")</f>
        <v>0</v>
      </c>
      <c r="H627" s="52">
        <f>IFERROR(Y169*1,"0")+IFERROR(Y170*1,"0")+IFERROR(Y174*1,"0")+IFERROR(Y175*1,"0")+IFERROR(Y176*1,"0")+IFERROR(Y177*1,"0")+IFERROR(Y178*1,"0")+IFERROR(Y182*1,"0")+IFERROR(Y183*1,"0")+IFERROR(Y184*1,"0")</f>
        <v>0</v>
      </c>
      <c r="I627" s="52">
        <f>IFERROR(Y190*1,"0")+IFERROR(Y194*1,"0")+IFERROR(Y195*1,"0")+IFERROR(Y196*1,"0")+IFERROR(Y197*1,"0")+IFERROR(Y198*1,"0")+IFERROR(Y199*1,"0")+IFERROR(Y200*1,"0")+IFERROR(Y201*1,"0")</f>
        <v>0</v>
      </c>
      <c r="J627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2">
        <f>IFERROR(Y249*1,"0")+IFERROR(Y250*1,"0")+IFERROR(Y251*1,"0")+IFERROR(Y252*1,"0")+IFERROR(Y253*1,"0")+IFERROR(Y254*1,"0")+IFERROR(Y255*1,"0")+IFERROR(Y256*1,"0")</f>
        <v>0</v>
      </c>
      <c r="L627" s="1"/>
      <c r="M627" s="52">
        <f>IFERROR(Y261*1,"0")+IFERROR(Y262*1,"0")+IFERROR(Y263*1,"0")+IFERROR(Y264*1,"0")+IFERROR(Y265*1,"0")+IFERROR(Y266*1,"0")+IFERROR(Y267*1,"0")+IFERROR(Y268*1,"0")+IFERROR(Y272*1,"0")</f>
        <v>0</v>
      </c>
      <c r="N627" s="1"/>
      <c r="O627" s="52">
        <f>IFERROR(Y277*1,"0")+IFERROR(Y278*1,"0")+IFERROR(Y279*1,"0")+IFERROR(Y280*1,"0")+IFERROR(Y281*1,"0")+IFERROR(Y282*1,"0")</f>
        <v>0</v>
      </c>
      <c r="P627" s="52">
        <f>IFERROR(Y287*1,"0")</f>
        <v>0</v>
      </c>
      <c r="Q627" s="52">
        <f>IFERROR(Y292*1,"0")+IFERROR(Y293*1,"0")+IFERROR(Y294*1,"0")</f>
        <v>0</v>
      </c>
      <c r="R627" s="52">
        <f>IFERROR(Y299*1,"0")+IFERROR(Y300*1,"0")+IFERROR(Y301*1,"0")+IFERROR(Y302*1,"0")+IFERROR(Y303*1,"0")</f>
        <v>0</v>
      </c>
      <c r="S627" s="52">
        <f>IFERROR(Y308*1,"0")</f>
        <v>0</v>
      </c>
      <c r="T627" s="52">
        <f>IFERROR(Y313*1,"0")+IFERROR(Y317*1,"0")+IFERROR(Y318*1,"0")</f>
        <v>0</v>
      </c>
      <c r="U627" s="52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7" s="52">
        <f>IFERROR(Y370*1,"0")+IFERROR(Y374*1,"0")+IFERROR(Y375*1,"0")+IFERROR(Y376*1,"0")</f>
        <v>0</v>
      </c>
      <c r="W627" s="52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0</v>
      </c>
      <c r="X627" s="52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2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2">
        <f>IFERROR(Y479*1,"0")+IFERROR(Y483*1,"0")+IFERROR(Y484*1,"0")+IFERROR(Y485*1,"0")+IFERROR(Y486*1,"0")+IFERROR(Y487*1,"0")+IFERROR(Y491*1,"0")+IFERROR(Y495*1,"0")</f>
        <v>0</v>
      </c>
      <c r="AA627" s="52">
        <f>IFERROR(Y500*1,"0")+IFERROR(Y501*1,"0")+IFERROR(Y502*1,"0")+IFERROR(Y503*1,"0")</f>
        <v>0</v>
      </c>
      <c r="AB627" s="52">
        <f>IFERROR(Y508*1,"0")</f>
        <v>0</v>
      </c>
      <c r="AC627" s="52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2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2">
        <f>IFERROR(Y601*1,"0")+IFERROR(Y602*1,"0")+IFERROR(Y606*1,"0")+IFERROR(Y610*1,"0")+IFERROR(Y614*1,"0")</f>
        <v>0</v>
      </c>
      <c r="AF627" s="1"/>
    </row>
  </sheetData>
  <sheetProtection algorithmName="SHA-512" hashValue="klCVHdmoPf75eFS46DKGLqbzPU8aaZUoYpaRxDZZcBCT+6ri+NNb2a5lKHt+//qxQva+quG4uV0TCc4z0qLqlA==" saltValue="FLVQ83hyH6GGdO4KiBG9e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F625:F626"/>
    <mergeCell ref="G625:G626"/>
    <mergeCell ref="H625:H626"/>
    <mergeCell ref="I625:I626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1004</v>
      </c>
      <c r="H1" s="9"/>
    </row>
    <row r="3" spans="2:8" x14ac:dyDescent="0.2">
      <c r="B3" s="53" t="s">
        <v>1005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1006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1007</v>
      </c>
      <c r="C6" s="53" t="s">
        <v>1008</v>
      </c>
      <c r="D6" s="53" t="s">
        <v>1009</v>
      </c>
      <c r="E6" s="53" t="s">
        <v>45</v>
      </c>
    </row>
    <row r="7" spans="2:8" x14ac:dyDescent="0.2">
      <c r="B7" s="53" t="s">
        <v>1010</v>
      </c>
      <c r="C7" s="53" t="s">
        <v>1011</v>
      </c>
      <c r="D7" s="53" t="s">
        <v>1012</v>
      </c>
      <c r="E7" s="53" t="s">
        <v>45</v>
      </c>
    </row>
    <row r="9" spans="2:8" x14ac:dyDescent="0.2">
      <c r="B9" s="53" t="s">
        <v>1013</v>
      </c>
      <c r="C9" s="53" t="s">
        <v>1008</v>
      </c>
      <c r="D9" s="53" t="s">
        <v>45</v>
      </c>
      <c r="E9" s="53" t="s">
        <v>45</v>
      </c>
    </row>
    <row r="11" spans="2:8" x14ac:dyDescent="0.2">
      <c r="B11" s="53" t="s">
        <v>1013</v>
      </c>
      <c r="C11" s="53" t="s">
        <v>1011</v>
      </c>
      <c r="D11" s="53" t="s">
        <v>45</v>
      </c>
      <c r="E11" s="53" t="s">
        <v>45</v>
      </c>
    </row>
    <row r="13" spans="2:8" x14ac:dyDescent="0.2">
      <c r="B13" s="53" t="s">
        <v>1014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1015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1016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1017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1018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1019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1020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1021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1022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1023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1024</v>
      </c>
      <c r="C23" s="53" t="s">
        <v>45</v>
      </c>
      <c r="D23" s="53" t="s">
        <v>45</v>
      </c>
      <c r="E23" s="53" t="s">
        <v>45</v>
      </c>
    </row>
  </sheetData>
  <sheetProtection algorithmName="SHA-512" hashValue="pN/VI+03VuuNSAab3xVS8MWh2KKZcXAdWg4pVP+7xfIm3AzWkxUWdrfpG7YQ4TSO3P9VBzWhRnMd0Ot2xibP4A==" saltValue="tlh2EmnMKWBdBLXRVXk7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1336</vt:i4>
      </vt:variant>
    </vt:vector>
  </HeadingPairs>
  <TitlesOfParts>
    <vt:vector size="13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2024-10-28T13:23:23Z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