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B3CC4876-B7D0-421C-97E8-3CDFC1238E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заказа'!$B$18:$X$475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заказа'!$V$471:$V$471</definedName>
    <definedName name="GrossWeightTotalR">'Бланк заказа'!$W$471:$W$471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заказа'!$V$472:$V$472</definedName>
    <definedName name="PalletQtyTotalR">'Бланк заказа'!$W$472:$W$472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заказа'!$B$333:$B$333</definedName>
    <definedName name="ProductId18">'Бланк заказа'!$B$64:$B$64</definedName>
    <definedName name="ProductId180">'Бланк заказа'!$B$334:$B$334</definedName>
    <definedName name="ProductId181">'Бланк заказа'!$B$338:$B$338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заказа'!$B$345:$B$345</definedName>
    <definedName name="ProductId186">'Бланк заказа'!$B$351:$B$351</definedName>
    <definedName name="ProductId187">'Бланк заказа'!$B$352:$B$352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заказа'!$B$372:$B$372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заказа'!$B$379:$B$379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заказа'!$B$396:$B$396</definedName>
    <definedName name="ProductId213">'Бланк заказа'!$B$397:$B$397</definedName>
    <definedName name="ProductId214">'Бланк заказа'!$B$401:$B$401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заказа'!$B$425:$B$425</definedName>
    <definedName name="ProductId231">'Бланк заказа'!$B$426:$B$426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заказа'!$B$439:$B$439</definedName>
    <definedName name="ProductId239">'Бланк заказа'!$B$440:$B$440</definedName>
    <definedName name="ProductId24">'Бланк заказа'!$B$70:$B$70</definedName>
    <definedName name="ProductId240">'Бланк заказа'!$B$446:$B$446</definedName>
    <definedName name="ProductId241">'Бланк заказа'!$B$447:$B$447</definedName>
    <definedName name="ProductId242">'Бланк заказа'!$B$451:$B$451</definedName>
    <definedName name="ProductId243">'Бланк заказа'!$B$452:$B$452</definedName>
    <definedName name="ProductId244">'Бланк заказа'!$B$456:$B$456</definedName>
    <definedName name="ProductId245">'Бланк заказа'!$B$457:$B$457</definedName>
    <definedName name="ProductId246">'Бланк заказа'!$B$461:$B$461</definedName>
    <definedName name="ProductId247">'Бланк заказа'!$B$462:$B$462</definedName>
    <definedName name="ProductId248">'Бланк заказа'!$B$467:$B$467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заказа'!$V$333:$V$333</definedName>
    <definedName name="SalesQty18">'Бланк заказа'!$V$64:$V$64</definedName>
    <definedName name="SalesQty180">'Бланк заказа'!$V$334:$V$334</definedName>
    <definedName name="SalesQty181">'Бланк заказа'!$V$338:$V$338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заказа'!$V$345:$V$345</definedName>
    <definedName name="SalesQty186">'Бланк заказа'!$V$351:$V$351</definedName>
    <definedName name="SalesQty187">'Бланк заказа'!$V$352:$V$352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заказа'!$V$372:$V$372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заказа'!$V$379:$V$379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заказа'!$V$396:$V$396</definedName>
    <definedName name="SalesQty213">'Бланк заказа'!$V$397:$V$397</definedName>
    <definedName name="SalesQty214">'Бланк заказа'!$V$401:$V$401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заказа'!$V$425:$V$425</definedName>
    <definedName name="SalesQty231">'Бланк заказа'!$V$426:$V$426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заказа'!$V$439:$V$439</definedName>
    <definedName name="SalesQty239">'Бланк заказа'!$V$440:$V$440</definedName>
    <definedName name="SalesQty24">'Бланк заказа'!$V$70:$V$70</definedName>
    <definedName name="SalesQty240">'Бланк заказа'!$V$446:$V$446</definedName>
    <definedName name="SalesQty241">'Бланк заказа'!$V$447:$V$447</definedName>
    <definedName name="SalesQty242">'Бланк заказа'!$V$451:$V$451</definedName>
    <definedName name="SalesQty243">'Бланк заказа'!$V$452:$V$452</definedName>
    <definedName name="SalesQty244">'Бланк заказа'!$V$456:$V$456</definedName>
    <definedName name="SalesQty245">'Бланк заказа'!$V$457:$V$457</definedName>
    <definedName name="SalesQty246">'Бланк заказа'!$V$461:$V$461</definedName>
    <definedName name="SalesQty247">'Бланк заказа'!$V$462:$V$462</definedName>
    <definedName name="SalesQty248">'Бланк заказа'!$V$467:$V$467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заказа'!$W$333:$W$333</definedName>
    <definedName name="SalesRoundBox18">'Бланк заказа'!$W$64:$W$64</definedName>
    <definedName name="SalesRoundBox180">'Бланк заказа'!$W$334:$W$334</definedName>
    <definedName name="SalesRoundBox181">'Бланк заказа'!$W$338:$W$338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заказа'!$W$345:$W$345</definedName>
    <definedName name="SalesRoundBox186">'Бланк заказа'!$W$351:$W$351</definedName>
    <definedName name="SalesRoundBox187">'Бланк заказа'!$W$352:$W$352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заказа'!$W$372:$W$372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заказа'!$W$379:$W$379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заказа'!$W$396:$W$396</definedName>
    <definedName name="SalesRoundBox213">'Бланк заказа'!$W$397:$W$397</definedName>
    <definedName name="SalesRoundBox214">'Бланк заказа'!$W$401:$W$401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заказа'!$W$425:$W$425</definedName>
    <definedName name="SalesRoundBox231">'Бланк заказа'!$W$426:$W$426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заказа'!$W$439:$W$439</definedName>
    <definedName name="SalesRoundBox239">'Бланк заказа'!$W$440:$W$440</definedName>
    <definedName name="SalesRoundBox24">'Бланк заказа'!$W$70:$W$70</definedName>
    <definedName name="SalesRoundBox240">'Бланк заказа'!$W$446:$W$446</definedName>
    <definedName name="SalesRoundBox241">'Бланк заказа'!$W$447:$W$447</definedName>
    <definedName name="SalesRoundBox242">'Бланк заказа'!$W$451:$W$451</definedName>
    <definedName name="SalesRoundBox243">'Бланк заказа'!$W$452:$W$452</definedName>
    <definedName name="SalesRoundBox244">'Бланк заказа'!$W$456:$W$456</definedName>
    <definedName name="SalesRoundBox245">'Бланк заказа'!$W$457:$W$457</definedName>
    <definedName name="SalesRoundBox246">'Бланк заказа'!$W$461:$W$461</definedName>
    <definedName name="SalesRoundBox247">'Бланк заказа'!$W$462:$W$462</definedName>
    <definedName name="SalesRoundBox248">'Бланк заказа'!$W$467:$W$467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заказа'!$U$333:$U$333</definedName>
    <definedName name="UnitOfMeasure18">'Бланк заказа'!$U$64:$U$64</definedName>
    <definedName name="UnitOfMeasure180">'Бланк заказа'!$U$334:$U$334</definedName>
    <definedName name="UnitOfMeasure181">'Бланк заказа'!$U$338:$U$338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заказа'!$U$345:$U$345</definedName>
    <definedName name="UnitOfMeasure186">'Бланк заказа'!$U$351:$U$351</definedName>
    <definedName name="UnitOfMeasure187">'Бланк заказа'!$U$352:$U$352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заказа'!$U$372:$U$372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заказа'!$U$379:$U$379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заказа'!$U$396:$U$396</definedName>
    <definedName name="UnitOfMeasure213">'Бланк заказа'!$U$397:$U$397</definedName>
    <definedName name="UnitOfMeasure214">'Бланк заказа'!$U$401:$U$401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заказа'!$U$425:$U$425</definedName>
    <definedName name="UnitOfMeasure231">'Бланк заказа'!$U$426:$U$426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заказа'!$U$439:$U$439</definedName>
    <definedName name="UnitOfMeasure239">'Бланк заказа'!$U$440:$U$440</definedName>
    <definedName name="UnitOfMeasure24">'Бланк заказа'!$U$70:$U$70</definedName>
    <definedName name="UnitOfMeasure240">'Бланк заказа'!$U$446:$U$446</definedName>
    <definedName name="UnitOfMeasure241">'Бланк заказа'!$U$447:$U$447</definedName>
    <definedName name="UnitOfMeasure242">'Бланк заказа'!$U$451:$U$451</definedName>
    <definedName name="UnitOfMeasure243">'Бланк заказа'!$U$452:$U$452</definedName>
    <definedName name="UnitOfMeasure244">'Бланк заказа'!$U$456:$U$456</definedName>
    <definedName name="UnitOfMeasure245">'Бланк заказа'!$U$457:$U$457</definedName>
    <definedName name="UnitOfMeasure246">'Бланк заказа'!$U$461:$U$461</definedName>
    <definedName name="UnitOfMeasure247">'Бланк заказа'!$U$462:$U$462</definedName>
    <definedName name="UnitOfMeasure248">'Бланк заказа'!$U$467:$U$467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2" i="2" l="1"/>
  <c r="V471" i="2"/>
  <c r="V469" i="2"/>
  <c r="V468" i="2"/>
  <c r="W467" i="2"/>
  <c r="U480" i="2" s="1"/>
  <c r="N467" i="2"/>
  <c r="V464" i="2"/>
  <c r="V463" i="2"/>
  <c r="W462" i="2"/>
  <c r="X461" i="2"/>
  <c r="W461" i="2"/>
  <c r="W464" i="2" s="1"/>
  <c r="V459" i="2"/>
  <c r="V458" i="2"/>
  <c r="W457" i="2"/>
  <c r="X457" i="2" s="1"/>
  <c r="W456" i="2"/>
  <c r="V454" i="2"/>
  <c r="V453" i="2"/>
  <c r="W452" i="2"/>
  <c r="X452" i="2" s="1"/>
  <c r="W451" i="2"/>
  <c r="X451" i="2" s="1"/>
  <c r="V449" i="2"/>
  <c r="V448" i="2"/>
  <c r="X447" i="2"/>
  <c r="W447" i="2"/>
  <c r="W446" i="2"/>
  <c r="X446" i="2" s="1"/>
  <c r="X448" i="2" s="1"/>
  <c r="V442" i="2"/>
  <c r="V441" i="2"/>
  <c r="W440" i="2"/>
  <c r="N440" i="2"/>
  <c r="W439" i="2"/>
  <c r="W442" i="2" s="1"/>
  <c r="N439" i="2"/>
  <c r="V437" i="2"/>
  <c r="V436" i="2"/>
  <c r="W435" i="2"/>
  <c r="X435" i="2" s="1"/>
  <c r="W434" i="2"/>
  <c r="X434" i="2" s="1"/>
  <c r="W433" i="2"/>
  <c r="X433" i="2" s="1"/>
  <c r="W432" i="2"/>
  <c r="X432" i="2" s="1"/>
  <c r="N432" i="2"/>
  <c r="W431" i="2"/>
  <c r="X431" i="2" s="1"/>
  <c r="N431" i="2"/>
  <c r="W430" i="2"/>
  <c r="N430" i="2"/>
  <c r="V428" i="2"/>
  <c r="V427" i="2"/>
  <c r="W426" i="2"/>
  <c r="N426" i="2"/>
  <c r="W425" i="2"/>
  <c r="X425" i="2" s="1"/>
  <c r="N425" i="2"/>
  <c r="V423" i="2"/>
  <c r="V422" i="2"/>
  <c r="W421" i="2"/>
  <c r="X421" i="2" s="1"/>
  <c r="N421" i="2"/>
  <c r="W420" i="2"/>
  <c r="X420" i="2" s="1"/>
  <c r="N420" i="2"/>
  <c r="W419" i="2"/>
  <c r="X419" i="2" s="1"/>
  <c r="N419" i="2"/>
  <c r="W418" i="2"/>
  <c r="X418" i="2" s="1"/>
  <c r="N418" i="2"/>
  <c r="X417" i="2"/>
  <c r="W417" i="2"/>
  <c r="N417" i="2"/>
  <c r="W416" i="2"/>
  <c r="X416" i="2" s="1"/>
  <c r="N416" i="2"/>
  <c r="W415" i="2"/>
  <c r="X415" i="2" s="1"/>
  <c r="N415" i="2"/>
  <c r="W414" i="2"/>
  <c r="X414" i="2" s="1"/>
  <c r="N414" i="2"/>
  <c r="W413" i="2"/>
  <c r="X413" i="2" s="1"/>
  <c r="N413" i="2"/>
  <c r="V409" i="2"/>
  <c r="V408" i="2"/>
  <c r="W407" i="2"/>
  <c r="X407" i="2" s="1"/>
  <c r="N407" i="2"/>
  <c r="W406" i="2"/>
  <c r="X406" i="2" s="1"/>
  <c r="N406" i="2"/>
  <c r="W405" i="2"/>
  <c r="X405" i="2" s="1"/>
  <c r="N405" i="2"/>
  <c r="W404" i="2"/>
  <c r="X404" i="2" s="1"/>
  <c r="W403" i="2"/>
  <c r="N403" i="2"/>
  <c r="W402" i="2"/>
  <c r="X402" i="2" s="1"/>
  <c r="N402" i="2"/>
  <c r="W401" i="2"/>
  <c r="X401" i="2" s="1"/>
  <c r="N401" i="2"/>
  <c r="V399" i="2"/>
  <c r="V398" i="2"/>
  <c r="W397" i="2"/>
  <c r="X397" i="2" s="1"/>
  <c r="N397" i="2"/>
  <c r="W396" i="2"/>
  <c r="X396" i="2" s="1"/>
  <c r="N396" i="2"/>
  <c r="V393" i="2"/>
  <c r="V392" i="2"/>
  <c r="W391" i="2"/>
  <c r="X391" i="2" s="1"/>
  <c r="W390" i="2"/>
  <c r="X390" i="2" s="1"/>
  <c r="V388" i="2"/>
  <c r="V387" i="2"/>
  <c r="W386" i="2"/>
  <c r="X386" i="2" s="1"/>
  <c r="W385" i="2"/>
  <c r="X385" i="2" s="1"/>
  <c r="X384" i="2"/>
  <c r="W384" i="2"/>
  <c r="W383" i="2"/>
  <c r="X383" i="2" s="1"/>
  <c r="X387" i="2" s="1"/>
  <c r="V381" i="2"/>
  <c r="V380" i="2"/>
  <c r="W379" i="2"/>
  <c r="W381" i="2" s="1"/>
  <c r="N379" i="2"/>
  <c r="V377" i="2"/>
  <c r="V376" i="2"/>
  <c r="W375" i="2"/>
  <c r="X375" i="2" s="1"/>
  <c r="N375" i="2"/>
  <c r="W374" i="2"/>
  <c r="X374" i="2" s="1"/>
  <c r="N374" i="2"/>
  <c r="W373" i="2"/>
  <c r="X373" i="2" s="1"/>
  <c r="N373" i="2"/>
  <c r="W372" i="2"/>
  <c r="X372" i="2" s="1"/>
  <c r="N372" i="2"/>
  <c r="V370" i="2"/>
  <c r="V369" i="2"/>
  <c r="W368" i="2"/>
  <c r="X368" i="2" s="1"/>
  <c r="W367" i="2"/>
  <c r="X367" i="2" s="1"/>
  <c r="N367" i="2"/>
  <c r="X366" i="2"/>
  <c r="W366" i="2"/>
  <c r="N366" i="2"/>
  <c r="W365" i="2"/>
  <c r="X365" i="2" s="1"/>
  <c r="N365" i="2"/>
  <c r="W364" i="2"/>
  <c r="X364" i="2" s="1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X357" i="2" s="1"/>
  <c r="N357" i="2"/>
  <c r="W356" i="2"/>
  <c r="N356" i="2"/>
  <c r="V354" i="2"/>
  <c r="V353" i="2"/>
  <c r="W352" i="2"/>
  <c r="X352" i="2" s="1"/>
  <c r="N352" i="2"/>
  <c r="W351" i="2"/>
  <c r="N351" i="2"/>
  <c r="V347" i="2"/>
  <c r="V346" i="2"/>
  <c r="W345" i="2"/>
  <c r="W346" i="2" s="1"/>
  <c r="N345" i="2"/>
  <c r="V343" i="2"/>
  <c r="V342" i="2"/>
  <c r="W341" i="2"/>
  <c r="X341" i="2" s="1"/>
  <c r="N341" i="2"/>
  <c r="X340" i="2"/>
  <c r="W340" i="2"/>
  <c r="N340" i="2"/>
  <c r="W339" i="2"/>
  <c r="X339" i="2" s="1"/>
  <c r="N339" i="2"/>
  <c r="W338" i="2"/>
  <c r="N338" i="2"/>
  <c r="V336" i="2"/>
  <c r="V335" i="2"/>
  <c r="W334" i="2"/>
  <c r="X334" i="2" s="1"/>
  <c r="N334" i="2"/>
  <c r="W333" i="2"/>
  <c r="X333" i="2" s="1"/>
  <c r="X335" i="2" s="1"/>
  <c r="N333" i="2"/>
  <c r="V331" i="2"/>
  <c r="V330" i="2"/>
  <c r="W329" i="2"/>
  <c r="X329" i="2" s="1"/>
  <c r="N329" i="2"/>
  <c r="W328" i="2"/>
  <c r="X328" i="2" s="1"/>
  <c r="N328" i="2"/>
  <c r="W327" i="2"/>
  <c r="N327" i="2"/>
  <c r="W326" i="2"/>
  <c r="N326" i="2"/>
  <c r="V323" i="2"/>
  <c r="V322" i="2"/>
  <c r="W321" i="2"/>
  <c r="W323" i="2" s="1"/>
  <c r="N321" i="2"/>
  <c r="V319" i="2"/>
  <c r="V318" i="2"/>
  <c r="W317" i="2"/>
  <c r="X317" i="2" s="1"/>
  <c r="X318" i="2" s="1"/>
  <c r="N317" i="2"/>
  <c r="V315" i="2"/>
  <c r="V314" i="2"/>
  <c r="W313" i="2"/>
  <c r="X313" i="2" s="1"/>
  <c r="N313" i="2"/>
  <c r="W312" i="2"/>
  <c r="X312" i="2" s="1"/>
  <c r="W311" i="2"/>
  <c r="X311" i="2" s="1"/>
  <c r="N311" i="2"/>
  <c r="V309" i="2"/>
  <c r="V308" i="2"/>
  <c r="W307" i="2"/>
  <c r="X307" i="2" s="1"/>
  <c r="N307" i="2"/>
  <c r="W306" i="2"/>
  <c r="X306" i="2" s="1"/>
  <c r="N306" i="2"/>
  <c r="W305" i="2"/>
  <c r="X305" i="2" s="1"/>
  <c r="W304" i="2"/>
  <c r="X304" i="2" s="1"/>
  <c r="N304" i="2"/>
  <c r="W303" i="2"/>
  <c r="X303" i="2" s="1"/>
  <c r="N303" i="2"/>
  <c r="W302" i="2"/>
  <c r="X302" i="2" s="1"/>
  <c r="N302" i="2"/>
  <c r="W301" i="2"/>
  <c r="X301" i="2" s="1"/>
  <c r="N301" i="2"/>
  <c r="W300" i="2"/>
  <c r="N300" i="2"/>
  <c r="V296" i="2"/>
  <c r="V295" i="2"/>
  <c r="W294" i="2"/>
  <c r="W295" i="2" s="1"/>
  <c r="N294" i="2"/>
  <c r="V292" i="2"/>
  <c r="V291" i="2"/>
  <c r="W290" i="2"/>
  <c r="X290" i="2" s="1"/>
  <c r="X291" i="2" s="1"/>
  <c r="N290" i="2"/>
  <c r="V288" i="2"/>
  <c r="V287" i="2"/>
  <c r="W286" i="2"/>
  <c r="W288" i="2" s="1"/>
  <c r="N286" i="2"/>
  <c r="V284" i="2"/>
  <c r="V283" i="2"/>
  <c r="W282" i="2"/>
  <c r="W283" i="2" s="1"/>
  <c r="N282" i="2"/>
  <c r="V279" i="2"/>
  <c r="V278" i="2"/>
  <c r="W277" i="2"/>
  <c r="X277" i="2" s="1"/>
  <c r="N277" i="2"/>
  <c r="W276" i="2"/>
  <c r="X276" i="2" s="1"/>
  <c r="N276" i="2"/>
  <c r="V274" i="2"/>
  <c r="V273" i="2"/>
  <c r="W272" i="2"/>
  <c r="X272" i="2" s="1"/>
  <c r="N272" i="2"/>
  <c r="W271" i="2"/>
  <c r="X271" i="2" s="1"/>
  <c r="N271" i="2"/>
  <c r="W270" i="2"/>
  <c r="X270" i="2" s="1"/>
  <c r="N270" i="2"/>
  <c r="W269" i="2"/>
  <c r="W268" i="2"/>
  <c r="X268" i="2" s="1"/>
  <c r="N268" i="2"/>
  <c r="W267" i="2"/>
  <c r="X267" i="2" s="1"/>
  <c r="N267" i="2"/>
  <c r="W266" i="2"/>
  <c r="X266" i="2" s="1"/>
  <c r="N266" i="2"/>
  <c r="V263" i="2"/>
  <c r="V262" i="2"/>
  <c r="W261" i="2"/>
  <c r="X261" i="2" s="1"/>
  <c r="N261" i="2"/>
  <c r="W260" i="2"/>
  <c r="X260" i="2" s="1"/>
  <c r="N260" i="2"/>
  <c r="W259" i="2"/>
  <c r="X259" i="2" s="1"/>
  <c r="N259" i="2"/>
  <c r="V257" i="2"/>
  <c r="V256" i="2"/>
  <c r="W255" i="2"/>
  <c r="X255" i="2" s="1"/>
  <c r="N255" i="2"/>
  <c r="W254" i="2"/>
  <c r="X254" i="2" s="1"/>
  <c r="W253" i="2"/>
  <c r="V251" i="2"/>
  <c r="V250" i="2"/>
  <c r="W249" i="2"/>
  <c r="X249" i="2" s="1"/>
  <c r="N249" i="2"/>
  <c r="W248" i="2"/>
  <c r="X248" i="2" s="1"/>
  <c r="N248" i="2"/>
  <c r="W247" i="2"/>
  <c r="N247" i="2"/>
  <c r="V245" i="2"/>
  <c r="V244" i="2"/>
  <c r="W243" i="2"/>
  <c r="X243" i="2" s="1"/>
  <c r="N243" i="2"/>
  <c r="W242" i="2"/>
  <c r="X242" i="2" s="1"/>
  <c r="N242" i="2"/>
  <c r="W241" i="2"/>
  <c r="X241" i="2" s="1"/>
  <c r="N241" i="2"/>
  <c r="X240" i="2"/>
  <c r="W240" i="2"/>
  <c r="N240" i="2"/>
  <c r="W239" i="2"/>
  <c r="X239" i="2" s="1"/>
  <c r="W238" i="2"/>
  <c r="X238" i="2" s="1"/>
  <c r="W237" i="2"/>
  <c r="X237" i="2" s="1"/>
  <c r="N237" i="2"/>
  <c r="W236" i="2"/>
  <c r="X236" i="2" s="1"/>
  <c r="N236" i="2"/>
  <c r="W235" i="2"/>
  <c r="N235" i="2"/>
  <c r="V233" i="2"/>
  <c r="V232" i="2"/>
  <c r="W231" i="2"/>
  <c r="X231" i="2" s="1"/>
  <c r="N231" i="2"/>
  <c r="W230" i="2"/>
  <c r="X230" i="2" s="1"/>
  <c r="N230" i="2"/>
  <c r="W229" i="2"/>
  <c r="N229" i="2"/>
  <c r="V227" i="2"/>
  <c r="V226" i="2"/>
  <c r="W225" i="2"/>
  <c r="X225" i="2" s="1"/>
  <c r="X226" i="2" s="1"/>
  <c r="N225" i="2"/>
  <c r="V223" i="2"/>
  <c r="V222" i="2"/>
  <c r="W221" i="2"/>
  <c r="X221" i="2" s="1"/>
  <c r="N221" i="2"/>
  <c r="W220" i="2"/>
  <c r="X220" i="2" s="1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W214" i="2"/>
  <c r="X214" i="2" s="1"/>
  <c r="N214" i="2"/>
  <c r="W213" i="2"/>
  <c r="X213" i="2" s="1"/>
  <c r="N213" i="2"/>
  <c r="W212" i="2"/>
  <c r="X212" i="2" s="1"/>
  <c r="N212" i="2"/>
  <c r="W211" i="2"/>
  <c r="X211" i="2" s="1"/>
  <c r="N211" i="2"/>
  <c r="W210" i="2"/>
  <c r="X210" i="2" s="1"/>
  <c r="N210" i="2"/>
  <c r="W209" i="2"/>
  <c r="N209" i="2"/>
  <c r="W208" i="2"/>
  <c r="N208" i="2"/>
  <c r="V205" i="2"/>
  <c r="V204" i="2"/>
  <c r="W203" i="2"/>
  <c r="W205" i="2" s="1"/>
  <c r="N203" i="2"/>
  <c r="V200" i="2"/>
  <c r="V199" i="2"/>
  <c r="W198" i="2"/>
  <c r="X198" i="2" s="1"/>
  <c r="N198" i="2"/>
  <c r="W197" i="2"/>
  <c r="X197" i="2" s="1"/>
  <c r="N197" i="2"/>
  <c r="X196" i="2"/>
  <c r="W196" i="2"/>
  <c r="W195" i="2"/>
  <c r="X195" i="2" s="1"/>
  <c r="X199" i="2" s="1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W181" i="2"/>
  <c r="X181" i="2" s="1"/>
  <c r="W180" i="2"/>
  <c r="X180" i="2" s="1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W168" i="2"/>
  <c r="W173" i="2" s="1"/>
  <c r="N168" i="2"/>
  <c r="V166" i="2"/>
  <c r="V165" i="2"/>
  <c r="W164" i="2"/>
  <c r="X164" i="2" s="1"/>
  <c r="N164" i="2"/>
  <c r="W163" i="2"/>
  <c r="X163" i="2" s="1"/>
  <c r="X165" i="2" s="1"/>
  <c r="V161" i="2"/>
  <c r="V160" i="2"/>
  <c r="W159" i="2"/>
  <c r="X159" i="2" s="1"/>
  <c r="N159" i="2"/>
  <c r="W158" i="2"/>
  <c r="X158" i="2" s="1"/>
  <c r="X160" i="2" s="1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V142" i="2"/>
  <c r="V141" i="2"/>
  <c r="W140" i="2"/>
  <c r="N140" i="2"/>
  <c r="W139" i="2"/>
  <c r="X139" i="2" s="1"/>
  <c r="N139" i="2"/>
  <c r="W138" i="2"/>
  <c r="X138" i="2" s="1"/>
  <c r="N138" i="2"/>
  <c r="V134" i="2"/>
  <c r="V133" i="2"/>
  <c r="W132" i="2"/>
  <c r="X132" i="2" s="1"/>
  <c r="N132" i="2"/>
  <c r="W131" i="2"/>
  <c r="X131" i="2" s="1"/>
  <c r="N131" i="2"/>
  <c r="W130" i="2"/>
  <c r="F480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N121" i="2"/>
  <c r="V119" i="2"/>
  <c r="V118" i="2"/>
  <c r="W117" i="2"/>
  <c r="X117" i="2" s="1"/>
  <c r="W116" i="2"/>
  <c r="X116" i="2" s="1"/>
  <c r="N116" i="2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N110" i="2"/>
  <c r="W109" i="2"/>
  <c r="X109" i="2" s="1"/>
  <c r="W108" i="2"/>
  <c r="X108" i="2" s="1"/>
  <c r="W107" i="2"/>
  <c r="V105" i="2"/>
  <c r="V104" i="2"/>
  <c r="W103" i="2"/>
  <c r="X103" i="2" s="1"/>
  <c r="W102" i="2"/>
  <c r="X102" i="2" s="1"/>
  <c r="W101" i="2"/>
  <c r="X101" i="2" s="1"/>
  <c r="N101" i="2"/>
  <c r="W100" i="2"/>
  <c r="X100" i="2" s="1"/>
  <c r="N100" i="2"/>
  <c r="W99" i="2"/>
  <c r="X99" i="2" s="1"/>
  <c r="N99" i="2"/>
  <c r="X98" i="2"/>
  <c r="W98" i="2"/>
  <c r="N98" i="2"/>
  <c r="W97" i="2"/>
  <c r="X97" i="2" s="1"/>
  <c r="N97" i="2"/>
  <c r="W96" i="2"/>
  <c r="X96" i="2" s="1"/>
  <c r="N96" i="2"/>
  <c r="W95" i="2"/>
  <c r="N95" i="2"/>
  <c r="W94" i="2"/>
  <c r="X94" i="2" s="1"/>
  <c r="N94" i="2"/>
  <c r="V92" i="2"/>
  <c r="V91" i="2"/>
  <c r="W90" i="2"/>
  <c r="X90" i="2" s="1"/>
  <c r="N90" i="2"/>
  <c r="W89" i="2"/>
  <c r="X89" i="2" s="1"/>
  <c r="N89" i="2"/>
  <c r="W88" i="2"/>
  <c r="X88" i="2" s="1"/>
  <c r="W87" i="2"/>
  <c r="X87" i="2" s="1"/>
  <c r="W86" i="2"/>
  <c r="X86" i="2" s="1"/>
  <c r="W85" i="2"/>
  <c r="N85" i="2"/>
  <c r="W84" i="2"/>
  <c r="X84" i="2" s="1"/>
  <c r="V82" i="2"/>
  <c r="V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W75" i="2"/>
  <c r="X75" i="2" s="1"/>
  <c r="W74" i="2"/>
  <c r="X74" i="2" s="1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V51" i="2"/>
  <c r="W50" i="2"/>
  <c r="X50" i="2" s="1"/>
  <c r="N50" i="2"/>
  <c r="W49" i="2"/>
  <c r="X49" i="2" s="1"/>
  <c r="N49" i="2"/>
  <c r="V45" i="2"/>
  <c r="V44" i="2"/>
  <c r="W43" i="2"/>
  <c r="W45" i="2" s="1"/>
  <c r="N43" i="2"/>
  <c r="V41" i="2"/>
  <c r="V40" i="2"/>
  <c r="W39" i="2"/>
  <c r="W41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X27" i="2" s="1"/>
  <c r="N27" i="2"/>
  <c r="W26" i="2"/>
  <c r="X26" i="2" s="1"/>
  <c r="X32" i="2" s="1"/>
  <c r="N26" i="2"/>
  <c r="V24" i="2"/>
  <c r="V23" i="2"/>
  <c r="W22" i="2"/>
  <c r="N22" i="2"/>
  <c r="H10" i="2"/>
  <c r="A9" i="2"/>
  <c r="F10" i="2" s="1"/>
  <c r="D7" i="2"/>
  <c r="O6" i="2"/>
  <c r="N2" i="2"/>
  <c r="O480" i="2" l="1"/>
  <c r="V474" i="2"/>
  <c r="X314" i="2"/>
  <c r="W347" i="2"/>
  <c r="Q480" i="2"/>
  <c r="W436" i="2"/>
  <c r="X229" i="2"/>
  <c r="X232" i="2" s="1"/>
  <c r="W232" i="2"/>
  <c r="W472" i="2"/>
  <c r="W23" i="2"/>
  <c r="X22" i="2"/>
  <c r="X23" i="2" s="1"/>
  <c r="W24" i="2"/>
  <c r="W44" i="2"/>
  <c r="W105" i="2"/>
  <c r="H480" i="2"/>
  <c r="W161" i="2"/>
  <c r="W199" i="2"/>
  <c r="W257" i="2"/>
  <c r="W318" i="2"/>
  <c r="W335" i="2"/>
  <c r="W353" i="2"/>
  <c r="X398" i="2"/>
  <c r="W428" i="2"/>
  <c r="W454" i="2"/>
  <c r="V470" i="2"/>
  <c r="W36" i="2"/>
  <c r="W60" i="2"/>
  <c r="W81" i="2"/>
  <c r="W91" i="2"/>
  <c r="W118" i="2"/>
  <c r="W126" i="2"/>
  <c r="G480" i="2"/>
  <c r="W141" i="2"/>
  <c r="W165" i="2"/>
  <c r="W200" i="2"/>
  <c r="W222" i="2"/>
  <c r="W223" i="2"/>
  <c r="W244" i="2"/>
  <c r="W250" i="2"/>
  <c r="W256" i="2"/>
  <c r="W273" i="2"/>
  <c r="W314" i="2"/>
  <c r="W330" i="2"/>
  <c r="W331" i="2"/>
  <c r="W343" i="2"/>
  <c r="W370" i="2"/>
  <c r="X392" i="2"/>
  <c r="W392" i="2"/>
  <c r="W393" i="2"/>
  <c r="R480" i="2"/>
  <c r="W398" i="2"/>
  <c r="W399" i="2"/>
  <c r="W409" i="2"/>
  <c r="S480" i="2"/>
  <c r="W427" i="2"/>
  <c r="X439" i="2"/>
  <c r="W441" i="2"/>
  <c r="X453" i="2"/>
  <c r="W458" i="2"/>
  <c r="W463" i="2"/>
  <c r="W468" i="2"/>
  <c r="V473" i="2"/>
  <c r="L480" i="2"/>
  <c r="X192" i="2"/>
  <c r="X422" i="2"/>
  <c r="X51" i="2"/>
  <c r="X262" i="2"/>
  <c r="X278" i="2"/>
  <c r="X376" i="2"/>
  <c r="X141" i="2"/>
  <c r="W193" i="2"/>
  <c r="W376" i="2"/>
  <c r="W388" i="2"/>
  <c r="X43" i="2"/>
  <c r="X44" i="2" s="1"/>
  <c r="W82" i="2"/>
  <c r="W119" i="2"/>
  <c r="W160" i="2"/>
  <c r="X208" i="2"/>
  <c r="X222" i="2" s="1"/>
  <c r="W245" i="2"/>
  <c r="W284" i="2"/>
  <c r="W296" i="2"/>
  <c r="X326" i="2"/>
  <c r="X330" i="2" s="1"/>
  <c r="W422" i="2"/>
  <c r="W453" i="2"/>
  <c r="W459" i="2"/>
  <c r="X467" i="2"/>
  <c r="X468" i="2" s="1"/>
  <c r="I480" i="2"/>
  <c r="W37" i="2"/>
  <c r="W51" i="2"/>
  <c r="W154" i="2"/>
  <c r="W166" i="2"/>
  <c r="W226" i="2"/>
  <c r="W262" i="2"/>
  <c r="W278" i="2"/>
  <c r="W291" i="2"/>
  <c r="W308" i="2"/>
  <c r="W319" i="2"/>
  <c r="W336" i="2"/>
  <c r="W354" i="2"/>
  <c r="W377" i="2"/>
  <c r="J480" i="2"/>
  <c r="X269" i="2"/>
  <c r="X273" i="2" s="1"/>
  <c r="X286" i="2"/>
  <c r="X287" i="2" s="1"/>
  <c r="X300" i="2"/>
  <c r="X308" i="2" s="1"/>
  <c r="X327" i="2"/>
  <c r="W342" i="2"/>
  <c r="X403" i="2"/>
  <c r="X408" i="2" s="1"/>
  <c r="W423" i="2"/>
  <c r="W448" i="2"/>
  <c r="M480" i="2"/>
  <c r="W32" i="2"/>
  <c r="X121" i="2"/>
  <c r="X126" i="2" s="1"/>
  <c r="X209" i="2"/>
  <c r="X247" i="2"/>
  <c r="X250" i="2" s="1"/>
  <c r="W52" i="2"/>
  <c r="W133" i="2"/>
  <c r="X140" i="2"/>
  <c r="W155" i="2"/>
  <c r="X168" i="2"/>
  <c r="X172" i="2" s="1"/>
  <c r="X203" i="2"/>
  <c r="X204" i="2" s="1"/>
  <c r="W263" i="2"/>
  <c r="W279" i="2"/>
  <c r="X338" i="2"/>
  <c r="X342" i="2" s="1"/>
  <c r="X379" i="2"/>
  <c r="X380" i="2" s="1"/>
  <c r="W408" i="2"/>
  <c r="X462" i="2"/>
  <c r="X463" i="2" s="1"/>
  <c r="N480" i="2"/>
  <c r="X39" i="2"/>
  <c r="X40" i="2" s="1"/>
  <c r="W59" i="2"/>
  <c r="X95" i="2"/>
  <c r="X104" i="2" s="1"/>
  <c r="W104" i="2"/>
  <c r="W227" i="2"/>
  <c r="X253" i="2"/>
  <c r="X256" i="2" s="1"/>
  <c r="W292" i="2"/>
  <c r="W309" i="2"/>
  <c r="X321" i="2"/>
  <c r="X322" i="2" s="1"/>
  <c r="X356" i="2"/>
  <c r="X369" i="2" s="1"/>
  <c r="X440" i="2"/>
  <c r="X441" i="2" s="1"/>
  <c r="F9" i="2"/>
  <c r="W33" i="2"/>
  <c r="X85" i="2"/>
  <c r="X91" i="2" s="1"/>
  <c r="W274" i="2"/>
  <c r="W287" i="2"/>
  <c r="W315" i="2"/>
  <c r="X351" i="2"/>
  <c r="X353" i="2" s="1"/>
  <c r="W369" i="2"/>
  <c r="X430" i="2"/>
  <c r="X436" i="2" s="1"/>
  <c r="X456" i="2"/>
  <c r="X458" i="2" s="1"/>
  <c r="W469" i="2"/>
  <c r="B480" i="2"/>
  <c r="W172" i="2"/>
  <c r="W204" i="2"/>
  <c r="W233" i="2"/>
  <c r="W322" i="2"/>
  <c r="W380" i="2"/>
  <c r="W449" i="2"/>
  <c r="C480" i="2"/>
  <c r="P480" i="2"/>
  <c r="W40" i="2"/>
  <c r="X55" i="2"/>
  <c r="X59" i="2" s="1"/>
  <c r="X282" i="2"/>
  <c r="X283" i="2" s="1"/>
  <c r="X294" i="2"/>
  <c r="X295" i="2" s="1"/>
  <c r="W387" i="2"/>
  <c r="D480" i="2"/>
  <c r="W134" i="2"/>
  <c r="X130" i="2"/>
  <c r="X133" i="2" s="1"/>
  <c r="E480" i="2"/>
  <c r="H9" i="2"/>
  <c r="W127" i="2"/>
  <c r="J9" i="2"/>
  <c r="W192" i="2"/>
  <c r="A10" i="2"/>
  <c r="X63" i="2"/>
  <c r="X81" i="2" s="1"/>
  <c r="X107" i="2"/>
  <c r="X118" i="2" s="1"/>
  <c r="W142" i="2"/>
  <c r="X235" i="2"/>
  <c r="X244" i="2" s="1"/>
  <c r="X345" i="2"/>
  <c r="X346" i="2" s="1"/>
  <c r="X426" i="2"/>
  <c r="X427" i="2" s="1"/>
  <c r="W471" i="2"/>
  <c r="W473" i="2" s="1"/>
  <c r="T480" i="2"/>
  <c r="W251" i="2"/>
  <c r="W92" i="2"/>
  <c r="W437" i="2"/>
  <c r="X145" i="2"/>
  <c r="X154" i="2" s="1"/>
  <c r="W470" i="2" l="1"/>
  <c r="W474" i="2"/>
  <c r="X475" i="2"/>
</calcChain>
</file>

<file path=xl/sharedStrings.xml><?xml version="1.0" encoding="utf-8"?>
<sst xmlns="http://schemas.openxmlformats.org/spreadsheetml/2006/main" count="3048" uniqueCount="686">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</sst>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5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5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0"/>
  <sheetViews>
    <sheetView showGridLines="0" tabSelected="1" topLeftCell="A2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36" t="s">
        <v>29</v>
      </c>
      <c r="E1" s="636"/>
      <c r="F1" s="636"/>
      <c r="G1" s="14" t="s">
        <v>66</v>
      </c>
      <c r="H1" s="636" t="s">
        <v>49</v>
      </c>
      <c r="I1" s="636"/>
      <c r="J1" s="636"/>
      <c r="K1" s="636"/>
      <c r="L1" s="636"/>
      <c r="M1" s="636"/>
      <c r="N1" s="636"/>
      <c r="O1" s="636"/>
      <c r="P1" s="637" t="s">
        <v>67</v>
      </c>
      <c r="Q1" s="638"/>
      <c r="R1" s="63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/>
      <c r="P2" s="639"/>
      <c r="Q2" s="639"/>
      <c r="R2" s="639"/>
      <c r="S2" s="639"/>
      <c r="T2" s="639"/>
      <c r="U2" s="63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39"/>
      <c r="O3" s="639"/>
      <c r="P3" s="639"/>
      <c r="Q3" s="639"/>
      <c r="R3" s="639"/>
      <c r="S3" s="639"/>
      <c r="T3" s="639"/>
      <c r="U3" s="63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618" t="s">
        <v>8</v>
      </c>
      <c r="B5" s="618"/>
      <c r="C5" s="618"/>
      <c r="D5" s="640"/>
      <c r="E5" s="640"/>
      <c r="F5" s="641" t="s">
        <v>14</v>
      </c>
      <c r="G5" s="641"/>
      <c r="H5" s="640"/>
      <c r="I5" s="640"/>
      <c r="J5" s="640"/>
      <c r="K5" s="640"/>
      <c r="L5" s="640"/>
      <c r="N5" s="27" t="s">
        <v>4</v>
      </c>
      <c r="O5" s="635">
        <v>45268</v>
      </c>
      <c r="P5" s="635"/>
      <c r="R5" s="642" t="s">
        <v>3</v>
      </c>
      <c r="S5" s="643"/>
      <c r="T5" s="644" t="s">
        <v>667</v>
      </c>
      <c r="U5" s="645"/>
      <c r="Z5" s="60"/>
      <c r="AA5" s="60"/>
      <c r="AB5" s="60"/>
    </row>
    <row r="6" spans="1:29" s="17" customFormat="1" ht="24" customHeight="1" x14ac:dyDescent="0.2">
      <c r="A6" s="618" t="s">
        <v>1</v>
      </c>
      <c r="B6" s="618"/>
      <c r="C6" s="618"/>
      <c r="D6" s="619" t="s">
        <v>671</v>
      </c>
      <c r="E6" s="619"/>
      <c r="F6" s="619"/>
      <c r="G6" s="619"/>
      <c r="H6" s="619"/>
      <c r="I6" s="619"/>
      <c r="J6" s="619"/>
      <c r="K6" s="619"/>
      <c r="L6" s="619"/>
      <c r="N6" s="27" t="s">
        <v>30</v>
      </c>
      <c r="O6" s="620" t="str">
        <f>IF(O5=0," ",CHOOSE(WEEKDAY(O5,2),"Понедельник","Вторник","Среда","Четверг","Пятница","Суббота","Воскресенье"))</f>
        <v>Пятница</v>
      </c>
      <c r="P6" s="620"/>
      <c r="R6" s="621" t="s">
        <v>5</v>
      </c>
      <c r="S6" s="622"/>
      <c r="T6" s="623" t="s">
        <v>68</v>
      </c>
      <c r="U6" s="62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29" t="str">
        <f>IFERROR(VLOOKUP(DeliveryAddress,Table,3,0),1)</f>
        <v>2</v>
      </c>
      <c r="E7" s="630"/>
      <c r="F7" s="630"/>
      <c r="G7" s="630"/>
      <c r="H7" s="630"/>
      <c r="I7" s="630"/>
      <c r="J7" s="630"/>
      <c r="K7" s="630"/>
      <c r="L7" s="631"/>
      <c r="N7" s="29"/>
      <c r="O7" s="49"/>
      <c r="P7" s="49"/>
      <c r="R7" s="621"/>
      <c r="S7" s="622"/>
      <c r="T7" s="625"/>
      <c r="U7" s="626"/>
      <c r="Z7" s="60"/>
      <c r="AA7" s="60"/>
      <c r="AB7" s="60"/>
    </row>
    <row r="8" spans="1:29" s="17" customFormat="1" ht="25.5" customHeight="1" x14ac:dyDescent="0.2">
      <c r="A8" s="632" t="s">
        <v>60</v>
      </c>
      <c r="B8" s="632"/>
      <c r="C8" s="632"/>
      <c r="D8" s="633"/>
      <c r="E8" s="633"/>
      <c r="F8" s="633"/>
      <c r="G8" s="633"/>
      <c r="H8" s="633"/>
      <c r="I8" s="633"/>
      <c r="J8" s="633"/>
      <c r="K8" s="633"/>
      <c r="L8" s="633"/>
      <c r="N8" s="27" t="s">
        <v>11</v>
      </c>
      <c r="O8" s="613">
        <v>0.33333333333333331</v>
      </c>
      <c r="P8" s="613"/>
      <c r="R8" s="621"/>
      <c r="S8" s="622"/>
      <c r="T8" s="625"/>
      <c r="U8" s="626"/>
      <c r="Z8" s="60"/>
      <c r="AA8" s="60"/>
      <c r="AB8" s="60"/>
    </row>
    <row r="9" spans="1:29" s="17" customFormat="1" ht="39.950000000000003" customHeight="1" x14ac:dyDescent="0.2">
      <c r="A9" s="6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9"/>
      <c r="C9" s="609"/>
      <c r="D9" s="610" t="s">
        <v>48</v>
      </c>
      <c r="E9" s="611"/>
      <c r="F9" s="6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9"/>
      <c r="H9" s="634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6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N9" s="31" t="s">
        <v>15</v>
      </c>
      <c r="O9" s="635"/>
      <c r="P9" s="635"/>
      <c r="R9" s="621"/>
      <c r="S9" s="622"/>
      <c r="T9" s="627"/>
      <c r="U9" s="62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6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9"/>
      <c r="C10" s="609"/>
      <c r="D10" s="610"/>
      <c r="E10" s="611"/>
      <c r="F10" s="6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9"/>
      <c r="H10" s="612" t="str">
        <f>IFERROR(VLOOKUP($D$10,Proxy,2,FALSE),"")</f>
        <v/>
      </c>
      <c r="I10" s="612"/>
      <c r="J10" s="612"/>
      <c r="K10" s="612"/>
      <c r="L10" s="612"/>
      <c r="N10" s="31" t="s">
        <v>35</v>
      </c>
      <c r="O10" s="613"/>
      <c r="P10" s="613"/>
      <c r="S10" s="29" t="s">
        <v>12</v>
      </c>
      <c r="T10" s="614" t="s">
        <v>69</v>
      </c>
      <c r="U10" s="61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613"/>
      <c r="P11" s="613"/>
      <c r="S11" s="29" t="s">
        <v>31</v>
      </c>
      <c r="T11" s="601" t="s">
        <v>57</v>
      </c>
      <c r="U11" s="60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600" t="s">
        <v>70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N12" s="27" t="s">
        <v>33</v>
      </c>
      <c r="O12" s="616"/>
      <c r="P12" s="616"/>
      <c r="Q12" s="28"/>
      <c r="R12"/>
      <c r="S12" s="29" t="s">
        <v>48</v>
      </c>
      <c r="T12" s="617"/>
      <c r="U12" s="617"/>
      <c r="V12"/>
      <c r="Z12" s="60"/>
      <c r="AA12" s="60"/>
      <c r="AB12" s="60"/>
    </row>
    <row r="13" spans="1:29" s="17" customFormat="1" ht="23.25" customHeight="1" x14ac:dyDescent="0.2">
      <c r="A13" s="600" t="s">
        <v>71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31"/>
      <c r="N13" s="31" t="s">
        <v>34</v>
      </c>
      <c r="O13" s="601"/>
      <c r="P13" s="60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600" t="s">
        <v>72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602" t="s">
        <v>73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/>
      <c r="N15" s="603" t="s">
        <v>63</v>
      </c>
      <c r="O15" s="603"/>
      <c r="P15" s="603"/>
      <c r="Q15" s="603"/>
      <c r="R15" s="60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04"/>
      <c r="O16" s="604"/>
      <c r="P16" s="604"/>
      <c r="Q16" s="604"/>
      <c r="R16" s="60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88" t="s">
        <v>61</v>
      </c>
      <c r="B17" s="588" t="s">
        <v>51</v>
      </c>
      <c r="C17" s="606" t="s">
        <v>50</v>
      </c>
      <c r="D17" s="588" t="s">
        <v>52</v>
      </c>
      <c r="E17" s="588"/>
      <c r="F17" s="588" t="s">
        <v>24</v>
      </c>
      <c r="G17" s="588" t="s">
        <v>27</v>
      </c>
      <c r="H17" s="588" t="s">
        <v>25</v>
      </c>
      <c r="I17" s="588" t="s">
        <v>26</v>
      </c>
      <c r="J17" s="607" t="s">
        <v>16</v>
      </c>
      <c r="K17" s="607" t="s">
        <v>65</v>
      </c>
      <c r="L17" s="607" t="s">
        <v>2</v>
      </c>
      <c r="M17" s="588" t="s">
        <v>28</v>
      </c>
      <c r="N17" s="588" t="s">
        <v>17</v>
      </c>
      <c r="O17" s="588"/>
      <c r="P17" s="588"/>
      <c r="Q17" s="588"/>
      <c r="R17" s="588"/>
      <c r="S17" s="605" t="s">
        <v>58</v>
      </c>
      <c r="T17" s="588"/>
      <c r="U17" s="588" t="s">
        <v>6</v>
      </c>
      <c r="V17" s="588" t="s">
        <v>44</v>
      </c>
      <c r="W17" s="589" t="s">
        <v>56</v>
      </c>
      <c r="X17" s="588" t="s">
        <v>18</v>
      </c>
      <c r="Y17" s="591" t="s">
        <v>62</v>
      </c>
      <c r="Z17" s="591" t="s">
        <v>19</v>
      </c>
      <c r="AA17" s="592" t="s">
        <v>59</v>
      </c>
      <c r="AB17" s="593"/>
      <c r="AC17" s="594"/>
      <c r="AD17" s="598"/>
      <c r="BA17" s="599" t="s">
        <v>64</v>
      </c>
    </row>
    <row r="18" spans="1:53" ht="14.25" customHeight="1" x14ac:dyDescent="0.2">
      <c r="A18" s="588"/>
      <c r="B18" s="588"/>
      <c r="C18" s="606"/>
      <c r="D18" s="588"/>
      <c r="E18" s="588"/>
      <c r="F18" s="588" t="s">
        <v>20</v>
      </c>
      <c r="G18" s="588" t="s">
        <v>21</v>
      </c>
      <c r="H18" s="588" t="s">
        <v>22</v>
      </c>
      <c r="I18" s="588" t="s">
        <v>22</v>
      </c>
      <c r="J18" s="608"/>
      <c r="K18" s="608"/>
      <c r="L18" s="608"/>
      <c r="M18" s="588"/>
      <c r="N18" s="588"/>
      <c r="O18" s="588"/>
      <c r="P18" s="588"/>
      <c r="Q18" s="588"/>
      <c r="R18" s="588"/>
      <c r="S18" s="36" t="s">
        <v>47</v>
      </c>
      <c r="T18" s="36" t="s">
        <v>46</v>
      </c>
      <c r="U18" s="588"/>
      <c r="V18" s="588"/>
      <c r="W18" s="590"/>
      <c r="X18" s="588"/>
      <c r="Y18" s="591"/>
      <c r="Z18" s="591"/>
      <c r="AA18" s="595"/>
      <c r="AB18" s="596"/>
      <c r="AC18" s="597"/>
      <c r="AD18" s="598"/>
      <c r="BA18" s="599"/>
    </row>
    <row r="19" spans="1:53" ht="27.75" customHeight="1" x14ac:dyDescent="0.2">
      <c r="A19" s="350" t="s">
        <v>74</v>
      </c>
      <c r="B19" s="350"/>
      <c r="C19" s="350"/>
      <c r="D19" s="350"/>
      <c r="E19" s="350"/>
      <c r="F19" s="350"/>
      <c r="G19" s="350"/>
      <c r="H19" s="350"/>
      <c r="I19" s="350"/>
      <c r="J19" s="350"/>
      <c r="K19" s="350"/>
      <c r="L19" s="350"/>
      <c r="M19" s="350"/>
      <c r="N19" s="350"/>
      <c r="O19" s="350"/>
      <c r="P19" s="350"/>
      <c r="Q19" s="350"/>
      <c r="R19" s="350"/>
      <c r="S19" s="350"/>
      <c r="T19" s="350"/>
      <c r="U19" s="350"/>
      <c r="V19" s="350"/>
      <c r="W19" s="350"/>
      <c r="X19" s="350"/>
      <c r="Y19" s="55"/>
      <c r="Z19" s="55"/>
    </row>
    <row r="20" spans="1:53" ht="16.5" customHeight="1" x14ac:dyDescent="0.25">
      <c r="A20" s="338" t="s">
        <v>74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66"/>
      <c r="Z20" s="66"/>
    </row>
    <row r="21" spans="1:53" ht="14.25" customHeight="1" x14ac:dyDescent="0.25">
      <c r="A21" s="339" t="s">
        <v>75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34">
        <v>4607091389258</v>
      </c>
      <c r="E22" s="33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5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6"/>
      <c r="P22" s="336"/>
      <c r="Q22" s="336"/>
      <c r="R22" s="33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28"/>
      <c r="B23" s="328"/>
      <c r="C23" s="328"/>
      <c r="D23" s="328"/>
      <c r="E23" s="328"/>
      <c r="F23" s="328"/>
      <c r="G23" s="328"/>
      <c r="H23" s="328"/>
      <c r="I23" s="328"/>
      <c r="J23" s="328"/>
      <c r="K23" s="328"/>
      <c r="L23" s="328"/>
      <c r="M23" s="329"/>
      <c r="N23" s="325" t="s">
        <v>43</v>
      </c>
      <c r="O23" s="326"/>
      <c r="P23" s="326"/>
      <c r="Q23" s="326"/>
      <c r="R23" s="326"/>
      <c r="S23" s="326"/>
      <c r="T23" s="32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28"/>
      <c r="B24" s="328"/>
      <c r="C24" s="328"/>
      <c r="D24" s="328"/>
      <c r="E24" s="328"/>
      <c r="F24" s="328"/>
      <c r="G24" s="328"/>
      <c r="H24" s="328"/>
      <c r="I24" s="328"/>
      <c r="J24" s="328"/>
      <c r="K24" s="328"/>
      <c r="L24" s="328"/>
      <c r="M24" s="329"/>
      <c r="N24" s="325" t="s">
        <v>43</v>
      </c>
      <c r="O24" s="326"/>
      <c r="P24" s="326"/>
      <c r="Q24" s="326"/>
      <c r="R24" s="326"/>
      <c r="S24" s="326"/>
      <c r="T24" s="32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39" t="s">
        <v>80</v>
      </c>
      <c r="B25" s="339"/>
      <c r="C25" s="339"/>
      <c r="D25" s="339"/>
      <c r="E25" s="339"/>
      <c r="F25" s="339"/>
      <c r="G25" s="339"/>
      <c r="H25" s="339"/>
      <c r="I25" s="339"/>
      <c r="J25" s="339"/>
      <c r="K25" s="339"/>
      <c r="L25" s="339"/>
      <c r="M25" s="339"/>
      <c r="N25" s="339"/>
      <c r="O25" s="339"/>
      <c r="P25" s="339"/>
      <c r="Q25" s="339"/>
      <c r="R25" s="339"/>
      <c r="S25" s="339"/>
      <c r="T25" s="339"/>
      <c r="U25" s="339"/>
      <c r="V25" s="339"/>
      <c r="W25" s="339"/>
      <c r="X25" s="339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34">
        <v>4607091383881</v>
      </c>
      <c r="E26" s="33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5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6"/>
      <c r="P26" s="336"/>
      <c r="Q26" s="336"/>
      <c r="R26" s="33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34">
        <v>4607091388237</v>
      </c>
      <c r="E27" s="33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5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6"/>
      <c r="P27" s="336"/>
      <c r="Q27" s="336"/>
      <c r="R27" s="33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34">
        <v>4607091383935</v>
      </c>
      <c r="E28" s="33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5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6"/>
      <c r="P28" s="336"/>
      <c r="Q28" s="336"/>
      <c r="R28" s="33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34">
        <v>4680115881853</v>
      </c>
      <c r="E29" s="33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5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6"/>
      <c r="P29" s="336"/>
      <c r="Q29" s="336"/>
      <c r="R29" s="33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34">
        <v>4607091383911</v>
      </c>
      <c r="E30" s="33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6"/>
      <c r="P30" s="336"/>
      <c r="Q30" s="336"/>
      <c r="R30" s="33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34">
        <v>4607091388244</v>
      </c>
      <c r="E31" s="33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58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6"/>
      <c r="P31" s="336"/>
      <c r="Q31" s="336"/>
      <c r="R31" s="33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28"/>
      <c r="B32" s="328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9"/>
      <c r="N32" s="325" t="s">
        <v>43</v>
      </c>
      <c r="O32" s="326"/>
      <c r="P32" s="326"/>
      <c r="Q32" s="326"/>
      <c r="R32" s="326"/>
      <c r="S32" s="326"/>
      <c r="T32" s="32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28"/>
      <c r="B33" s="328"/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9"/>
      <c r="N33" s="325" t="s">
        <v>43</v>
      </c>
      <c r="O33" s="326"/>
      <c r="P33" s="326"/>
      <c r="Q33" s="326"/>
      <c r="R33" s="326"/>
      <c r="S33" s="326"/>
      <c r="T33" s="32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39" t="s">
        <v>93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34">
        <v>4607091388503</v>
      </c>
      <c r="E35" s="33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6"/>
      <c r="P35" s="336"/>
      <c r="Q35" s="336"/>
      <c r="R35" s="33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28"/>
      <c r="B36" s="328"/>
      <c r="C36" s="328"/>
      <c r="D36" s="328"/>
      <c r="E36" s="328"/>
      <c r="F36" s="328"/>
      <c r="G36" s="328"/>
      <c r="H36" s="328"/>
      <c r="I36" s="328"/>
      <c r="J36" s="328"/>
      <c r="K36" s="328"/>
      <c r="L36" s="328"/>
      <c r="M36" s="329"/>
      <c r="N36" s="325" t="s">
        <v>43</v>
      </c>
      <c r="O36" s="326"/>
      <c r="P36" s="326"/>
      <c r="Q36" s="326"/>
      <c r="R36" s="326"/>
      <c r="S36" s="326"/>
      <c r="T36" s="32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28"/>
      <c r="B37" s="328"/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9"/>
      <c r="N37" s="325" t="s">
        <v>43</v>
      </c>
      <c r="O37" s="326"/>
      <c r="P37" s="326"/>
      <c r="Q37" s="326"/>
      <c r="R37" s="326"/>
      <c r="S37" s="326"/>
      <c r="T37" s="32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39" t="s">
        <v>98</v>
      </c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39"/>
      <c r="P38" s="339"/>
      <c r="Q38" s="339"/>
      <c r="R38" s="339"/>
      <c r="S38" s="339"/>
      <c r="T38" s="339"/>
      <c r="U38" s="339"/>
      <c r="V38" s="339"/>
      <c r="W38" s="339"/>
      <c r="X38" s="339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34">
        <v>4607091388282</v>
      </c>
      <c r="E39" s="33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57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6"/>
      <c r="P39" s="336"/>
      <c r="Q39" s="336"/>
      <c r="R39" s="33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28"/>
      <c r="B40" s="328"/>
      <c r="C40" s="328"/>
      <c r="D40" s="328"/>
      <c r="E40" s="328"/>
      <c r="F40" s="328"/>
      <c r="G40" s="328"/>
      <c r="H40" s="328"/>
      <c r="I40" s="328"/>
      <c r="J40" s="328"/>
      <c r="K40" s="328"/>
      <c r="L40" s="328"/>
      <c r="M40" s="329"/>
      <c r="N40" s="325" t="s">
        <v>43</v>
      </c>
      <c r="O40" s="326"/>
      <c r="P40" s="326"/>
      <c r="Q40" s="326"/>
      <c r="R40" s="326"/>
      <c r="S40" s="326"/>
      <c r="T40" s="32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28"/>
      <c r="B41" s="328"/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9"/>
      <c r="N41" s="325" t="s">
        <v>43</v>
      </c>
      <c r="O41" s="326"/>
      <c r="P41" s="326"/>
      <c r="Q41" s="326"/>
      <c r="R41" s="326"/>
      <c r="S41" s="326"/>
      <c r="T41" s="32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39" t="s">
        <v>102</v>
      </c>
      <c r="B42" s="339"/>
      <c r="C42" s="339"/>
      <c r="D42" s="339"/>
      <c r="E42" s="339"/>
      <c r="F42" s="339"/>
      <c r="G42" s="339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  <c r="X42" s="339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34">
        <v>4607091389111</v>
      </c>
      <c r="E43" s="33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6"/>
      <c r="P43" s="336"/>
      <c r="Q43" s="336"/>
      <c r="R43" s="33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28"/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9"/>
      <c r="N44" s="325" t="s">
        <v>43</v>
      </c>
      <c r="O44" s="326"/>
      <c r="P44" s="326"/>
      <c r="Q44" s="326"/>
      <c r="R44" s="326"/>
      <c r="S44" s="326"/>
      <c r="T44" s="32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28"/>
      <c r="B45" s="328"/>
      <c r="C45" s="328"/>
      <c r="D45" s="328"/>
      <c r="E45" s="328"/>
      <c r="F45" s="328"/>
      <c r="G45" s="328"/>
      <c r="H45" s="328"/>
      <c r="I45" s="328"/>
      <c r="J45" s="328"/>
      <c r="K45" s="328"/>
      <c r="L45" s="328"/>
      <c r="M45" s="329"/>
      <c r="N45" s="325" t="s">
        <v>43</v>
      </c>
      <c r="O45" s="326"/>
      <c r="P45" s="326"/>
      <c r="Q45" s="326"/>
      <c r="R45" s="326"/>
      <c r="S45" s="326"/>
      <c r="T45" s="32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50" t="s">
        <v>105</v>
      </c>
      <c r="B46" s="350"/>
      <c r="C46" s="350"/>
      <c r="D46" s="350"/>
      <c r="E46" s="350"/>
      <c r="F46" s="350"/>
      <c r="G46" s="350"/>
      <c r="H46" s="350"/>
      <c r="I46" s="350"/>
      <c r="J46" s="350"/>
      <c r="K46" s="350"/>
      <c r="L46" s="350"/>
      <c r="M46" s="350"/>
      <c r="N46" s="350"/>
      <c r="O46" s="350"/>
      <c r="P46" s="350"/>
      <c r="Q46" s="350"/>
      <c r="R46" s="350"/>
      <c r="S46" s="350"/>
      <c r="T46" s="350"/>
      <c r="U46" s="350"/>
      <c r="V46" s="350"/>
      <c r="W46" s="350"/>
      <c r="X46" s="350"/>
      <c r="Y46" s="55"/>
      <c r="Z46" s="55"/>
    </row>
    <row r="47" spans="1:53" ht="16.5" customHeight="1" x14ac:dyDescent="0.25">
      <c r="A47" s="338" t="s">
        <v>106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66"/>
      <c r="Z47" s="66"/>
    </row>
    <row r="48" spans="1:53" ht="14.25" customHeight="1" x14ac:dyDescent="0.25">
      <c r="A48" s="339" t="s">
        <v>107</v>
      </c>
      <c r="B48" s="339"/>
      <c r="C48" s="339"/>
      <c r="D48" s="339"/>
      <c r="E48" s="339"/>
      <c r="F48" s="339"/>
      <c r="G48" s="339"/>
      <c r="H48" s="339"/>
      <c r="I48" s="339"/>
      <c r="J48" s="339"/>
      <c r="K48" s="339"/>
      <c r="L48" s="339"/>
      <c r="M48" s="339"/>
      <c r="N48" s="339"/>
      <c r="O48" s="339"/>
      <c r="P48" s="339"/>
      <c r="Q48" s="339"/>
      <c r="R48" s="339"/>
      <c r="S48" s="339"/>
      <c r="T48" s="339"/>
      <c r="U48" s="339"/>
      <c r="V48" s="339"/>
      <c r="W48" s="339"/>
      <c r="X48" s="339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34">
        <v>4680115881440</v>
      </c>
      <c r="E49" s="33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57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6"/>
      <c r="P49" s="336"/>
      <c r="Q49" s="336"/>
      <c r="R49" s="33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34">
        <v>4680115881433</v>
      </c>
      <c r="E50" s="33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5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6"/>
      <c r="P50" s="336"/>
      <c r="Q50" s="336"/>
      <c r="R50" s="33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28"/>
      <c r="B51" s="328"/>
      <c r="C51" s="328"/>
      <c r="D51" s="328"/>
      <c r="E51" s="328"/>
      <c r="F51" s="328"/>
      <c r="G51" s="328"/>
      <c r="H51" s="328"/>
      <c r="I51" s="328"/>
      <c r="J51" s="328"/>
      <c r="K51" s="328"/>
      <c r="L51" s="328"/>
      <c r="M51" s="329"/>
      <c r="N51" s="325" t="s">
        <v>43</v>
      </c>
      <c r="O51" s="326"/>
      <c r="P51" s="326"/>
      <c r="Q51" s="326"/>
      <c r="R51" s="326"/>
      <c r="S51" s="326"/>
      <c r="T51" s="32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28"/>
      <c r="B52" s="328"/>
      <c r="C52" s="328"/>
      <c r="D52" s="328"/>
      <c r="E52" s="328"/>
      <c r="F52" s="328"/>
      <c r="G52" s="328"/>
      <c r="H52" s="328"/>
      <c r="I52" s="328"/>
      <c r="J52" s="328"/>
      <c r="K52" s="328"/>
      <c r="L52" s="328"/>
      <c r="M52" s="329"/>
      <c r="N52" s="325" t="s">
        <v>43</v>
      </c>
      <c r="O52" s="326"/>
      <c r="P52" s="326"/>
      <c r="Q52" s="326"/>
      <c r="R52" s="326"/>
      <c r="S52" s="326"/>
      <c r="T52" s="32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38" t="s">
        <v>114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66"/>
      <c r="Z53" s="66"/>
    </row>
    <row r="54" spans="1:53" ht="14.25" customHeight="1" x14ac:dyDescent="0.25">
      <c r="A54" s="339" t="s">
        <v>115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34">
        <v>4680115881426</v>
      </c>
      <c r="E55" s="334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5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6"/>
      <c r="P55" s="336"/>
      <c r="Q55" s="336"/>
      <c r="R55" s="33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34">
        <v>4680115881426</v>
      </c>
      <c r="E56" s="334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575" t="s">
        <v>119</v>
      </c>
      <c r="O56" s="336"/>
      <c r="P56" s="336"/>
      <c r="Q56" s="336"/>
      <c r="R56" s="33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34">
        <v>4680115881419</v>
      </c>
      <c r="E57" s="33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5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6"/>
      <c r="P57" s="336"/>
      <c r="Q57" s="336"/>
      <c r="R57" s="33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34">
        <v>4680115881525</v>
      </c>
      <c r="E58" s="33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573" t="s">
        <v>125</v>
      </c>
      <c r="O58" s="336"/>
      <c r="P58" s="336"/>
      <c r="Q58" s="336"/>
      <c r="R58" s="33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9"/>
      <c r="N59" s="325" t="s">
        <v>43</v>
      </c>
      <c r="O59" s="326"/>
      <c r="P59" s="326"/>
      <c r="Q59" s="326"/>
      <c r="R59" s="326"/>
      <c r="S59" s="326"/>
      <c r="T59" s="32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9"/>
      <c r="N60" s="325" t="s">
        <v>43</v>
      </c>
      <c r="O60" s="326"/>
      <c r="P60" s="326"/>
      <c r="Q60" s="326"/>
      <c r="R60" s="326"/>
      <c r="S60" s="326"/>
      <c r="T60" s="32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38" t="s">
        <v>105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66"/>
      <c r="Z61" s="66"/>
    </row>
    <row r="62" spans="1:53" ht="14.25" customHeight="1" x14ac:dyDescent="0.25">
      <c r="A62" s="339" t="s">
        <v>115</v>
      </c>
      <c r="B62" s="339"/>
      <c r="C62" s="339"/>
      <c r="D62" s="339"/>
      <c r="E62" s="339"/>
      <c r="F62" s="339"/>
      <c r="G62" s="339"/>
      <c r="H62" s="339"/>
      <c r="I62" s="339"/>
      <c r="J62" s="339"/>
      <c r="K62" s="339"/>
      <c r="L62" s="339"/>
      <c r="M62" s="339"/>
      <c r="N62" s="339"/>
      <c r="O62" s="339"/>
      <c r="P62" s="339"/>
      <c r="Q62" s="339"/>
      <c r="R62" s="339"/>
      <c r="S62" s="339"/>
      <c r="T62" s="339"/>
      <c r="U62" s="339"/>
      <c r="V62" s="339"/>
      <c r="W62" s="339"/>
      <c r="X62" s="339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34">
        <v>4607091382945</v>
      </c>
      <c r="E63" s="33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567" t="s">
        <v>128</v>
      </c>
      <c r="O63" s="336"/>
      <c r="P63" s="336"/>
      <c r="Q63" s="336"/>
      <c r="R63" s="33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34">
        <v>4607091385670</v>
      </c>
      <c r="E64" s="334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568" t="s">
        <v>131</v>
      </c>
      <c r="O64" s="336"/>
      <c r="P64" s="336"/>
      <c r="Q64" s="336"/>
      <c r="R64" s="33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34">
        <v>4680115881327</v>
      </c>
      <c r="E65" s="33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5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36"/>
      <c r="P65" s="336"/>
      <c r="Q65" s="336"/>
      <c r="R65" s="33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34">
        <v>4680115882133</v>
      </c>
      <c r="E66" s="334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570" t="s">
        <v>138</v>
      </c>
      <c r="O66" s="336"/>
      <c r="P66" s="336"/>
      <c r="Q66" s="336"/>
      <c r="R66" s="33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34">
        <v>4607091382952</v>
      </c>
      <c r="E67" s="33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57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36"/>
      <c r="P67" s="336"/>
      <c r="Q67" s="336"/>
      <c r="R67" s="33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34">
        <v>4607091385687</v>
      </c>
      <c r="E68" s="334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56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36"/>
      <c r="P68" s="336"/>
      <c r="Q68" s="336"/>
      <c r="R68" s="33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34">
        <v>4680115882539</v>
      </c>
      <c r="E69" s="33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5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6"/>
      <c r="P69" s="336"/>
      <c r="Q69" s="336"/>
      <c r="R69" s="33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34">
        <v>4607091384604</v>
      </c>
      <c r="E70" s="33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5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36"/>
      <c r="P70" s="336"/>
      <c r="Q70" s="336"/>
      <c r="R70" s="33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34">
        <v>4680115880283</v>
      </c>
      <c r="E71" s="33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5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36"/>
      <c r="P71" s="336"/>
      <c r="Q71" s="336"/>
      <c r="R71" s="33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34">
        <v>4680115881518</v>
      </c>
      <c r="E72" s="33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36"/>
      <c r="P72" s="336"/>
      <c r="Q72" s="336"/>
      <c r="R72" s="33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34">
        <v>4680115881303</v>
      </c>
      <c r="E73" s="33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5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36"/>
      <c r="P73" s="336"/>
      <c r="Q73" s="336"/>
      <c r="R73" s="33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34">
        <v>4680115882577</v>
      </c>
      <c r="E74" s="334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558" t="s">
        <v>155</v>
      </c>
      <c r="O74" s="336"/>
      <c r="P74" s="336"/>
      <c r="Q74" s="336"/>
      <c r="R74" s="33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34">
        <v>4680115882577</v>
      </c>
      <c r="E75" s="334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559" t="s">
        <v>157</v>
      </c>
      <c r="O75" s="336"/>
      <c r="P75" s="336"/>
      <c r="Q75" s="336"/>
      <c r="R75" s="33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34">
        <v>4680115882720</v>
      </c>
      <c r="E76" s="334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560" t="s">
        <v>160</v>
      </c>
      <c r="O76" s="336"/>
      <c r="P76" s="336"/>
      <c r="Q76" s="336"/>
      <c r="R76" s="33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34">
        <v>4607091388466</v>
      </c>
      <c r="E77" s="334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56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36"/>
      <c r="P77" s="336"/>
      <c r="Q77" s="336"/>
      <c r="R77" s="33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34">
        <v>4680115880269</v>
      </c>
      <c r="E78" s="334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5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36"/>
      <c r="P78" s="336"/>
      <c r="Q78" s="336"/>
      <c r="R78" s="33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34">
        <v>4680115880429</v>
      </c>
      <c r="E79" s="334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5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36"/>
      <c r="P79" s="336"/>
      <c r="Q79" s="336"/>
      <c r="R79" s="337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34">
        <v>4680115881457</v>
      </c>
      <c r="E80" s="334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36"/>
      <c r="P80" s="336"/>
      <c r="Q80" s="336"/>
      <c r="R80" s="337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28"/>
      <c r="B81" s="328"/>
      <c r="C81" s="328"/>
      <c r="D81" s="328"/>
      <c r="E81" s="328"/>
      <c r="F81" s="328"/>
      <c r="G81" s="328"/>
      <c r="H81" s="328"/>
      <c r="I81" s="328"/>
      <c r="J81" s="328"/>
      <c r="K81" s="328"/>
      <c r="L81" s="328"/>
      <c r="M81" s="329"/>
      <c r="N81" s="325" t="s">
        <v>43</v>
      </c>
      <c r="O81" s="326"/>
      <c r="P81" s="326"/>
      <c r="Q81" s="326"/>
      <c r="R81" s="326"/>
      <c r="S81" s="326"/>
      <c r="T81" s="327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28"/>
      <c r="B82" s="328"/>
      <c r="C82" s="328"/>
      <c r="D82" s="328"/>
      <c r="E82" s="328"/>
      <c r="F82" s="328"/>
      <c r="G82" s="328"/>
      <c r="H82" s="328"/>
      <c r="I82" s="328"/>
      <c r="J82" s="328"/>
      <c r="K82" s="328"/>
      <c r="L82" s="328"/>
      <c r="M82" s="329"/>
      <c r="N82" s="325" t="s">
        <v>43</v>
      </c>
      <c r="O82" s="326"/>
      <c r="P82" s="326"/>
      <c r="Q82" s="326"/>
      <c r="R82" s="326"/>
      <c r="S82" s="326"/>
      <c r="T82" s="327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39" t="s">
        <v>107</v>
      </c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34">
        <v>4607091384789</v>
      </c>
      <c r="E84" s="33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550" t="s">
        <v>171</v>
      </c>
      <c r="O84" s="336"/>
      <c r="P84" s="336"/>
      <c r="Q84" s="336"/>
      <c r="R84" s="33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34">
        <v>4680115881488</v>
      </c>
      <c r="E85" s="33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5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6"/>
      <c r="P85" s="336"/>
      <c r="Q85" s="336"/>
      <c r="R85" s="33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34">
        <v>4607091384765</v>
      </c>
      <c r="E86" s="33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552" t="s">
        <v>176</v>
      </c>
      <c r="O86" s="336"/>
      <c r="P86" s="336"/>
      <c r="Q86" s="336"/>
      <c r="R86" s="33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34">
        <v>4680115882751</v>
      </c>
      <c r="E87" s="334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553" t="s">
        <v>179</v>
      </c>
      <c r="O87" s="336"/>
      <c r="P87" s="336"/>
      <c r="Q87" s="336"/>
      <c r="R87" s="33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34">
        <v>4680115882775</v>
      </c>
      <c r="E88" s="334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547" t="s">
        <v>182</v>
      </c>
      <c r="O88" s="336"/>
      <c r="P88" s="336"/>
      <c r="Q88" s="336"/>
      <c r="R88" s="33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34">
        <v>4680115880658</v>
      </c>
      <c r="E89" s="334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6"/>
      <c r="P89" s="336"/>
      <c r="Q89" s="336"/>
      <c r="R89" s="337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34">
        <v>4607091381962</v>
      </c>
      <c r="E90" s="334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54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36"/>
      <c r="P90" s="336"/>
      <c r="Q90" s="336"/>
      <c r="R90" s="337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28"/>
      <c r="B91" s="328"/>
      <c r="C91" s="328"/>
      <c r="D91" s="328"/>
      <c r="E91" s="328"/>
      <c r="F91" s="328"/>
      <c r="G91" s="328"/>
      <c r="H91" s="328"/>
      <c r="I91" s="328"/>
      <c r="J91" s="328"/>
      <c r="K91" s="328"/>
      <c r="L91" s="328"/>
      <c r="M91" s="329"/>
      <c r="N91" s="325" t="s">
        <v>43</v>
      </c>
      <c r="O91" s="326"/>
      <c r="P91" s="326"/>
      <c r="Q91" s="326"/>
      <c r="R91" s="326"/>
      <c r="S91" s="326"/>
      <c r="T91" s="327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28"/>
      <c r="B92" s="328"/>
      <c r="C92" s="328"/>
      <c r="D92" s="328"/>
      <c r="E92" s="328"/>
      <c r="F92" s="328"/>
      <c r="G92" s="328"/>
      <c r="H92" s="328"/>
      <c r="I92" s="328"/>
      <c r="J92" s="328"/>
      <c r="K92" s="328"/>
      <c r="L92" s="328"/>
      <c r="M92" s="329"/>
      <c r="N92" s="325" t="s">
        <v>43</v>
      </c>
      <c r="O92" s="326"/>
      <c r="P92" s="326"/>
      <c r="Q92" s="326"/>
      <c r="R92" s="326"/>
      <c r="S92" s="326"/>
      <c r="T92" s="327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39" t="s">
        <v>75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34">
        <v>4607091387667</v>
      </c>
      <c r="E94" s="334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54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6"/>
      <c r="P94" s="336"/>
      <c r="Q94" s="336"/>
      <c r="R94" s="33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34">
        <v>4607091387636</v>
      </c>
      <c r="E95" s="334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6"/>
      <c r="P95" s="336"/>
      <c r="Q95" s="336"/>
      <c r="R95" s="33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34">
        <v>4607091384727</v>
      </c>
      <c r="E96" s="334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54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36"/>
      <c r="P96" s="336"/>
      <c r="Q96" s="336"/>
      <c r="R96" s="33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34">
        <v>4607091386745</v>
      </c>
      <c r="E97" s="334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54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36"/>
      <c r="P97" s="336"/>
      <c r="Q97" s="336"/>
      <c r="R97" s="33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34">
        <v>4607091382426</v>
      </c>
      <c r="E98" s="33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5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36"/>
      <c r="P98" s="336"/>
      <c r="Q98" s="336"/>
      <c r="R98" s="33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34">
        <v>4607091386547</v>
      </c>
      <c r="E99" s="334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36"/>
      <c r="P99" s="336"/>
      <c r="Q99" s="336"/>
      <c r="R99" s="33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34">
        <v>4607091384734</v>
      </c>
      <c r="E100" s="334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54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36"/>
      <c r="P100" s="336"/>
      <c r="Q100" s="336"/>
      <c r="R100" s="33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34">
        <v>4607091382464</v>
      </c>
      <c r="E101" s="334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5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36"/>
      <c r="P101" s="336"/>
      <c r="Q101" s="336"/>
      <c r="R101" s="33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34">
        <v>4680115883444</v>
      </c>
      <c r="E102" s="334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542" t="s">
        <v>206</v>
      </c>
      <c r="O102" s="336"/>
      <c r="P102" s="336"/>
      <c r="Q102" s="336"/>
      <c r="R102" s="337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34">
        <v>4680115883444</v>
      </c>
      <c r="E103" s="33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535" t="s">
        <v>206</v>
      </c>
      <c r="O103" s="336"/>
      <c r="P103" s="336"/>
      <c r="Q103" s="336"/>
      <c r="R103" s="337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28"/>
      <c r="B104" s="328"/>
      <c r="C104" s="328"/>
      <c r="D104" s="328"/>
      <c r="E104" s="328"/>
      <c r="F104" s="328"/>
      <c r="G104" s="328"/>
      <c r="H104" s="328"/>
      <c r="I104" s="328"/>
      <c r="J104" s="328"/>
      <c r="K104" s="328"/>
      <c r="L104" s="328"/>
      <c r="M104" s="329"/>
      <c r="N104" s="325" t="s">
        <v>43</v>
      </c>
      <c r="O104" s="326"/>
      <c r="P104" s="326"/>
      <c r="Q104" s="326"/>
      <c r="R104" s="326"/>
      <c r="S104" s="326"/>
      <c r="T104" s="327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28"/>
      <c r="B105" s="328"/>
      <c r="C105" s="328"/>
      <c r="D105" s="328"/>
      <c r="E105" s="328"/>
      <c r="F105" s="328"/>
      <c r="G105" s="328"/>
      <c r="H105" s="328"/>
      <c r="I105" s="328"/>
      <c r="J105" s="328"/>
      <c r="K105" s="328"/>
      <c r="L105" s="328"/>
      <c r="M105" s="329"/>
      <c r="N105" s="325" t="s">
        <v>43</v>
      </c>
      <c r="O105" s="326"/>
      <c r="P105" s="326"/>
      <c r="Q105" s="326"/>
      <c r="R105" s="326"/>
      <c r="S105" s="326"/>
      <c r="T105" s="327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39" t="s">
        <v>80</v>
      </c>
      <c r="B106" s="339"/>
      <c r="C106" s="339"/>
      <c r="D106" s="339"/>
      <c r="E106" s="339"/>
      <c r="F106" s="339"/>
      <c r="G106" s="339"/>
      <c r="H106" s="339"/>
      <c r="I106" s="339"/>
      <c r="J106" s="339"/>
      <c r="K106" s="339"/>
      <c r="L106" s="339"/>
      <c r="M106" s="339"/>
      <c r="N106" s="339"/>
      <c r="O106" s="339"/>
      <c r="P106" s="339"/>
      <c r="Q106" s="339"/>
      <c r="R106" s="339"/>
      <c r="S106" s="339"/>
      <c r="T106" s="339"/>
      <c r="U106" s="339"/>
      <c r="V106" s="339"/>
      <c r="W106" s="339"/>
      <c r="X106" s="339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34">
        <v>4607091386967</v>
      </c>
      <c r="E107" s="33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536" t="s">
        <v>210</v>
      </c>
      <c r="O107" s="336"/>
      <c r="P107" s="336"/>
      <c r="Q107" s="336"/>
      <c r="R107" s="33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34">
        <v>4607091386967</v>
      </c>
      <c r="E108" s="334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537" t="s">
        <v>212</v>
      </c>
      <c r="O108" s="336"/>
      <c r="P108" s="336"/>
      <c r="Q108" s="336"/>
      <c r="R108" s="33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34">
        <v>4607091385304</v>
      </c>
      <c r="E109" s="334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530" t="s">
        <v>215</v>
      </c>
      <c r="O109" s="336"/>
      <c r="P109" s="336"/>
      <c r="Q109" s="336"/>
      <c r="R109" s="33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34">
        <v>4607091386264</v>
      </c>
      <c r="E110" s="334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36"/>
      <c r="P110" s="336"/>
      <c r="Q110" s="336"/>
      <c r="R110" s="33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34">
        <v>4680115882584</v>
      </c>
      <c r="E111" s="334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532" t="s">
        <v>220</v>
      </c>
      <c r="O111" s="336"/>
      <c r="P111" s="336"/>
      <c r="Q111" s="336"/>
      <c r="R111" s="33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34">
        <v>4680115882584</v>
      </c>
      <c r="E112" s="334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533" t="s">
        <v>222</v>
      </c>
      <c r="O112" s="336"/>
      <c r="P112" s="336"/>
      <c r="Q112" s="336"/>
      <c r="R112" s="33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34">
        <v>4607091385731</v>
      </c>
      <c r="E113" s="334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534" t="s">
        <v>225</v>
      </c>
      <c r="O113" s="336"/>
      <c r="P113" s="336"/>
      <c r="Q113" s="336"/>
      <c r="R113" s="33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34">
        <v>4680115880214</v>
      </c>
      <c r="E114" s="334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526" t="s">
        <v>228</v>
      </c>
      <c r="O114" s="336"/>
      <c r="P114" s="336"/>
      <c r="Q114" s="336"/>
      <c r="R114" s="337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34">
        <v>4680115880894</v>
      </c>
      <c r="E115" s="334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527" t="s">
        <v>231</v>
      </c>
      <c r="O115" s="336"/>
      <c r="P115" s="336"/>
      <c r="Q115" s="336"/>
      <c r="R115" s="337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34">
        <v>4607091385427</v>
      </c>
      <c r="E116" s="334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36"/>
      <c r="P116" s="336"/>
      <c r="Q116" s="336"/>
      <c r="R116" s="337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34">
        <v>4680115882645</v>
      </c>
      <c r="E117" s="334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529" t="s">
        <v>236</v>
      </c>
      <c r="O117" s="336"/>
      <c r="P117" s="336"/>
      <c r="Q117" s="336"/>
      <c r="R117" s="337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28"/>
      <c r="B118" s="328"/>
      <c r="C118" s="328"/>
      <c r="D118" s="328"/>
      <c r="E118" s="328"/>
      <c r="F118" s="328"/>
      <c r="G118" s="328"/>
      <c r="H118" s="328"/>
      <c r="I118" s="328"/>
      <c r="J118" s="328"/>
      <c r="K118" s="328"/>
      <c r="L118" s="328"/>
      <c r="M118" s="329"/>
      <c r="N118" s="325" t="s">
        <v>43</v>
      </c>
      <c r="O118" s="326"/>
      <c r="P118" s="326"/>
      <c r="Q118" s="326"/>
      <c r="R118" s="326"/>
      <c r="S118" s="326"/>
      <c r="T118" s="327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28"/>
      <c r="B119" s="328"/>
      <c r="C119" s="328"/>
      <c r="D119" s="328"/>
      <c r="E119" s="328"/>
      <c r="F119" s="328"/>
      <c r="G119" s="328"/>
      <c r="H119" s="328"/>
      <c r="I119" s="328"/>
      <c r="J119" s="328"/>
      <c r="K119" s="328"/>
      <c r="L119" s="328"/>
      <c r="M119" s="329"/>
      <c r="N119" s="325" t="s">
        <v>43</v>
      </c>
      <c r="O119" s="326"/>
      <c r="P119" s="326"/>
      <c r="Q119" s="326"/>
      <c r="R119" s="326"/>
      <c r="S119" s="326"/>
      <c r="T119" s="327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39" t="s">
        <v>237</v>
      </c>
      <c r="B120" s="339"/>
      <c r="C120" s="339"/>
      <c r="D120" s="339"/>
      <c r="E120" s="339"/>
      <c r="F120" s="339"/>
      <c r="G120" s="339"/>
      <c r="H120" s="339"/>
      <c r="I120" s="339"/>
      <c r="J120" s="339"/>
      <c r="K120" s="339"/>
      <c r="L120" s="339"/>
      <c r="M120" s="339"/>
      <c r="N120" s="339"/>
      <c r="O120" s="339"/>
      <c r="P120" s="339"/>
      <c r="Q120" s="339"/>
      <c r="R120" s="339"/>
      <c r="S120" s="339"/>
      <c r="T120" s="339"/>
      <c r="U120" s="339"/>
      <c r="V120" s="339"/>
      <c r="W120" s="339"/>
      <c r="X120" s="339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34">
        <v>4607091383065</v>
      </c>
      <c r="E121" s="334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36"/>
      <c r="P121" s="336"/>
      <c r="Q121" s="336"/>
      <c r="R121" s="33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34">
        <v>4680115881532</v>
      </c>
      <c r="E122" s="334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5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36"/>
      <c r="P122" s="336"/>
      <c r="Q122" s="336"/>
      <c r="R122" s="337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34">
        <v>4680115882652</v>
      </c>
      <c r="E123" s="334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524" t="s">
        <v>244</v>
      </c>
      <c r="O123" s="336"/>
      <c r="P123" s="336"/>
      <c r="Q123" s="336"/>
      <c r="R123" s="337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34">
        <v>4680115880238</v>
      </c>
      <c r="E124" s="334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52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36"/>
      <c r="P124" s="336"/>
      <c r="Q124" s="336"/>
      <c r="R124" s="337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34">
        <v>4680115881464</v>
      </c>
      <c r="E125" s="334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520" t="s">
        <v>249</v>
      </c>
      <c r="O125" s="336"/>
      <c r="P125" s="336"/>
      <c r="Q125" s="336"/>
      <c r="R125" s="337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28"/>
      <c r="B126" s="328"/>
      <c r="C126" s="328"/>
      <c r="D126" s="328"/>
      <c r="E126" s="328"/>
      <c r="F126" s="328"/>
      <c r="G126" s="328"/>
      <c r="H126" s="328"/>
      <c r="I126" s="328"/>
      <c r="J126" s="328"/>
      <c r="K126" s="328"/>
      <c r="L126" s="328"/>
      <c r="M126" s="329"/>
      <c r="N126" s="325" t="s">
        <v>43</v>
      </c>
      <c r="O126" s="326"/>
      <c r="P126" s="326"/>
      <c r="Q126" s="326"/>
      <c r="R126" s="326"/>
      <c r="S126" s="326"/>
      <c r="T126" s="327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28"/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9"/>
      <c r="N127" s="325" t="s">
        <v>43</v>
      </c>
      <c r="O127" s="326"/>
      <c r="P127" s="326"/>
      <c r="Q127" s="326"/>
      <c r="R127" s="326"/>
      <c r="S127" s="326"/>
      <c r="T127" s="327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38" t="s">
        <v>250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66"/>
      <c r="Z128" s="66"/>
    </row>
    <row r="129" spans="1:53" ht="14.25" customHeight="1" x14ac:dyDescent="0.25">
      <c r="A129" s="339" t="s">
        <v>80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34">
        <v>4607091385168</v>
      </c>
      <c r="E130" s="334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521" t="s">
        <v>253</v>
      </c>
      <c r="O130" s="336"/>
      <c r="P130" s="336"/>
      <c r="Q130" s="336"/>
      <c r="R130" s="337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34">
        <v>4607091383256</v>
      </c>
      <c r="E131" s="334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36"/>
      <c r="P131" s="336"/>
      <c r="Q131" s="336"/>
      <c r="R131" s="337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34">
        <v>4607091385748</v>
      </c>
      <c r="E132" s="334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36"/>
      <c r="P132" s="336"/>
      <c r="Q132" s="336"/>
      <c r="R132" s="337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28"/>
      <c r="B133" s="328"/>
      <c r="C133" s="328"/>
      <c r="D133" s="328"/>
      <c r="E133" s="328"/>
      <c r="F133" s="328"/>
      <c r="G133" s="328"/>
      <c r="H133" s="328"/>
      <c r="I133" s="328"/>
      <c r="J133" s="328"/>
      <c r="K133" s="328"/>
      <c r="L133" s="328"/>
      <c r="M133" s="329"/>
      <c r="N133" s="325" t="s">
        <v>43</v>
      </c>
      <c r="O133" s="326"/>
      <c r="P133" s="326"/>
      <c r="Q133" s="326"/>
      <c r="R133" s="326"/>
      <c r="S133" s="326"/>
      <c r="T133" s="327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28"/>
      <c r="B134" s="328"/>
      <c r="C134" s="328"/>
      <c r="D134" s="328"/>
      <c r="E134" s="328"/>
      <c r="F134" s="328"/>
      <c r="G134" s="328"/>
      <c r="H134" s="328"/>
      <c r="I134" s="328"/>
      <c r="J134" s="328"/>
      <c r="K134" s="328"/>
      <c r="L134" s="328"/>
      <c r="M134" s="329"/>
      <c r="N134" s="325" t="s">
        <v>43</v>
      </c>
      <c r="O134" s="326"/>
      <c r="P134" s="326"/>
      <c r="Q134" s="326"/>
      <c r="R134" s="326"/>
      <c r="S134" s="326"/>
      <c r="T134" s="327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50" t="s">
        <v>258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55"/>
      <c r="Z135" s="55"/>
    </row>
    <row r="136" spans="1:53" ht="16.5" customHeight="1" x14ac:dyDescent="0.25">
      <c r="A136" s="338" t="s">
        <v>259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66"/>
      <c r="Z136" s="66"/>
    </row>
    <row r="137" spans="1:53" ht="14.25" customHeight="1" x14ac:dyDescent="0.25">
      <c r="A137" s="339" t="s">
        <v>115</v>
      </c>
      <c r="B137" s="339"/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34">
        <v>4607091383423</v>
      </c>
      <c r="E138" s="334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5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36"/>
      <c r="P138" s="336"/>
      <c r="Q138" s="336"/>
      <c r="R138" s="337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34">
        <v>4607091381405</v>
      </c>
      <c r="E139" s="334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51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36"/>
      <c r="P139" s="336"/>
      <c r="Q139" s="336"/>
      <c r="R139" s="337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34">
        <v>4607091386516</v>
      </c>
      <c r="E140" s="334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5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36"/>
      <c r="P140" s="336"/>
      <c r="Q140" s="336"/>
      <c r="R140" s="337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28"/>
      <c r="B141" s="328"/>
      <c r="C141" s="328"/>
      <c r="D141" s="328"/>
      <c r="E141" s="328"/>
      <c r="F141" s="328"/>
      <c r="G141" s="328"/>
      <c r="H141" s="328"/>
      <c r="I141" s="328"/>
      <c r="J141" s="328"/>
      <c r="K141" s="328"/>
      <c r="L141" s="328"/>
      <c r="M141" s="329"/>
      <c r="N141" s="325" t="s">
        <v>43</v>
      </c>
      <c r="O141" s="326"/>
      <c r="P141" s="326"/>
      <c r="Q141" s="326"/>
      <c r="R141" s="326"/>
      <c r="S141" s="326"/>
      <c r="T141" s="327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28"/>
      <c r="B142" s="328"/>
      <c r="C142" s="328"/>
      <c r="D142" s="328"/>
      <c r="E142" s="328"/>
      <c r="F142" s="328"/>
      <c r="G142" s="328"/>
      <c r="H142" s="328"/>
      <c r="I142" s="328"/>
      <c r="J142" s="328"/>
      <c r="K142" s="328"/>
      <c r="L142" s="328"/>
      <c r="M142" s="329"/>
      <c r="N142" s="325" t="s">
        <v>43</v>
      </c>
      <c r="O142" s="326"/>
      <c r="P142" s="326"/>
      <c r="Q142" s="326"/>
      <c r="R142" s="326"/>
      <c r="S142" s="326"/>
      <c r="T142" s="327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38" t="s">
        <v>266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66"/>
      <c r="Z143" s="66"/>
    </row>
    <row r="144" spans="1:53" ht="14.25" customHeight="1" x14ac:dyDescent="0.25">
      <c r="A144" s="339" t="s">
        <v>75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34">
        <v>4680115883963</v>
      </c>
      <c r="E145" s="334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511" t="s">
        <v>269</v>
      </c>
      <c r="O145" s="336"/>
      <c r="P145" s="336"/>
      <c r="Q145" s="336"/>
      <c r="R145" s="33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34">
        <v>4680115880993</v>
      </c>
      <c r="E146" s="334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36"/>
      <c r="P146" s="336"/>
      <c r="Q146" s="336"/>
      <c r="R146" s="33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34">
        <v>4680115881761</v>
      </c>
      <c r="E147" s="334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36"/>
      <c r="P147" s="336"/>
      <c r="Q147" s="336"/>
      <c r="R147" s="33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34">
        <v>4680115881563</v>
      </c>
      <c r="E148" s="334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36"/>
      <c r="P148" s="336"/>
      <c r="Q148" s="336"/>
      <c r="R148" s="33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34">
        <v>4680115880986</v>
      </c>
      <c r="E149" s="334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36"/>
      <c r="P149" s="336"/>
      <c r="Q149" s="336"/>
      <c r="R149" s="337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34">
        <v>4680115880207</v>
      </c>
      <c r="E150" s="334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50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36"/>
      <c r="P150" s="336"/>
      <c r="Q150" s="336"/>
      <c r="R150" s="337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34">
        <v>4680115881785</v>
      </c>
      <c r="E151" s="334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5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36"/>
      <c r="P151" s="336"/>
      <c r="Q151" s="336"/>
      <c r="R151" s="337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34">
        <v>4680115881679</v>
      </c>
      <c r="E152" s="334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5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36"/>
      <c r="P152" s="336"/>
      <c r="Q152" s="336"/>
      <c r="R152" s="337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34">
        <v>4680115880191</v>
      </c>
      <c r="E153" s="334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5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36"/>
      <c r="P153" s="336"/>
      <c r="Q153" s="336"/>
      <c r="R153" s="337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28"/>
      <c r="B154" s="328"/>
      <c r="C154" s="328"/>
      <c r="D154" s="328"/>
      <c r="E154" s="328"/>
      <c r="F154" s="328"/>
      <c r="G154" s="328"/>
      <c r="H154" s="328"/>
      <c r="I154" s="328"/>
      <c r="J154" s="328"/>
      <c r="K154" s="328"/>
      <c r="L154" s="328"/>
      <c r="M154" s="329"/>
      <c r="N154" s="325" t="s">
        <v>43</v>
      </c>
      <c r="O154" s="326"/>
      <c r="P154" s="326"/>
      <c r="Q154" s="326"/>
      <c r="R154" s="326"/>
      <c r="S154" s="326"/>
      <c r="T154" s="327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28"/>
      <c r="B155" s="328"/>
      <c r="C155" s="328"/>
      <c r="D155" s="328"/>
      <c r="E155" s="328"/>
      <c r="F155" s="328"/>
      <c r="G155" s="328"/>
      <c r="H155" s="328"/>
      <c r="I155" s="328"/>
      <c r="J155" s="328"/>
      <c r="K155" s="328"/>
      <c r="L155" s="328"/>
      <c r="M155" s="329"/>
      <c r="N155" s="325" t="s">
        <v>43</v>
      </c>
      <c r="O155" s="326"/>
      <c r="P155" s="326"/>
      <c r="Q155" s="326"/>
      <c r="R155" s="326"/>
      <c r="S155" s="326"/>
      <c r="T155" s="327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38" t="s">
        <v>287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66"/>
      <c r="Z156" s="66"/>
    </row>
    <row r="157" spans="1:53" ht="14.25" customHeight="1" x14ac:dyDescent="0.25">
      <c r="A157" s="339" t="s">
        <v>115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34">
        <v>4680115881402</v>
      </c>
      <c r="E158" s="33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5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36"/>
      <c r="P158" s="336"/>
      <c r="Q158" s="336"/>
      <c r="R158" s="337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34">
        <v>4680115881396</v>
      </c>
      <c r="E159" s="334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5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36"/>
      <c r="P159" s="336"/>
      <c r="Q159" s="336"/>
      <c r="R159" s="337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28"/>
      <c r="B160" s="328"/>
      <c r="C160" s="328"/>
      <c r="D160" s="328"/>
      <c r="E160" s="328"/>
      <c r="F160" s="328"/>
      <c r="G160" s="328"/>
      <c r="H160" s="328"/>
      <c r="I160" s="328"/>
      <c r="J160" s="328"/>
      <c r="K160" s="328"/>
      <c r="L160" s="328"/>
      <c r="M160" s="329"/>
      <c r="N160" s="325" t="s">
        <v>43</v>
      </c>
      <c r="O160" s="326"/>
      <c r="P160" s="326"/>
      <c r="Q160" s="326"/>
      <c r="R160" s="326"/>
      <c r="S160" s="326"/>
      <c r="T160" s="32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28"/>
      <c r="B161" s="328"/>
      <c r="C161" s="328"/>
      <c r="D161" s="328"/>
      <c r="E161" s="328"/>
      <c r="F161" s="328"/>
      <c r="G161" s="328"/>
      <c r="H161" s="328"/>
      <c r="I161" s="328"/>
      <c r="J161" s="328"/>
      <c r="K161" s="328"/>
      <c r="L161" s="328"/>
      <c r="M161" s="329"/>
      <c r="N161" s="325" t="s">
        <v>43</v>
      </c>
      <c r="O161" s="326"/>
      <c r="P161" s="326"/>
      <c r="Q161" s="326"/>
      <c r="R161" s="326"/>
      <c r="S161" s="326"/>
      <c r="T161" s="32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39" t="s">
        <v>107</v>
      </c>
      <c r="B162" s="339"/>
      <c r="C162" s="339"/>
      <c r="D162" s="339"/>
      <c r="E162" s="339"/>
      <c r="F162" s="339"/>
      <c r="G162" s="339"/>
      <c r="H162" s="339"/>
      <c r="I162" s="339"/>
      <c r="J162" s="339"/>
      <c r="K162" s="339"/>
      <c r="L162" s="339"/>
      <c r="M162" s="339"/>
      <c r="N162" s="339"/>
      <c r="O162" s="339"/>
      <c r="P162" s="339"/>
      <c r="Q162" s="339"/>
      <c r="R162" s="339"/>
      <c r="S162" s="339"/>
      <c r="T162" s="339"/>
      <c r="U162" s="339"/>
      <c r="V162" s="339"/>
      <c r="W162" s="339"/>
      <c r="X162" s="339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34">
        <v>4680115882935</v>
      </c>
      <c r="E163" s="334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502" t="s">
        <v>294</v>
      </c>
      <c r="O163" s="336"/>
      <c r="P163" s="336"/>
      <c r="Q163" s="336"/>
      <c r="R163" s="337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34">
        <v>4680115880764</v>
      </c>
      <c r="E164" s="334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36"/>
      <c r="P164" s="336"/>
      <c r="Q164" s="336"/>
      <c r="R164" s="337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28"/>
      <c r="B165" s="328"/>
      <c r="C165" s="328"/>
      <c r="D165" s="328"/>
      <c r="E165" s="328"/>
      <c r="F165" s="328"/>
      <c r="G165" s="328"/>
      <c r="H165" s="328"/>
      <c r="I165" s="328"/>
      <c r="J165" s="328"/>
      <c r="K165" s="328"/>
      <c r="L165" s="328"/>
      <c r="M165" s="329"/>
      <c r="N165" s="325" t="s">
        <v>43</v>
      </c>
      <c r="O165" s="326"/>
      <c r="P165" s="326"/>
      <c r="Q165" s="326"/>
      <c r="R165" s="326"/>
      <c r="S165" s="326"/>
      <c r="T165" s="327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28"/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9"/>
      <c r="N166" s="325" t="s">
        <v>43</v>
      </c>
      <c r="O166" s="326"/>
      <c r="P166" s="326"/>
      <c r="Q166" s="326"/>
      <c r="R166" s="326"/>
      <c r="S166" s="326"/>
      <c r="T166" s="327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39" t="s">
        <v>75</v>
      </c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39"/>
      <c r="P167" s="339"/>
      <c r="Q167" s="339"/>
      <c r="R167" s="339"/>
      <c r="S167" s="339"/>
      <c r="T167" s="339"/>
      <c r="U167" s="339"/>
      <c r="V167" s="339"/>
      <c r="W167" s="339"/>
      <c r="X167" s="339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34">
        <v>4680115882683</v>
      </c>
      <c r="E168" s="334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36"/>
      <c r="P168" s="336"/>
      <c r="Q168" s="336"/>
      <c r="R168" s="337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34">
        <v>4680115882690</v>
      </c>
      <c r="E169" s="33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36"/>
      <c r="P169" s="336"/>
      <c r="Q169" s="336"/>
      <c r="R169" s="337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34">
        <v>4680115882669</v>
      </c>
      <c r="E170" s="33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5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36"/>
      <c r="P170" s="336"/>
      <c r="Q170" s="336"/>
      <c r="R170" s="337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34">
        <v>4680115882676</v>
      </c>
      <c r="E171" s="33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5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36"/>
      <c r="P171" s="336"/>
      <c r="Q171" s="336"/>
      <c r="R171" s="337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28"/>
      <c r="B172" s="328"/>
      <c r="C172" s="328"/>
      <c r="D172" s="328"/>
      <c r="E172" s="328"/>
      <c r="F172" s="328"/>
      <c r="G172" s="328"/>
      <c r="H172" s="328"/>
      <c r="I172" s="328"/>
      <c r="J172" s="328"/>
      <c r="K172" s="328"/>
      <c r="L172" s="328"/>
      <c r="M172" s="329"/>
      <c r="N172" s="325" t="s">
        <v>43</v>
      </c>
      <c r="O172" s="326"/>
      <c r="P172" s="326"/>
      <c r="Q172" s="326"/>
      <c r="R172" s="326"/>
      <c r="S172" s="326"/>
      <c r="T172" s="327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28"/>
      <c r="B173" s="328"/>
      <c r="C173" s="328"/>
      <c r="D173" s="328"/>
      <c r="E173" s="328"/>
      <c r="F173" s="328"/>
      <c r="G173" s="328"/>
      <c r="H173" s="328"/>
      <c r="I173" s="328"/>
      <c r="J173" s="328"/>
      <c r="K173" s="328"/>
      <c r="L173" s="328"/>
      <c r="M173" s="329"/>
      <c r="N173" s="325" t="s">
        <v>43</v>
      </c>
      <c r="O173" s="326"/>
      <c r="P173" s="326"/>
      <c r="Q173" s="326"/>
      <c r="R173" s="326"/>
      <c r="S173" s="326"/>
      <c r="T173" s="327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39" t="s">
        <v>80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34">
        <v>4680115881556</v>
      </c>
      <c r="E175" s="334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36"/>
      <c r="P175" s="336"/>
      <c r="Q175" s="336"/>
      <c r="R175" s="33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34">
        <v>4680115880573</v>
      </c>
      <c r="E176" s="334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96" t="s">
        <v>309</v>
      </c>
      <c r="O176" s="336"/>
      <c r="P176" s="336"/>
      <c r="Q176" s="336"/>
      <c r="R176" s="33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34">
        <v>4680115881594</v>
      </c>
      <c r="E177" s="334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36"/>
      <c r="P177" s="336"/>
      <c r="Q177" s="336"/>
      <c r="R177" s="33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34">
        <v>4680115881587</v>
      </c>
      <c r="E178" s="334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90" t="s">
        <v>314</v>
      </c>
      <c r="O178" s="336"/>
      <c r="P178" s="336"/>
      <c r="Q178" s="336"/>
      <c r="R178" s="33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34">
        <v>4680115880962</v>
      </c>
      <c r="E179" s="334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9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36"/>
      <c r="P179" s="336"/>
      <c r="Q179" s="336"/>
      <c r="R179" s="33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34">
        <v>4680115881617</v>
      </c>
      <c r="E180" s="334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36"/>
      <c r="P180" s="336"/>
      <c r="Q180" s="336"/>
      <c r="R180" s="33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34">
        <v>4680115881228</v>
      </c>
      <c r="E181" s="334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93" t="s">
        <v>321</v>
      </c>
      <c r="O181" s="336"/>
      <c r="P181" s="336"/>
      <c r="Q181" s="336"/>
      <c r="R181" s="33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34">
        <v>4680115881037</v>
      </c>
      <c r="E182" s="334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94" t="s">
        <v>324</v>
      </c>
      <c r="O182" s="336"/>
      <c r="P182" s="336"/>
      <c r="Q182" s="336"/>
      <c r="R182" s="33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34">
        <v>4680115881211</v>
      </c>
      <c r="E183" s="334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36"/>
      <c r="P183" s="336"/>
      <c r="Q183" s="336"/>
      <c r="R183" s="33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34">
        <v>4680115881020</v>
      </c>
      <c r="E184" s="334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8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36"/>
      <c r="P184" s="336"/>
      <c r="Q184" s="336"/>
      <c r="R184" s="33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34">
        <v>4680115882195</v>
      </c>
      <c r="E185" s="334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8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36"/>
      <c r="P185" s="336"/>
      <c r="Q185" s="336"/>
      <c r="R185" s="33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34">
        <v>4680115882607</v>
      </c>
      <c r="E186" s="334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36"/>
      <c r="P186" s="336"/>
      <c r="Q186" s="336"/>
      <c r="R186" s="33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34">
        <v>4680115880092</v>
      </c>
      <c r="E187" s="33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36"/>
      <c r="P187" s="336"/>
      <c r="Q187" s="336"/>
      <c r="R187" s="337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34">
        <v>4680115880221</v>
      </c>
      <c r="E188" s="33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36"/>
      <c r="P188" s="336"/>
      <c r="Q188" s="336"/>
      <c r="R188" s="337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34">
        <v>4680115882942</v>
      </c>
      <c r="E189" s="334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8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36"/>
      <c r="P189" s="336"/>
      <c r="Q189" s="336"/>
      <c r="R189" s="337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34">
        <v>4680115880504</v>
      </c>
      <c r="E190" s="33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36"/>
      <c r="P190" s="336"/>
      <c r="Q190" s="336"/>
      <c r="R190" s="337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34">
        <v>4680115882164</v>
      </c>
      <c r="E191" s="334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36"/>
      <c r="P191" s="336"/>
      <c r="Q191" s="336"/>
      <c r="R191" s="337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28"/>
      <c r="B192" s="328"/>
      <c r="C192" s="328"/>
      <c r="D192" s="328"/>
      <c r="E192" s="328"/>
      <c r="F192" s="328"/>
      <c r="G192" s="328"/>
      <c r="H192" s="328"/>
      <c r="I192" s="328"/>
      <c r="J192" s="328"/>
      <c r="K192" s="328"/>
      <c r="L192" s="328"/>
      <c r="M192" s="329"/>
      <c r="N192" s="325" t="s">
        <v>43</v>
      </c>
      <c r="O192" s="326"/>
      <c r="P192" s="326"/>
      <c r="Q192" s="326"/>
      <c r="R192" s="326"/>
      <c r="S192" s="326"/>
      <c r="T192" s="327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28"/>
      <c r="B193" s="328"/>
      <c r="C193" s="328"/>
      <c r="D193" s="328"/>
      <c r="E193" s="328"/>
      <c r="F193" s="328"/>
      <c r="G193" s="328"/>
      <c r="H193" s="328"/>
      <c r="I193" s="328"/>
      <c r="J193" s="328"/>
      <c r="K193" s="328"/>
      <c r="L193" s="328"/>
      <c r="M193" s="329"/>
      <c r="N193" s="325" t="s">
        <v>43</v>
      </c>
      <c r="O193" s="326"/>
      <c r="P193" s="326"/>
      <c r="Q193" s="326"/>
      <c r="R193" s="326"/>
      <c r="S193" s="326"/>
      <c r="T193" s="327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39" t="s">
        <v>237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34">
        <v>4680115882874</v>
      </c>
      <c r="E195" s="334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77" t="s">
        <v>345</v>
      </c>
      <c r="O195" s="336"/>
      <c r="P195" s="336"/>
      <c r="Q195" s="336"/>
      <c r="R195" s="337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34">
        <v>4680115884434</v>
      </c>
      <c r="E196" s="334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78" t="s">
        <v>348</v>
      </c>
      <c r="O196" s="336"/>
      <c r="P196" s="336"/>
      <c r="Q196" s="336"/>
      <c r="R196" s="337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34">
        <v>4680115880801</v>
      </c>
      <c r="E197" s="334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47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36"/>
      <c r="P197" s="336"/>
      <c r="Q197" s="336"/>
      <c r="R197" s="337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34">
        <v>4680115880818</v>
      </c>
      <c r="E198" s="334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48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36"/>
      <c r="P198" s="336"/>
      <c r="Q198" s="336"/>
      <c r="R198" s="337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28"/>
      <c r="B199" s="328"/>
      <c r="C199" s="328"/>
      <c r="D199" s="328"/>
      <c r="E199" s="328"/>
      <c r="F199" s="328"/>
      <c r="G199" s="328"/>
      <c r="H199" s="328"/>
      <c r="I199" s="328"/>
      <c r="J199" s="328"/>
      <c r="K199" s="328"/>
      <c r="L199" s="328"/>
      <c r="M199" s="329"/>
      <c r="N199" s="325" t="s">
        <v>43</v>
      </c>
      <c r="O199" s="326"/>
      <c r="P199" s="326"/>
      <c r="Q199" s="326"/>
      <c r="R199" s="326"/>
      <c r="S199" s="326"/>
      <c r="T199" s="327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28"/>
      <c r="B200" s="328"/>
      <c r="C200" s="328"/>
      <c r="D200" s="328"/>
      <c r="E200" s="328"/>
      <c r="F200" s="328"/>
      <c r="G200" s="328"/>
      <c r="H200" s="328"/>
      <c r="I200" s="328"/>
      <c r="J200" s="328"/>
      <c r="K200" s="328"/>
      <c r="L200" s="328"/>
      <c r="M200" s="329"/>
      <c r="N200" s="325" t="s">
        <v>43</v>
      </c>
      <c r="O200" s="326"/>
      <c r="P200" s="326"/>
      <c r="Q200" s="326"/>
      <c r="R200" s="326"/>
      <c r="S200" s="326"/>
      <c r="T200" s="327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38" t="s">
        <v>353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66"/>
      <c r="Z201" s="66"/>
    </row>
    <row r="202" spans="1:53" ht="14.25" customHeight="1" x14ac:dyDescent="0.25">
      <c r="A202" s="339" t="s">
        <v>75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34">
        <v>4607091389845</v>
      </c>
      <c r="E203" s="334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47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36"/>
      <c r="P203" s="336"/>
      <c r="Q203" s="336"/>
      <c r="R203" s="337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28"/>
      <c r="B204" s="328"/>
      <c r="C204" s="328"/>
      <c r="D204" s="328"/>
      <c r="E204" s="328"/>
      <c r="F204" s="328"/>
      <c r="G204" s="328"/>
      <c r="H204" s="328"/>
      <c r="I204" s="328"/>
      <c r="J204" s="328"/>
      <c r="K204" s="328"/>
      <c r="L204" s="328"/>
      <c r="M204" s="329"/>
      <c r="N204" s="325" t="s">
        <v>43</v>
      </c>
      <c r="O204" s="326"/>
      <c r="P204" s="326"/>
      <c r="Q204" s="326"/>
      <c r="R204" s="326"/>
      <c r="S204" s="326"/>
      <c r="T204" s="327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28"/>
      <c r="B205" s="328"/>
      <c r="C205" s="328"/>
      <c r="D205" s="328"/>
      <c r="E205" s="328"/>
      <c r="F205" s="328"/>
      <c r="G205" s="328"/>
      <c r="H205" s="328"/>
      <c r="I205" s="328"/>
      <c r="J205" s="328"/>
      <c r="K205" s="328"/>
      <c r="L205" s="328"/>
      <c r="M205" s="329"/>
      <c r="N205" s="325" t="s">
        <v>43</v>
      </c>
      <c r="O205" s="326"/>
      <c r="P205" s="326"/>
      <c r="Q205" s="326"/>
      <c r="R205" s="326"/>
      <c r="S205" s="326"/>
      <c r="T205" s="327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38" t="s">
        <v>356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66"/>
      <c r="Z206" s="66"/>
    </row>
    <row r="207" spans="1:53" ht="14.25" customHeight="1" x14ac:dyDescent="0.25">
      <c r="A207" s="339" t="s">
        <v>115</v>
      </c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39"/>
      <c r="P207" s="339"/>
      <c r="Q207" s="339"/>
      <c r="R207" s="339"/>
      <c r="S207" s="339"/>
      <c r="T207" s="339"/>
      <c r="U207" s="339"/>
      <c r="V207" s="339"/>
      <c r="W207" s="339"/>
      <c r="X207" s="339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34">
        <v>4607091387445</v>
      </c>
      <c r="E208" s="334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4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36"/>
      <c r="P208" s="336"/>
      <c r="Q208" s="336"/>
      <c r="R208" s="33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1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34">
        <v>4607091386004</v>
      </c>
      <c r="E209" s="334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47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6"/>
      <c r="P209" s="336"/>
      <c r="Q209" s="336"/>
      <c r="R209" s="33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34">
        <v>4607091386004</v>
      </c>
      <c r="E210" s="334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4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36"/>
      <c r="P210" s="336"/>
      <c r="Q210" s="336"/>
      <c r="R210" s="33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34">
        <v>4607091386073</v>
      </c>
      <c r="E211" s="334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4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36"/>
      <c r="P211" s="336"/>
      <c r="Q211" s="336"/>
      <c r="R211" s="337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34">
        <v>4607091387322</v>
      </c>
      <c r="E212" s="334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46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6"/>
      <c r="P212" s="336"/>
      <c r="Q212" s="336"/>
      <c r="R212" s="337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34">
        <v>4607091387322</v>
      </c>
      <c r="E213" s="334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46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36"/>
      <c r="P213" s="336"/>
      <c r="Q213" s="336"/>
      <c r="R213" s="337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34">
        <v>4607091387377</v>
      </c>
      <c r="E214" s="334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46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36"/>
      <c r="P214" s="336"/>
      <c r="Q214" s="336"/>
      <c r="R214" s="337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34">
        <v>4607091387353</v>
      </c>
      <c r="E215" s="334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47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36"/>
      <c r="P215" s="336"/>
      <c r="Q215" s="336"/>
      <c r="R215" s="337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34">
        <v>4607091386011</v>
      </c>
      <c r="E216" s="334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4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36"/>
      <c r="P216" s="336"/>
      <c r="Q216" s="336"/>
      <c r="R216" s="337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1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34">
        <v>4607091387308</v>
      </c>
      <c r="E217" s="334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46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36"/>
      <c r="P217" s="336"/>
      <c r="Q217" s="336"/>
      <c r="R217" s="337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34">
        <v>4607091387339</v>
      </c>
      <c r="E218" s="334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4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36"/>
      <c r="P218" s="336"/>
      <c r="Q218" s="336"/>
      <c r="R218" s="337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34">
        <v>4680115882638</v>
      </c>
      <c r="E219" s="334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4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36"/>
      <c r="P219" s="336"/>
      <c r="Q219" s="336"/>
      <c r="R219" s="337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34">
        <v>4680115881938</v>
      </c>
      <c r="E220" s="334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4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36"/>
      <c r="P220" s="336"/>
      <c r="Q220" s="336"/>
      <c r="R220" s="337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34">
        <v>4607091387346</v>
      </c>
      <c r="E221" s="334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4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36"/>
      <c r="P221" s="336"/>
      <c r="Q221" s="336"/>
      <c r="R221" s="337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x14ac:dyDescent="0.2">
      <c r="A222" s="328"/>
      <c r="B222" s="328"/>
      <c r="C222" s="328"/>
      <c r="D222" s="328"/>
      <c r="E222" s="328"/>
      <c r="F222" s="328"/>
      <c r="G222" s="328"/>
      <c r="H222" s="328"/>
      <c r="I222" s="328"/>
      <c r="J222" s="328"/>
      <c r="K222" s="328"/>
      <c r="L222" s="328"/>
      <c r="M222" s="329"/>
      <c r="N222" s="325" t="s">
        <v>43</v>
      </c>
      <c r="O222" s="326"/>
      <c r="P222" s="326"/>
      <c r="Q222" s="326"/>
      <c r="R222" s="326"/>
      <c r="S222" s="326"/>
      <c r="T222" s="327"/>
      <c r="U222" s="43" t="s">
        <v>42</v>
      </c>
      <c r="V222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28"/>
      <c r="B223" s="328"/>
      <c r="C223" s="328"/>
      <c r="D223" s="328"/>
      <c r="E223" s="328"/>
      <c r="F223" s="328"/>
      <c r="G223" s="328"/>
      <c r="H223" s="328"/>
      <c r="I223" s="328"/>
      <c r="J223" s="328"/>
      <c r="K223" s="328"/>
      <c r="L223" s="328"/>
      <c r="M223" s="329"/>
      <c r="N223" s="325" t="s">
        <v>43</v>
      </c>
      <c r="O223" s="326"/>
      <c r="P223" s="326"/>
      <c r="Q223" s="326"/>
      <c r="R223" s="326"/>
      <c r="S223" s="326"/>
      <c r="T223" s="327"/>
      <c r="U223" s="43" t="s">
        <v>0</v>
      </c>
      <c r="V223" s="44">
        <f>IFERROR(SUM(V208:V221),"0")</f>
        <v>0</v>
      </c>
      <c r="W223" s="44">
        <f>IFERROR(SUM(W208:W221),"0")</f>
        <v>0</v>
      </c>
      <c r="X223" s="43"/>
      <c r="Y223" s="68"/>
      <c r="Z223" s="68"/>
    </row>
    <row r="224" spans="1:53" ht="14.25" customHeight="1" x14ac:dyDescent="0.25">
      <c r="A224" s="339" t="s">
        <v>107</v>
      </c>
      <c r="B224" s="339"/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39"/>
      <c r="S224" s="339"/>
      <c r="T224" s="339"/>
      <c r="U224" s="339"/>
      <c r="V224" s="339"/>
      <c r="W224" s="339"/>
      <c r="X224" s="339"/>
      <c r="Y224" s="67"/>
      <c r="Z224" s="67"/>
    </row>
    <row r="225" spans="1:53" ht="27" customHeight="1" x14ac:dyDescent="0.25">
      <c r="A225" s="64" t="s">
        <v>383</v>
      </c>
      <c r="B225" s="64" t="s">
        <v>384</v>
      </c>
      <c r="C225" s="37">
        <v>4301020254</v>
      </c>
      <c r="D225" s="334">
        <v>4680115881914</v>
      </c>
      <c r="E225" s="334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79</v>
      </c>
      <c r="L225" s="39" t="s">
        <v>110</v>
      </c>
      <c r="M225" s="38">
        <v>90</v>
      </c>
      <c r="N225" s="4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6"/>
      <c r="P225" s="336"/>
      <c r="Q225" s="336"/>
      <c r="R225" s="337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IFERROR(IF(W225=0,"",ROUNDUP(W225/H225,0)*0.00937),"")</f>
        <v/>
      </c>
      <c r="Y225" s="69" t="s">
        <v>48</v>
      </c>
      <c r="Z225" s="70" t="s">
        <v>48</v>
      </c>
      <c r="AD225" s="71"/>
      <c r="BA225" s="199" t="s">
        <v>66</v>
      </c>
    </row>
    <row r="226" spans="1:53" x14ac:dyDescent="0.2">
      <c r="A226" s="328"/>
      <c r="B226" s="328"/>
      <c r="C226" s="328"/>
      <c r="D226" s="328"/>
      <c r="E226" s="328"/>
      <c r="F226" s="328"/>
      <c r="G226" s="328"/>
      <c r="H226" s="328"/>
      <c r="I226" s="328"/>
      <c r="J226" s="328"/>
      <c r="K226" s="328"/>
      <c r="L226" s="328"/>
      <c r="M226" s="329"/>
      <c r="N226" s="325" t="s">
        <v>43</v>
      </c>
      <c r="O226" s="326"/>
      <c r="P226" s="326"/>
      <c r="Q226" s="326"/>
      <c r="R226" s="326"/>
      <c r="S226" s="326"/>
      <c r="T226" s="327"/>
      <c r="U226" s="43" t="s">
        <v>42</v>
      </c>
      <c r="V226" s="44">
        <f>IFERROR(V225/H225,"0")</f>
        <v>0</v>
      </c>
      <c r="W226" s="44">
        <f>IFERROR(W225/H225,"0")</f>
        <v>0</v>
      </c>
      <c r="X226" s="44">
        <f>IFERROR(IF(X225="",0,X225),"0")</f>
        <v>0</v>
      </c>
      <c r="Y226" s="68"/>
      <c r="Z226" s="68"/>
    </row>
    <row r="227" spans="1:53" x14ac:dyDescent="0.2">
      <c r="A227" s="328"/>
      <c r="B227" s="328"/>
      <c r="C227" s="328"/>
      <c r="D227" s="328"/>
      <c r="E227" s="328"/>
      <c r="F227" s="328"/>
      <c r="G227" s="328"/>
      <c r="H227" s="328"/>
      <c r="I227" s="328"/>
      <c r="J227" s="328"/>
      <c r="K227" s="328"/>
      <c r="L227" s="328"/>
      <c r="M227" s="329"/>
      <c r="N227" s="325" t="s">
        <v>43</v>
      </c>
      <c r="O227" s="326"/>
      <c r="P227" s="326"/>
      <c r="Q227" s="326"/>
      <c r="R227" s="326"/>
      <c r="S227" s="326"/>
      <c r="T227" s="327"/>
      <c r="U227" s="43" t="s">
        <v>0</v>
      </c>
      <c r="V227" s="44">
        <f>IFERROR(SUM(V225:V225),"0")</f>
        <v>0</v>
      </c>
      <c r="W227" s="44">
        <f>IFERROR(SUM(W225:W225),"0")</f>
        <v>0</v>
      </c>
      <c r="X227" s="43"/>
      <c r="Y227" s="68"/>
      <c r="Z227" s="68"/>
    </row>
    <row r="228" spans="1:53" ht="14.25" customHeight="1" x14ac:dyDescent="0.25">
      <c r="A228" s="339" t="s">
        <v>75</v>
      </c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39"/>
      <c r="N228" s="339"/>
      <c r="O228" s="339"/>
      <c r="P228" s="339"/>
      <c r="Q228" s="339"/>
      <c r="R228" s="339"/>
      <c r="S228" s="339"/>
      <c r="T228" s="339"/>
      <c r="U228" s="339"/>
      <c r="V228" s="339"/>
      <c r="W228" s="339"/>
      <c r="X228" s="339"/>
      <c r="Y228" s="67"/>
      <c r="Z228" s="67"/>
    </row>
    <row r="229" spans="1:53" ht="27" customHeight="1" x14ac:dyDescent="0.25">
      <c r="A229" s="64" t="s">
        <v>385</v>
      </c>
      <c r="B229" s="64" t="s">
        <v>386</v>
      </c>
      <c r="C229" s="37">
        <v>4301030878</v>
      </c>
      <c r="D229" s="334">
        <v>4607091387193</v>
      </c>
      <c r="E229" s="334"/>
      <c r="F229" s="63">
        <v>0.7</v>
      </c>
      <c r="G229" s="38">
        <v>6</v>
      </c>
      <c r="H229" s="63">
        <v>4.2</v>
      </c>
      <c r="I229" s="63">
        <v>4.46</v>
      </c>
      <c r="J229" s="38">
        <v>156</v>
      </c>
      <c r="K229" s="38" t="s">
        <v>79</v>
      </c>
      <c r="L229" s="39" t="s">
        <v>78</v>
      </c>
      <c r="M229" s="38">
        <v>35</v>
      </c>
      <c r="N229" s="4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6"/>
      <c r="P229" s="336"/>
      <c r="Q229" s="336"/>
      <c r="R229" s="337"/>
      <c r="S229" s="40" t="s">
        <v>48</v>
      </c>
      <c r="T229" s="40" t="s">
        <v>48</v>
      </c>
      <c r="U229" s="41" t="s">
        <v>0</v>
      </c>
      <c r="V229" s="59">
        <v>0</v>
      </c>
      <c r="W229" s="56">
        <f>IFERROR(IF(V229="",0,CEILING((V229/$H229),1)*$H229),"")</f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0" t="s">
        <v>66</v>
      </c>
    </row>
    <row r="230" spans="1:53" ht="27" customHeight="1" x14ac:dyDescent="0.25">
      <c r="A230" s="64" t="s">
        <v>387</v>
      </c>
      <c r="B230" s="64" t="s">
        <v>388</v>
      </c>
      <c r="C230" s="37">
        <v>4301031153</v>
      </c>
      <c r="D230" s="334">
        <v>4607091387230</v>
      </c>
      <c r="E230" s="334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40</v>
      </c>
      <c r="N230" s="4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6"/>
      <c r="P230" s="336"/>
      <c r="Q230" s="336"/>
      <c r="R230" s="337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4301031152</v>
      </c>
      <c r="D231" s="334">
        <v>4607091387285</v>
      </c>
      <c r="E231" s="334"/>
      <c r="F231" s="63">
        <v>0.35</v>
      </c>
      <c r="G231" s="38">
        <v>6</v>
      </c>
      <c r="H231" s="63">
        <v>2.1</v>
      </c>
      <c r="I231" s="63">
        <v>2.23</v>
      </c>
      <c r="J231" s="38">
        <v>234</v>
      </c>
      <c r="K231" s="38" t="s">
        <v>183</v>
      </c>
      <c r="L231" s="39" t="s">
        <v>78</v>
      </c>
      <c r="M231" s="38">
        <v>40</v>
      </c>
      <c r="N231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6"/>
      <c r="P231" s="336"/>
      <c r="Q231" s="336"/>
      <c r="R231" s="337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IFERROR(IF(W231=0,"",ROUNDUP(W231/H231,0)*0.00502),"")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x14ac:dyDescent="0.2">
      <c r="A232" s="328"/>
      <c r="B232" s="328"/>
      <c r="C232" s="328"/>
      <c r="D232" s="328"/>
      <c r="E232" s="328"/>
      <c r="F232" s="328"/>
      <c r="G232" s="328"/>
      <c r="H232" s="328"/>
      <c r="I232" s="328"/>
      <c r="J232" s="328"/>
      <c r="K232" s="328"/>
      <c r="L232" s="328"/>
      <c r="M232" s="329"/>
      <c r="N232" s="325" t="s">
        <v>43</v>
      </c>
      <c r="O232" s="326"/>
      <c r="P232" s="326"/>
      <c r="Q232" s="326"/>
      <c r="R232" s="326"/>
      <c r="S232" s="326"/>
      <c r="T232" s="327"/>
      <c r="U232" s="43" t="s">
        <v>42</v>
      </c>
      <c r="V232" s="44">
        <f>IFERROR(V229/H229,"0")+IFERROR(V230/H230,"0")+IFERROR(V231/H231,"0")</f>
        <v>0</v>
      </c>
      <c r="W232" s="44">
        <f>IFERROR(W229/H229,"0")+IFERROR(W230/H230,"0")+IFERROR(W231/H231,"0")</f>
        <v>0</v>
      </c>
      <c r="X232" s="44">
        <f>IFERROR(IF(X229="",0,X229),"0")+IFERROR(IF(X230="",0,X230),"0")+IFERROR(IF(X231="",0,X231),"0")</f>
        <v>0</v>
      </c>
      <c r="Y232" s="68"/>
      <c r="Z232" s="68"/>
    </row>
    <row r="233" spans="1:53" x14ac:dyDescent="0.2">
      <c r="A233" s="328"/>
      <c r="B233" s="328"/>
      <c r="C233" s="328"/>
      <c r="D233" s="328"/>
      <c r="E233" s="328"/>
      <c r="F233" s="328"/>
      <c r="G233" s="328"/>
      <c r="H233" s="328"/>
      <c r="I233" s="328"/>
      <c r="J233" s="328"/>
      <c r="K233" s="328"/>
      <c r="L233" s="328"/>
      <c r="M233" s="329"/>
      <c r="N233" s="325" t="s">
        <v>43</v>
      </c>
      <c r="O233" s="326"/>
      <c r="P233" s="326"/>
      <c r="Q233" s="326"/>
      <c r="R233" s="326"/>
      <c r="S233" s="326"/>
      <c r="T233" s="327"/>
      <c r="U233" s="43" t="s">
        <v>0</v>
      </c>
      <c r="V233" s="44">
        <f>IFERROR(SUM(V229:V231),"0")</f>
        <v>0</v>
      </c>
      <c r="W233" s="44">
        <f>IFERROR(SUM(W229:W231),"0")</f>
        <v>0</v>
      </c>
      <c r="X233" s="43"/>
      <c r="Y233" s="68"/>
      <c r="Z233" s="68"/>
    </row>
    <row r="234" spans="1:53" ht="14.25" customHeight="1" x14ac:dyDescent="0.25">
      <c r="A234" s="339" t="s">
        <v>80</v>
      </c>
      <c r="B234" s="339"/>
      <c r="C234" s="339"/>
      <c r="D234" s="339"/>
      <c r="E234" s="339"/>
      <c r="F234" s="339"/>
      <c r="G234" s="339"/>
      <c r="H234" s="339"/>
      <c r="I234" s="339"/>
      <c r="J234" s="339"/>
      <c r="K234" s="339"/>
      <c r="L234" s="339"/>
      <c r="M234" s="339"/>
      <c r="N234" s="339"/>
      <c r="O234" s="339"/>
      <c r="P234" s="339"/>
      <c r="Q234" s="339"/>
      <c r="R234" s="339"/>
      <c r="S234" s="339"/>
      <c r="T234" s="339"/>
      <c r="U234" s="339"/>
      <c r="V234" s="339"/>
      <c r="W234" s="339"/>
      <c r="X234" s="339"/>
      <c r="Y234" s="67"/>
      <c r="Z234" s="67"/>
    </row>
    <row r="235" spans="1:53" ht="16.5" customHeight="1" x14ac:dyDescent="0.25">
      <c r="A235" s="64" t="s">
        <v>391</v>
      </c>
      <c r="B235" s="64" t="s">
        <v>392</v>
      </c>
      <c r="C235" s="37">
        <v>4301051100</v>
      </c>
      <c r="D235" s="334">
        <v>4607091387766</v>
      </c>
      <c r="E235" s="334"/>
      <c r="F235" s="63">
        <v>1.35</v>
      </c>
      <c r="G235" s="38">
        <v>6</v>
      </c>
      <c r="H235" s="63">
        <v>8.1</v>
      </c>
      <c r="I235" s="63">
        <v>8.6579999999999995</v>
      </c>
      <c r="J235" s="38">
        <v>56</v>
      </c>
      <c r="K235" s="38" t="s">
        <v>111</v>
      </c>
      <c r="L235" s="39" t="s">
        <v>132</v>
      </c>
      <c r="M235" s="38">
        <v>40</v>
      </c>
      <c r="N235" s="4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6"/>
      <c r="P235" s="336"/>
      <c r="Q235" s="336"/>
      <c r="R235" s="337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ref="W235:W243" si="12"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3" t="s">
        <v>66</v>
      </c>
    </row>
    <row r="236" spans="1:53" ht="27" customHeight="1" x14ac:dyDescent="0.25">
      <c r="A236" s="64" t="s">
        <v>393</v>
      </c>
      <c r="B236" s="64" t="s">
        <v>394</v>
      </c>
      <c r="C236" s="37">
        <v>4301051116</v>
      </c>
      <c r="D236" s="334">
        <v>4607091387957</v>
      </c>
      <c r="E236" s="334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111</v>
      </c>
      <c r="L236" s="39" t="s">
        <v>78</v>
      </c>
      <c r="M236" s="38">
        <v>40</v>
      </c>
      <c r="N236" s="4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6"/>
      <c r="P236" s="336"/>
      <c r="Q236" s="336"/>
      <c r="R236" s="337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4301051115</v>
      </c>
      <c r="D237" s="334">
        <v>4607091387964</v>
      </c>
      <c r="E237" s="334"/>
      <c r="F237" s="63">
        <v>1.35</v>
      </c>
      <c r="G237" s="38">
        <v>6</v>
      </c>
      <c r="H237" s="63">
        <v>8.1</v>
      </c>
      <c r="I237" s="63">
        <v>8.6460000000000008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6"/>
      <c r="P237" s="336"/>
      <c r="Q237" s="336"/>
      <c r="R237" s="337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4301051461</v>
      </c>
      <c r="D238" s="334">
        <v>4680115883604</v>
      </c>
      <c r="E238" s="334"/>
      <c r="F238" s="63">
        <v>0.35</v>
      </c>
      <c r="G238" s="38">
        <v>6</v>
      </c>
      <c r="H238" s="63">
        <v>2.1</v>
      </c>
      <c r="I238" s="63">
        <v>2.3719999999999999</v>
      </c>
      <c r="J238" s="38">
        <v>156</v>
      </c>
      <c r="K238" s="38" t="s">
        <v>79</v>
      </c>
      <c r="L238" s="39" t="s">
        <v>132</v>
      </c>
      <c r="M238" s="38">
        <v>45</v>
      </c>
      <c r="N238" s="457" t="s">
        <v>399</v>
      </c>
      <c r="O238" s="336"/>
      <c r="P238" s="336"/>
      <c r="Q238" s="336"/>
      <c r="R238" s="337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400</v>
      </c>
      <c r="B239" s="64" t="s">
        <v>401</v>
      </c>
      <c r="C239" s="37">
        <v>4301051485</v>
      </c>
      <c r="D239" s="334">
        <v>4680115883567</v>
      </c>
      <c r="E239" s="334"/>
      <c r="F239" s="63">
        <v>0.35</v>
      </c>
      <c r="G239" s="38">
        <v>6</v>
      </c>
      <c r="H239" s="63">
        <v>2.1</v>
      </c>
      <c r="I239" s="63">
        <v>2.36</v>
      </c>
      <c r="J239" s="38">
        <v>156</v>
      </c>
      <c r="K239" s="38" t="s">
        <v>79</v>
      </c>
      <c r="L239" s="39" t="s">
        <v>78</v>
      </c>
      <c r="M239" s="38">
        <v>40</v>
      </c>
      <c r="N239" s="449" t="s">
        <v>402</v>
      </c>
      <c r="O239" s="336"/>
      <c r="P239" s="336"/>
      <c r="Q239" s="336"/>
      <c r="R239" s="337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16.5" customHeight="1" x14ac:dyDescent="0.25">
      <c r="A240" s="64" t="s">
        <v>403</v>
      </c>
      <c r="B240" s="64" t="s">
        <v>404</v>
      </c>
      <c r="C240" s="37">
        <v>4301051134</v>
      </c>
      <c r="D240" s="334">
        <v>4607091381672</v>
      </c>
      <c r="E240" s="334"/>
      <c r="F240" s="63">
        <v>0.6</v>
      </c>
      <c r="G240" s="38">
        <v>6</v>
      </c>
      <c r="H240" s="63">
        <v>3.6</v>
      </c>
      <c r="I240" s="63">
        <v>3.8759999999999999</v>
      </c>
      <c r="J240" s="38">
        <v>120</v>
      </c>
      <c r="K240" s="38" t="s">
        <v>79</v>
      </c>
      <c r="L240" s="39" t="s">
        <v>78</v>
      </c>
      <c r="M240" s="38">
        <v>40</v>
      </c>
      <c r="N240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6"/>
      <c r="P240" s="336"/>
      <c r="Q240" s="336"/>
      <c r="R240" s="337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IFERROR(IF(W240=0,"",ROUNDUP(W240/H240,0)*0.00937),"")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405</v>
      </c>
      <c r="B241" s="64" t="s">
        <v>406</v>
      </c>
      <c r="C241" s="37">
        <v>4301051130</v>
      </c>
      <c r="D241" s="334">
        <v>4607091387537</v>
      </c>
      <c r="E241" s="334"/>
      <c r="F241" s="63">
        <v>0.45</v>
      </c>
      <c r="G241" s="38">
        <v>6</v>
      </c>
      <c r="H241" s="63">
        <v>2.7</v>
      </c>
      <c r="I241" s="63">
        <v>2.99</v>
      </c>
      <c r="J241" s="38">
        <v>156</v>
      </c>
      <c r="K241" s="38" t="s">
        <v>79</v>
      </c>
      <c r="L241" s="39" t="s">
        <v>78</v>
      </c>
      <c r="M241" s="38">
        <v>40</v>
      </c>
      <c r="N24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6"/>
      <c r="P241" s="336"/>
      <c r="Q241" s="336"/>
      <c r="R241" s="337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4301051132</v>
      </c>
      <c r="D242" s="334">
        <v>4607091387513</v>
      </c>
      <c r="E242" s="334"/>
      <c r="F242" s="63">
        <v>0.45</v>
      </c>
      <c r="G242" s="38">
        <v>6</v>
      </c>
      <c r="H242" s="63">
        <v>2.7</v>
      </c>
      <c r="I242" s="63">
        <v>2.9780000000000002</v>
      </c>
      <c r="J242" s="38">
        <v>156</v>
      </c>
      <c r="K242" s="38" t="s">
        <v>79</v>
      </c>
      <c r="L242" s="39" t="s">
        <v>78</v>
      </c>
      <c r="M242" s="38">
        <v>40</v>
      </c>
      <c r="N242" s="4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6"/>
      <c r="P242" s="336"/>
      <c r="Q242" s="336"/>
      <c r="R242" s="337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4301051277</v>
      </c>
      <c r="D243" s="334">
        <v>4680115880511</v>
      </c>
      <c r="E243" s="334"/>
      <c r="F243" s="63">
        <v>0.33</v>
      </c>
      <c r="G243" s="38">
        <v>6</v>
      </c>
      <c r="H243" s="63">
        <v>1.98</v>
      </c>
      <c r="I243" s="63">
        <v>2.1800000000000002</v>
      </c>
      <c r="J243" s="38">
        <v>156</v>
      </c>
      <c r="K243" s="38" t="s">
        <v>79</v>
      </c>
      <c r="L243" s="39" t="s">
        <v>132</v>
      </c>
      <c r="M243" s="38">
        <v>40</v>
      </c>
      <c r="N243" s="4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6"/>
      <c r="P243" s="336"/>
      <c r="Q243" s="336"/>
      <c r="R243" s="337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x14ac:dyDescent="0.2">
      <c r="A244" s="328"/>
      <c r="B244" s="328"/>
      <c r="C244" s="328"/>
      <c r="D244" s="328"/>
      <c r="E244" s="328"/>
      <c r="F244" s="328"/>
      <c r="G244" s="328"/>
      <c r="H244" s="328"/>
      <c r="I244" s="328"/>
      <c r="J244" s="328"/>
      <c r="K244" s="328"/>
      <c r="L244" s="328"/>
      <c r="M244" s="329"/>
      <c r="N244" s="325" t="s">
        <v>43</v>
      </c>
      <c r="O244" s="326"/>
      <c r="P244" s="326"/>
      <c r="Q244" s="326"/>
      <c r="R244" s="326"/>
      <c r="S244" s="326"/>
      <c r="T244" s="327"/>
      <c r="U244" s="43" t="s">
        <v>42</v>
      </c>
      <c r="V244" s="44">
        <f>IFERROR(V235/H235,"0")+IFERROR(V236/H236,"0")+IFERROR(V237/H237,"0")+IFERROR(V238/H238,"0")+IFERROR(V239/H239,"0")+IFERROR(V240/H240,"0")+IFERROR(V241/H241,"0")+IFERROR(V242/H242,"0")+IFERROR(V243/H243,"0")</f>
        <v>0</v>
      </c>
      <c r="W244" s="44">
        <f>IFERROR(W235/H235,"0")+IFERROR(W236/H236,"0")+IFERROR(W237/H237,"0")+IFERROR(W238/H238,"0")+IFERROR(W239/H239,"0")+IFERROR(W240/H240,"0")+IFERROR(W241/H241,"0")+IFERROR(W242/H242,"0")+IFERROR(W243/H243,"0")</f>
        <v>0</v>
      </c>
      <c r="X244" s="44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8"/>
      <c r="Z244" s="68"/>
    </row>
    <row r="245" spans="1:53" x14ac:dyDescent="0.2">
      <c r="A245" s="328"/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9"/>
      <c r="N245" s="325" t="s">
        <v>43</v>
      </c>
      <c r="O245" s="326"/>
      <c r="P245" s="326"/>
      <c r="Q245" s="326"/>
      <c r="R245" s="326"/>
      <c r="S245" s="326"/>
      <c r="T245" s="327"/>
      <c r="U245" s="43" t="s">
        <v>0</v>
      </c>
      <c r="V245" s="44">
        <f>IFERROR(SUM(V235:V243),"0")</f>
        <v>0</v>
      </c>
      <c r="W245" s="44">
        <f>IFERROR(SUM(W235:W243),"0")</f>
        <v>0</v>
      </c>
      <c r="X245" s="43"/>
      <c r="Y245" s="68"/>
      <c r="Z245" s="68"/>
    </row>
    <row r="246" spans="1:53" ht="14.25" customHeight="1" x14ac:dyDescent="0.25">
      <c r="A246" s="339" t="s">
        <v>237</v>
      </c>
      <c r="B246" s="339"/>
      <c r="C246" s="339"/>
      <c r="D246" s="339"/>
      <c r="E246" s="339"/>
      <c r="F246" s="339"/>
      <c r="G246" s="339"/>
      <c r="H246" s="339"/>
      <c r="I246" s="339"/>
      <c r="J246" s="339"/>
      <c r="K246" s="339"/>
      <c r="L246" s="339"/>
      <c r="M246" s="339"/>
      <c r="N246" s="339"/>
      <c r="O246" s="339"/>
      <c r="P246" s="339"/>
      <c r="Q246" s="339"/>
      <c r="R246" s="339"/>
      <c r="S246" s="339"/>
      <c r="T246" s="339"/>
      <c r="U246" s="339"/>
      <c r="V246" s="339"/>
      <c r="W246" s="339"/>
      <c r="X246" s="339"/>
      <c r="Y246" s="67"/>
      <c r="Z246" s="67"/>
    </row>
    <row r="247" spans="1:53" ht="16.5" customHeight="1" x14ac:dyDescent="0.25">
      <c r="A247" s="64" t="s">
        <v>411</v>
      </c>
      <c r="B247" s="64" t="s">
        <v>412</v>
      </c>
      <c r="C247" s="37">
        <v>4301060326</v>
      </c>
      <c r="D247" s="334">
        <v>4607091380880</v>
      </c>
      <c r="E247" s="334"/>
      <c r="F247" s="63">
        <v>1.4</v>
      </c>
      <c r="G247" s="38">
        <v>6</v>
      </c>
      <c r="H247" s="63">
        <v>8.4</v>
      </c>
      <c r="I247" s="63">
        <v>8.9640000000000004</v>
      </c>
      <c r="J247" s="38">
        <v>56</v>
      </c>
      <c r="K247" s="38" t="s">
        <v>111</v>
      </c>
      <c r="L247" s="39" t="s">
        <v>78</v>
      </c>
      <c r="M247" s="38">
        <v>30</v>
      </c>
      <c r="N247" s="4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6"/>
      <c r="P247" s="336"/>
      <c r="Q247" s="336"/>
      <c r="R247" s="337"/>
      <c r="S247" s="40" t="s">
        <v>48</v>
      </c>
      <c r="T247" s="40" t="s">
        <v>48</v>
      </c>
      <c r="U247" s="41" t="s">
        <v>0</v>
      </c>
      <c r="V247" s="59">
        <v>0</v>
      </c>
      <c r="W247" s="56">
        <f>IFERROR(IF(V247="",0,CEILING((V247/$H247),1)*$H247),"")</f>
        <v>0</v>
      </c>
      <c r="X247" s="42" t="str">
        <f>IFERROR(IF(W247=0,"",ROUNDUP(W247/H247,0)*0.02175),"")</f>
        <v/>
      </c>
      <c r="Y247" s="69" t="s">
        <v>48</v>
      </c>
      <c r="Z247" s="70" t="s">
        <v>48</v>
      </c>
      <c r="AD247" s="71"/>
      <c r="BA247" s="212" t="s">
        <v>66</v>
      </c>
    </row>
    <row r="248" spans="1:53" ht="27" customHeight="1" x14ac:dyDescent="0.25">
      <c r="A248" s="64" t="s">
        <v>413</v>
      </c>
      <c r="B248" s="64" t="s">
        <v>414</v>
      </c>
      <c r="C248" s="37">
        <v>4301060308</v>
      </c>
      <c r="D248" s="334">
        <v>4607091384482</v>
      </c>
      <c r="E248" s="334"/>
      <c r="F248" s="63">
        <v>1.3</v>
      </c>
      <c r="G248" s="38">
        <v>6</v>
      </c>
      <c r="H248" s="63">
        <v>7.8</v>
      </c>
      <c r="I248" s="63">
        <v>8.3640000000000008</v>
      </c>
      <c r="J248" s="38">
        <v>56</v>
      </c>
      <c r="K248" s="38" t="s">
        <v>111</v>
      </c>
      <c r="L248" s="39" t="s">
        <v>78</v>
      </c>
      <c r="M248" s="38">
        <v>30</v>
      </c>
      <c r="N248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6"/>
      <c r="P248" s="336"/>
      <c r="Q248" s="336"/>
      <c r="R248" s="33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16.5" customHeight="1" x14ac:dyDescent="0.25">
      <c r="A249" s="64" t="s">
        <v>415</v>
      </c>
      <c r="B249" s="64" t="s">
        <v>416</v>
      </c>
      <c r="C249" s="37">
        <v>4301060325</v>
      </c>
      <c r="D249" s="334">
        <v>4607091380897</v>
      </c>
      <c r="E249" s="334"/>
      <c r="F249" s="63">
        <v>1.4</v>
      </c>
      <c r="G249" s="38">
        <v>6</v>
      </c>
      <c r="H249" s="63">
        <v>8.4</v>
      </c>
      <c r="I249" s="63">
        <v>8.9640000000000004</v>
      </c>
      <c r="J249" s="38">
        <v>56</v>
      </c>
      <c r="K249" s="38" t="s">
        <v>111</v>
      </c>
      <c r="L249" s="39" t="s">
        <v>78</v>
      </c>
      <c r="M249" s="38">
        <v>30</v>
      </c>
      <c r="N249" s="4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6"/>
      <c r="P249" s="336"/>
      <c r="Q249" s="336"/>
      <c r="R249" s="33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x14ac:dyDescent="0.2">
      <c r="A250" s="328"/>
      <c r="B250" s="328"/>
      <c r="C250" s="328"/>
      <c r="D250" s="328"/>
      <c r="E250" s="328"/>
      <c r="F250" s="328"/>
      <c r="G250" s="328"/>
      <c r="H250" s="328"/>
      <c r="I250" s="328"/>
      <c r="J250" s="328"/>
      <c r="K250" s="328"/>
      <c r="L250" s="328"/>
      <c r="M250" s="329"/>
      <c r="N250" s="325" t="s">
        <v>43</v>
      </c>
      <c r="O250" s="326"/>
      <c r="P250" s="326"/>
      <c r="Q250" s="326"/>
      <c r="R250" s="326"/>
      <c r="S250" s="326"/>
      <c r="T250" s="327"/>
      <c r="U250" s="43" t="s">
        <v>42</v>
      </c>
      <c r="V250" s="44">
        <f>IFERROR(V247/H247,"0")+IFERROR(V248/H248,"0")+IFERROR(V249/H249,"0")</f>
        <v>0</v>
      </c>
      <c r="W250" s="44">
        <f>IFERROR(W247/H247,"0")+IFERROR(W248/H248,"0")+IFERROR(W249/H249,"0")</f>
        <v>0</v>
      </c>
      <c r="X250" s="44">
        <f>IFERROR(IF(X247="",0,X247),"0")+IFERROR(IF(X248="",0,X248),"0")+IFERROR(IF(X249="",0,X249),"0")</f>
        <v>0</v>
      </c>
      <c r="Y250" s="68"/>
      <c r="Z250" s="68"/>
    </row>
    <row r="251" spans="1:53" x14ac:dyDescent="0.2">
      <c r="A251" s="328"/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9"/>
      <c r="N251" s="325" t="s">
        <v>43</v>
      </c>
      <c r="O251" s="326"/>
      <c r="P251" s="326"/>
      <c r="Q251" s="326"/>
      <c r="R251" s="326"/>
      <c r="S251" s="326"/>
      <c r="T251" s="327"/>
      <c r="U251" s="43" t="s">
        <v>0</v>
      </c>
      <c r="V251" s="44">
        <f>IFERROR(SUM(V247:V249),"0")</f>
        <v>0</v>
      </c>
      <c r="W251" s="44">
        <f>IFERROR(SUM(W247:W249),"0")</f>
        <v>0</v>
      </c>
      <c r="X251" s="43"/>
      <c r="Y251" s="68"/>
      <c r="Z251" s="68"/>
    </row>
    <row r="252" spans="1:53" ht="14.25" customHeight="1" x14ac:dyDescent="0.25">
      <c r="A252" s="339" t="s">
        <v>93</v>
      </c>
      <c r="B252" s="339"/>
      <c r="C252" s="339"/>
      <c r="D252" s="339"/>
      <c r="E252" s="339"/>
      <c r="F252" s="339"/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67"/>
      <c r="Z252" s="67"/>
    </row>
    <row r="253" spans="1:53" ht="16.5" customHeight="1" x14ac:dyDescent="0.25">
      <c r="A253" s="64" t="s">
        <v>417</v>
      </c>
      <c r="B253" s="64" t="s">
        <v>418</v>
      </c>
      <c r="C253" s="37">
        <v>4301030232</v>
      </c>
      <c r="D253" s="334">
        <v>4607091388374</v>
      </c>
      <c r="E253" s="334"/>
      <c r="F253" s="63">
        <v>0.38</v>
      </c>
      <c r="G253" s="38">
        <v>8</v>
      </c>
      <c r="H253" s="63">
        <v>3.04</v>
      </c>
      <c r="I253" s="63">
        <v>3.28</v>
      </c>
      <c r="J253" s="38">
        <v>156</v>
      </c>
      <c r="K253" s="38" t="s">
        <v>79</v>
      </c>
      <c r="L253" s="39" t="s">
        <v>97</v>
      </c>
      <c r="M253" s="38">
        <v>180</v>
      </c>
      <c r="N253" s="443" t="s">
        <v>419</v>
      </c>
      <c r="O253" s="336"/>
      <c r="P253" s="336"/>
      <c r="Q253" s="336"/>
      <c r="R253" s="337"/>
      <c r="S253" s="40" t="s">
        <v>48</v>
      </c>
      <c r="T253" s="40" t="s">
        <v>48</v>
      </c>
      <c r="U253" s="41" t="s">
        <v>0</v>
      </c>
      <c r="V253" s="59">
        <v>0</v>
      </c>
      <c r="W253" s="56">
        <f>IFERROR(IF(V253="",0,CEILING((V253/$H253),1)*$H253),"")</f>
        <v>0</v>
      </c>
      <c r="X253" s="42" t="str">
        <f>IFERROR(IF(W253=0,"",ROUNDUP(W253/H253,0)*0.00753),"")</f>
        <v/>
      </c>
      <c r="Y253" s="69" t="s">
        <v>48</v>
      </c>
      <c r="Z253" s="70" t="s">
        <v>48</v>
      </c>
      <c r="AD253" s="71"/>
      <c r="BA253" s="215" t="s">
        <v>66</v>
      </c>
    </row>
    <row r="254" spans="1:53" ht="27" customHeight="1" x14ac:dyDescent="0.25">
      <c r="A254" s="64" t="s">
        <v>420</v>
      </c>
      <c r="B254" s="64" t="s">
        <v>421</v>
      </c>
      <c r="C254" s="37">
        <v>4301030235</v>
      </c>
      <c r="D254" s="334">
        <v>4607091388381</v>
      </c>
      <c r="E254" s="334"/>
      <c r="F254" s="63">
        <v>0.38</v>
      </c>
      <c r="G254" s="38">
        <v>8</v>
      </c>
      <c r="H254" s="63">
        <v>3.04</v>
      </c>
      <c r="I254" s="63">
        <v>3.32</v>
      </c>
      <c r="J254" s="38">
        <v>156</v>
      </c>
      <c r="K254" s="38" t="s">
        <v>79</v>
      </c>
      <c r="L254" s="39" t="s">
        <v>97</v>
      </c>
      <c r="M254" s="38">
        <v>180</v>
      </c>
      <c r="N254" s="444" t="s">
        <v>422</v>
      </c>
      <c r="O254" s="336"/>
      <c r="P254" s="336"/>
      <c r="Q254" s="336"/>
      <c r="R254" s="337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423</v>
      </c>
      <c r="B255" s="64" t="s">
        <v>424</v>
      </c>
      <c r="C255" s="37">
        <v>4301030233</v>
      </c>
      <c r="D255" s="334">
        <v>4607091388404</v>
      </c>
      <c r="E255" s="334"/>
      <c r="F255" s="63">
        <v>0.17</v>
      </c>
      <c r="G255" s="38">
        <v>15</v>
      </c>
      <c r="H255" s="63">
        <v>2.5499999999999998</v>
      </c>
      <c r="I255" s="63">
        <v>2.9</v>
      </c>
      <c r="J255" s="38">
        <v>156</v>
      </c>
      <c r="K255" s="38" t="s">
        <v>79</v>
      </c>
      <c r="L255" s="39" t="s">
        <v>97</v>
      </c>
      <c r="M255" s="38">
        <v>180</v>
      </c>
      <c r="N25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6"/>
      <c r="P255" s="336"/>
      <c r="Q255" s="336"/>
      <c r="R255" s="337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x14ac:dyDescent="0.2">
      <c r="A256" s="328"/>
      <c r="B256" s="328"/>
      <c r="C256" s="328"/>
      <c r="D256" s="328"/>
      <c r="E256" s="328"/>
      <c r="F256" s="328"/>
      <c r="G256" s="328"/>
      <c r="H256" s="328"/>
      <c r="I256" s="328"/>
      <c r="J256" s="328"/>
      <c r="K256" s="328"/>
      <c r="L256" s="328"/>
      <c r="M256" s="329"/>
      <c r="N256" s="325" t="s">
        <v>43</v>
      </c>
      <c r="O256" s="326"/>
      <c r="P256" s="326"/>
      <c r="Q256" s="326"/>
      <c r="R256" s="326"/>
      <c r="S256" s="326"/>
      <c r="T256" s="327"/>
      <c r="U256" s="43" t="s">
        <v>42</v>
      </c>
      <c r="V256" s="44">
        <f>IFERROR(V253/H253,"0")+IFERROR(V254/H254,"0")+IFERROR(V255/H255,"0")</f>
        <v>0</v>
      </c>
      <c r="W256" s="44">
        <f>IFERROR(W253/H253,"0")+IFERROR(W254/H254,"0")+IFERROR(W255/H255,"0")</f>
        <v>0</v>
      </c>
      <c r="X256" s="44">
        <f>IFERROR(IF(X253="",0,X253),"0")+IFERROR(IF(X254="",0,X254),"0")+IFERROR(IF(X255="",0,X255),"0")</f>
        <v>0</v>
      </c>
      <c r="Y256" s="68"/>
      <c r="Z256" s="68"/>
    </row>
    <row r="257" spans="1:53" x14ac:dyDescent="0.2">
      <c r="A257" s="328"/>
      <c r="B257" s="328"/>
      <c r="C257" s="328"/>
      <c r="D257" s="328"/>
      <c r="E257" s="328"/>
      <c r="F257" s="328"/>
      <c r="G257" s="328"/>
      <c r="H257" s="328"/>
      <c r="I257" s="328"/>
      <c r="J257" s="328"/>
      <c r="K257" s="328"/>
      <c r="L257" s="328"/>
      <c r="M257" s="329"/>
      <c r="N257" s="325" t="s">
        <v>43</v>
      </c>
      <c r="O257" s="326"/>
      <c r="P257" s="326"/>
      <c r="Q257" s="326"/>
      <c r="R257" s="326"/>
      <c r="S257" s="326"/>
      <c r="T257" s="327"/>
      <c r="U257" s="43" t="s">
        <v>0</v>
      </c>
      <c r="V257" s="44">
        <f>IFERROR(SUM(V253:V255),"0")</f>
        <v>0</v>
      </c>
      <c r="W257" s="44">
        <f>IFERROR(SUM(W253:W255),"0")</f>
        <v>0</v>
      </c>
      <c r="X257" s="43"/>
      <c r="Y257" s="68"/>
      <c r="Z257" s="68"/>
    </row>
    <row r="258" spans="1:53" ht="14.25" customHeight="1" x14ac:dyDescent="0.25">
      <c r="A258" s="339" t="s">
        <v>425</v>
      </c>
      <c r="B258" s="339"/>
      <c r="C258" s="339"/>
      <c r="D258" s="339"/>
      <c r="E258" s="339"/>
      <c r="F258" s="339"/>
      <c r="G258" s="339"/>
      <c r="H258" s="339"/>
      <c r="I258" s="339"/>
      <c r="J258" s="339"/>
      <c r="K258" s="339"/>
      <c r="L258" s="339"/>
      <c r="M258" s="339"/>
      <c r="N258" s="339"/>
      <c r="O258" s="339"/>
      <c r="P258" s="339"/>
      <c r="Q258" s="339"/>
      <c r="R258" s="339"/>
      <c r="S258" s="339"/>
      <c r="T258" s="339"/>
      <c r="U258" s="339"/>
      <c r="V258" s="339"/>
      <c r="W258" s="339"/>
      <c r="X258" s="339"/>
      <c r="Y258" s="67"/>
      <c r="Z258" s="67"/>
    </row>
    <row r="259" spans="1:53" ht="16.5" customHeight="1" x14ac:dyDescent="0.25">
      <c r="A259" s="64" t="s">
        <v>426</v>
      </c>
      <c r="B259" s="64" t="s">
        <v>427</v>
      </c>
      <c r="C259" s="37">
        <v>4301180007</v>
      </c>
      <c r="D259" s="334">
        <v>4680115881808</v>
      </c>
      <c r="E259" s="334"/>
      <c r="F259" s="63">
        <v>0.1</v>
      </c>
      <c r="G259" s="38">
        <v>20</v>
      </c>
      <c r="H259" s="63">
        <v>2</v>
      </c>
      <c r="I259" s="63">
        <v>2.2400000000000002</v>
      </c>
      <c r="J259" s="38">
        <v>238</v>
      </c>
      <c r="K259" s="38" t="s">
        <v>429</v>
      </c>
      <c r="L259" s="39" t="s">
        <v>428</v>
      </c>
      <c r="M259" s="38">
        <v>730</v>
      </c>
      <c r="N259" s="4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6"/>
      <c r="P259" s="336"/>
      <c r="Q259" s="336"/>
      <c r="R259" s="337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IFERROR(IF(W259=0,"",ROUNDUP(W259/H259,0)*0.00474),"")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430</v>
      </c>
      <c r="B260" s="64" t="s">
        <v>431</v>
      </c>
      <c r="C260" s="37">
        <v>4301180006</v>
      </c>
      <c r="D260" s="334">
        <v>4680115881822</v>
      </c>
      <c r="E260" s="334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429</v>
      </c>
      <c r="L260" s="39" t="s">
        <v>428</v>
      </c>
      <c r="M260" s="38">
        <v>730</v>
      </c>
      <c r="N260" s="44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6"/>
      <c r="P260" s="336"/>
      <c r="Q260" s="336"/>
      <c r="R260" s="337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4301180001</v>
      </c>
      <c r="D261" s="334">
        <v>4680115880016</v>
      </c>
      <c r="E261" s="334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429</v>
      </c>
      <c r="L261" s="39" t="s">
        <v>428</v>
      </c>
      <c r="M261" s="38">
        <v>730</v>
      </c>
      <c r="N261" s="4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6"/>
      <c r="P261" s="336"/>
      <c r="Q261" s="336"/>
      <c r="R261" s="337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28"/>
      <c r="B262" s="328"/>
      <c r="C262" s="328"/>
      <c r="D262" s="328"/>
      <c r="E262" s="328"/>
      <c r="F262" s="328"/>
      <c r="G262" s="328"/>
      <c r="H262" s="328"/>
      <c r="I262" s="328"/>
      <c r="J262" s="328"/>
      <c r="K262" s="328"/>
      <c r="L262" s="328"/>
      <c r="M262" s="329"/>
      <c r="N262" s="325" t="s">
        <v>43</v>
      </c>
      <c r="O262" s="326"/>
      <c r="P262" s="326"/>
      <c r="Q262" s="326"/>
      <c r="R262" s="326"/>
      <c r="S262" s="326"/>
      <c r="T262" s="327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328"/>
      <c r="B263" s="328"/>
      <c r="C263" s="328"/>
      <c r="D263" s="328"/>
      <c r="E263" s="328"/>
      <c r="F263" s="328"/>
      <c r="G263" s="328"/>
      <c r="H263" s="328"/>
      <c r="I263" s="328"/>
      <c r="J263" s="328"/>
      <c r="K263" s="328"/>
      <c r="L263" s="328"/>
      <c r="M263" s="329"/>
      <c r="N263" s="325" t="s">
        <v>43</v>
      </c>
      <c r="O263" s="326"/>
      <c r="P263" s="326"/>
      <c r="Q263" s="326"/>
      <c r="R263" s="326"/>
      <c r="S263" s="326"/>
      <c r="T263" s="327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6.5" customHeight="1" x14ac:dyDescent="0.25">
      <c r="A264" s="338" t="s">
        <v>434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66"/>
      <c r="Z264" s="66"/>
    </row>
    <row r="265" spans="1:53" ht="14.25" customHeight="1" x14ac:dyDescent="0.25">
      <c r="A265" s="339" t="s">
        <v>115</v>
      </c>
      <c r="B265" s="339"/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  <c r="Y265" s="67"/>
      <c r="Z265" s="67"/>
    </row>
    <row r="266" spans="1:53" ht="27" customHeight="1" x14ac:dyDescent="0.25">
      <c r="A266" s="64" t="s">
        <v>435</v>
      </c>
      <c r="B266" s="64" t="s">
        <v>436</v>
      </c>
      <c r="C266" s="37">
        <v>4301011315</v>
      </c>
      <c r="D266" s="334">
        <v>4607091387421</v>
      </c>
      <c r="E266" s="334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111</v>
      </c>
      <c r="L266" s="39" t="s">
        <v>110</v>
      </c>
      <c r="M266" s="38">
        <v>55</v>
      </c>
      <c r="N266" s="4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6"/>
      <c r="P266" s="336"/>
      <c r="Q266" s="336"/>
      <c r="R266" s="337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ref="W266:W272" si="13">IFERROR(IF(V266="",0,CEILING((V266/$H266),1)*$H266),"")</f>
        <v>0</v>
      </c>
      <c r="X266" s="42" t="str">
        <f>IFERROR(IF(W266=0,"",ROUNDUP(W266/H266,0)*0.02175),"")</f>
        <v/>
      </c>
      <c r="Y266" s="69" t="s">
        <v>48</v>
      </c>
      <c r="Z266" s="70" t="s">
        <v>48</v>
      </c>
      <c r="AD266" s="71"/>
      <c r="BA266" s="221" t="s">
        <v>66</v>
      </c>
    </row>
    <row r="267" spans="1:53" ht="27" customHeight="1" x14ac:dyDescent="0.25">
      <c r="A267" s="64" t="s">
        <v>435</v>
      </c>
      <c r="B267" s="64" t="s">
        <v>437</v>
      </c>
      <c r="C267" s="37">
        <v>4301011121</v>
      </c>
      <c r="D267" s="334">
        <v>4607091387421</v>
      </c>
      <c r="E267" s="334"/>
      <c r="F267" s="63">
        <v>1.35</v>
      </c>
      <c r="G267" s="38">
        <v>8</v>
      </c>
      <c r="H267" s="63">
        <v>10.8</v>
      </c>
      <c r="I267" s="63">
        <v>11.28</v>
      </c>
      <c r="J267" s="38">
        <v>48</v>
      </c>
      <c r="K267" s="38" t="s">
        <v>111</v>
      </c>
      <c r="L267" s="39" t="s">
        <v>120</v>
      </c>
      <c r="M267" s="38">
        <v>55</v>
      </c>
      <c r="N267" s="4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6"/>
      <c r="P267" s="336"/>
      <c r="Q267" s="336"/>
      <c r="R267" s="337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3"/>
        <v>0</v>
      </c>
      <c r="X267" s="42" t="str">
        <f>IFERROR(IF(W267=0,"",ROUNDUP(W267/H267,0)*0.02039),"")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438</v>
      </c>
      <c r="B268" s="64" t="s">
        <v>439</v>
      </c>
      <c r="C268" s="37">
        <v>4301011396</v>
      </c>
      <c r="D268" s="334">
        <v>4607091387452</v>
      </c>
      <c r="E268" s="334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6"/>
      <c r="P268" s="336"/>
      <c r="Q268" s="336"/>
      <c r="R268" s="337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438</v>
      </c>
      <c r="B269" s="64" t="s">
        <v>440</v>
      </c>
      <c r="C269" s="37">
        <v>4301011619</v>
      </c>
      <c r="D269" s="334">
        <v>4607091387452</v>
      </c>
      <c r="E269" s="334"/>
      <c r="F269" s="63">
        <v>1.45</v>
      </c>
      <c r="G269" s="38">
        <v>8</v>
      </c>
      <c r="H269" s="63">
        <v>11.6</v>
      </c>
      <c r="I269" s="63">
        <v>12.08</v>
      </c>
      <c r="J269" s="38">
        <v>56</v>
      </c>
      <c r="K269" s="38" t="s">
        <v>111</v>
      </c>
      <c r="L269" s="39" t="s">
        <v>110</v>
      </c>
      <c r="M269" s="38">
        <v>55</v>
      </c>
      <c r="N269" s="434" t="s">
        <v>441</v>
      </c>
      <c r="O269" s="336"/>
      <c r="P269" s="336"/>
      <c r="Q269" s="336"/>
      <c r="R269" s="337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IFERROR(IF(W269=0,"",ROUNDUP(W269/H269,0)*0.02175),"")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442</v>
      </c>
      <c r="B270" s="64" t="s">
        <v>443</v>
      </c>
      <c r="C270" s="37">
        <v>4301011313</v>
      </c>
      <c r="D270" s="334">
        <v>4607091385984</v>
      </c>
      <c r="E270" s="334"/>
      <c r="F270" s="63">
        <v>1.35</v>
      </c>
      <c r="G270" s="38">
        <v>8</v>
      </c>
      <c r="H270" s="63">
        <v>10.8</v>
      </c>
      <c r="I270" s="63">
        <v>11.28</v>
      </c>
      <c r="J270" s="38">
        <v>56</v>
      </c>
      <c r="K270" s="38" t="s">
        <v>111</v>
      </c>
      <c r="L270" s="39" t="s">
        <v>110</v>
      </c>
      <c r="M270" s="38">
        <v>55</v>
      </c>
      <c r="N270" s="43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6"/>
      <c r="P270" s="336"/>
      <c r="Q270" s="336"/>
      <c r="R270" s="337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4301011316</v>
      </c>
      <c r="D271" s="334">
        <v>4607091387438</v>
      </c>
      <c r="E271" s="334"/>
      <c r="F271" s="63">
        <v>0.5</v>
      </c>
      <c r="G271" s="38">
        <v>10</v>
      </c>
      <c r="H271" s="63">
        <v>5</v>
      </c>
      <c r="I271" s="63">
        <v>5.24</v>
      </c>
      <c r="J271" s="38">
        <v>120</v>
      </c>
      <c r="K271" s="38" t="s">
        <v>79</v>
      </c>
      <c r="L271" s="39" t="s">
        <v>110</v>
      </c>
      <c r="M271" s="38">
        <v>55</v>
      </c>
      <c r="N271" s="4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6"/>
      <c r="P271" s="336"/>
      <c r="Q271" s="336"/>
      <c r="R271" s="337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IFERROR(IF(W271=0,"",ROUNDUP(W271/H271,0)*0.00937),"")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4301011318</v>
      </c>
      <c r="D272" s="334">
        <v>4607091387469</v>
      </c>
      <c r="E272" s="334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8" t="s">
        <v>79</v>
      </c>
      <c r="L272" s="39" t="s">
        <v>78</v>
      </c>
      <c r="M272" s="38">
        <v>55</v>
      </c>
      <c r="N272" s="4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6"/>
      <c r="P272" s="336"/>
      <c r="Q272" s="336"/>
      <c r="R272" s="337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x14ac:dyDescent="0.2">
      <c r="A273" s="328"/>
      <c r="B273" s="328"/>
      <c r="C273" s="328"/>
      <c r="D273" s="328"/>
      <c r="E273" s="328"/>
      <c r="F273" s="328"/>
      <c r="G273" s="328"/>
      <c r="H273" s="328"/>
      <c r="I273" s="328"/>
      <c r="J273" s="328"/>
      <c r="K273" s="328"/>
      <c r="L273" s="328"/>
      <c r="M273" s="329"/>
      <c r="N273" s="325" t="s">
        <v>43</v>
      </c>
      <c r="O273" s="326"/>
      <c r="P273" s="326"/>
      <c r="Q273" s="326"/>
      <c r="R273" s="326"/>
      <c r="S273" s="326"/>
      <c r="T273" s="327"/>
      <c r="U273" s="43" t="s">
        <v>42</v>
      </c>
      <c r="V273" s="44">
        <f>IFERROR(V266/H266,"0")+IFERROR(V267/H267,"0")+IFERROR(V268/H268,"0")+IFERROR(V269/H269,"0")+IFERROR(V270/H270,"0")+IFERROR(V271/H271,"0")+IFERROR(V272/H272,"0")</f>
        <v>0</v>
      </c>
      <c r="W273" s="44">
        <f>IFERROR(W266/H266,"0")+IFERROR(W267/H267,"0")+IFERROR(W268/H268,"0")+IFERROR(W269/H269,"0")+IFERROR(W270/H270,"0")+IFERROR(W271/H271,"0")+IFERROR(W272/H272,"0")</f>
        <v>0</v>
      </c>
      <c r="X273" s="44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68"/>
      <c r="Z273" s="68"/>
    </row>
    <row r="274" spans="1:53" x14ac:dyDescent="0.2">
      <c r="A274" s="328"/>
      <c r="B274" s="328"/>
      <c r="C274" s="328"/>
      <c r="D274" s="328"/>
      <c r="E274" s="328"/>
      <c r="F274" s="328"/>
      <c r="G274" s="328"/>
      <c r="H274" s="328"/>
      <c r="I274" s="328"/>
      <c r="J274" s="328"/>
      <c r="K274" s="328"/>
      <c r="L274" s="328"/>
      <c r="M274" s="329"/>
      <c r="N274" s="325" t="s">
        <v>43</v>
      </c>
      <c r="O274" s="326"/>
      <c r="P274" s="326"/>
      <c r="Q274" s="326"/>
      <c r="R274" s="326"/>
      <c r="S274" s="326"/>
      <c r="T274" s="327"/>
      <c r="U274" s="43" t="s">
        <v>0</v>
      </c>
      <c r="V274" s="44">
        <f>IFERROR(SUM(V266:V272),"0")</f>
        <v>0</v>
      </c>
      <c r="W274" s="44">
        <f>IFERROR(SUM(W266:W272),"0")</f>
        <v>0</v>
      </c>
      <c r="X274" s="43"/>
      <c r="Y274" s="68"/>
      <c r="Z274" s="68"/>
    </row>
    <row r="275" spans="1:53" ht="14.25" customHeight="1" x14ac:dyDescent="0.25">
      <c r="A275" s="339" t="s">
        <v>75</v>
      </c>
      <c r="B275" s="339"/>
      <c r="C275" s="339"/>
      <c r="D275" s="339"/>
      <c r="E275" s="339"/>
      <c r="F275" s="339"/>
      <c r="G275" s="339"/>
      <c r="H275" s="339"/>
      <c r="I275" s="339"/>
      <c r="J275" s="339"/>
      <c r="K275" s="339"/>
      <c r="L275" s="339"/>
      <c r="M275" s="339"/>
      <c r="N275" s="339"/>
      <c r="O275" s="339"/>
      <c r="P275" s="339"/>
      <c r="Q275" s="339"/>
      <c r="R275" s="339"/>
      <c r="S275" s="339"/>
      <c r="T275" s="339"/>
      <c r="U275" s="339"/>
      <c r="V275" s="339"/>
      <c r="W275" s="339"/>
      <c r="X275" s="339"/>
      <c r="Y275" s="67"/>
      <c r="Z275" s="67"/>
    </row>
    <row r="276" spans="1:53" ht="27" customHeight="1" x14ac:dyDescent="0.25">
      <c r="A276" s="64" t="s">
        <v>448</v>
      </c>
      <c r="B276" s="64" t="s">
        <v>449</v>
      </c>
      <c r="C276" s="37">
        <v>4301031154</v>
      </c>
      <c r="D276" s="334">
        <v>4607091387292</v>
      </c>
      <c r="E276" s="334"/>
      <c r="F276" s="63">
        <v>0.73</v>
      </c>
      <c r="G276" s="38">
        <v>6</v>
      </c>
      <c r="H276" s="63">
        <v>4.38</v>
      </c>
      <c r="I276" s="63">
        <v>4.6399999999999997</v>
      </c>
      <c r="J276" s="38">
        <v>156</v>
      </c>
      <c r="K276" s="38" t="s">
        <v>79</v>
      </c>
      <c r="L276" s="39" t="s">
        <v>78</v>
      </c>
      <c r="M276" s="38">
        <v>45</v>
      </c>
      <c r="N276" s="4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6"/>
      <c r="P276" s="336"/>
      <c r="Q276" s="336"/>
      <c r="R276" s="33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8" t="s">
        <v>66</v>
      </c>
    </row>
    <row r="277" spans="1:53" ht="27" customHeight="1" x14ac:dyDescent="0.25">
      <c r="A277" s="64" t="s">
        <v>450</v>
      </c>
      <c r="B277" s="64" t="s">
        <v>451</v>
      </c>
      <c r="C277" s="37">
        <v>4301031155</v>
      </c>
      <c r="D277" s="334">
        <v>4607091387315</v>
      </c>
      <c r="E277" s="334"/>
      <c r="F277" s="63">
        <v>0.7</v>
      </c>
      <c r="G277" s="38">
        <v>4</v>
      </c>
      <c r="H277" s="63">
        <v>2.8</v>
      </c>
      <c r="I277" s="63">
        <v>3.048</v>
      </c>
      <c r="J277" s="38">
        <v>156</v>
      </c>
      <c r="K277" s="38" t="s">
        <v>79</v>
      </c>
      <c r="L277" s="39" t="s">
        <v>78</v>
      </c>
      <c r="M277" s="38">
        <v>45</v>
      </c>
      <c r="N277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6"/>
      <c r="P277" s="336"/>
      <c r="Q277" s="336"/>
      <c r="R277" s="33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28"/>
      <c r="B278" s="328"/>
      <c r="C278" s="328"/>
      <c r="D278" s="328"/>
      <c r="E278" s="328"/>
      <c r="F278" s="328"/>
      <c r="G278" s="328"/>
      <c r="H278" s="328"/>
      <c r="I278" s="328"/>
      <c r="J278" s="328"/>
      <c r="K278" s="328"/>
      <c r="L278" s="328"/>
      <c r="M278" s="329"/>
      <c r="N278" s="325" t="s">
        <v>43</v>
      </c>
      <c r="O278" s="326"/>
      <c r="P278" s="326"/>
      <c r="Q278" s="326"/>
      <c r="R278" s="326"/>
      <c r="S278" s="326"/>
      <c r="T278" s="327"/>
      <c r="U278" s="43" t="s">
        <v>42</v>
      </c>
      <c r="V278" s="44">
        <f>IFERROR(V276/H276,"0")+IFERROR(V277/H277,"0")</f>
        <v>0</v>
      </c>
      <c r="W278" s="44">
        <f>IFERROR(W276/H276,"0")+IFERROR(W277/H277,"0")</f>
        <v>0</v>
      </c>
      <c r="X278" s="44">
        <f>IFERROR(IF(X276="",0,X276),"0")+IFERROR(IF(X277="",0,X277),"0")</f>
        <v>0</v>
      </c>
      <c r="Y278" s="68"/>
      <c r="Z278" s="68"/>
    </row>
    <row r="279" spans="1:53" x14ac:dyDescent="0.2">
      <c r="A279" s="328"/>
      <c r="B279" s="328"/>
      <c r="C279" s="328"/>
      <c r="D279" s="328"/>
      <c r="E279" s="328"/>
      <c r="F279" s="328"/>
      <c r="G279" s="328"/>
      <c r="H279" s="328"/>
      <c r="I279" s="328"/>
      <c r="J279" s="328"/>
      <c r="K279" s="328"/>
      <c r="L279" s="328"/>
      <c r="M279" s="329"/>
      <c r="N279" s="325" t="s">
        <v>43</v>
      </c>
      <c r="O279" s="326"/>
      <c r="P279" s="326"/>
      <c r="Q279" s="326"/>
      <c r="R279" s="326"/>
      <c r="S279" s="326"/>
      <c r="T279" s="327"/>
      <c r="U279" s="43" t="s">
        <v>0</v>
      </c>
      <c r="V279" s="44">
        <f>IFERROR(SUM(V276:V277),"0")</f>
        <v>0</v>
      </c>
      <c r="W279" s="44">
        <f>IFERROR(SUM(W276:W277),"0")</f>
        <v>0</v>
      </c>
      <c r="X279" s="43"/>
      <c r="Y279" s="68"/>
      <c r="Z279" s="68"/>
    </row>
    <row r="280" spans="1:53" ht="16.5" customHeight="1" x14ac:dyDescent="0.25">
      <c r="A280" s="338" t="s">
        <v>452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66"/>
      <c r="Z280" s="66"/>
    </row>
    <row r="281" spans="1:53" ht="14.25" customHeight="1" x14ac:dyDescent="0.25">
      <c r="A281" s="339" t="s">
        <v>75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  <c r="Y281" s="67"/>
      <c r="Z281" s="67"/>
    </row>
    <row r="282" spans="1:53" ht="27" customHeight="1" x14ac:dyDescent="0.25">
      <c r="A282" s="64" t="s">
        <v>453</v>
      </c>
      <c r="B282" s="64" t="s">
        <v>454</v>
      </c>
      <c r="C282" s="37">
        <v>4301031066</v>
      </c>
      <c r="D282" s="334">
        <v>4607091383836</v>
      </c>
      <c r="E282" s="334"/>
      <c r="F282" s="63">
        <v>0.3</v>
      </c>
      <c r="G282" s="38">
        <v>6</v>
      </c>
      <c r="H282" s="63">
        <v>1.8</v>
      </c>
      <c r="I282" s="63">
        <v>2.048</v>
      </c>
      <c r="J282" s="38">
        <v>156</v>
      </c>
      <c r="K282" s="38" t="s">
        <v>79</v>
      </c>
      <c r="L282" s="39" t="s">
        <v>78</v>
      </c>
      <c r="M282" s="38">
        <v>40</v>
      </c>
      <c r="N282" s="4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6"/>
      <c r="P282" s="336"/>
      <c r="Q282" s="336"/>
      <c r="R282" s="337"/>
      <c r="S282" s="40" t="s">
        <v>48</v>
      </c>
      <c r="T282" s="40" t="s">
        <v>48</v>
      </c>
      <c r="U282" s="41" t="s">
        <v>0</v>
      </c>
      <c r="V282" s="59">
        <v>0</v>
      </c>
      <c r="W282" s="56">
        <f>IFERROR(IF(V282="",0,CEILING((V282/$H282),1)*$H282),"")</f>
        <v>0</v>
      </c>
      <c r="X282" s="42" t="str">
        <f>IFERROR(IF(W282=0,"",ROUNDUP(W282/H282,0)*0.00753),"")</f>
        <v/>
      </c>
      <c r="Y282" s="69" t="s">
        <v>48</v>
      </c>
      <c r="Z282" s="70" t="s">
        <v>48</v>
      </c>
      <c r="AD282" s="71"/>
      <c r="BA282" s="230" t="s">
        <v>66</v>
      </c>
    </row>
    <row r="283" spans="1:53" x14ac:dyDescent="0.2">
      <c r="A283" s="328"/>
      <c r="B283" s="328"/>
      <c r="C283" s="328"/>
      <c r="D283" s="328"/>
      <c r="E283" s="328"/>
      <c r="F283" s="328"/>
      <c r="G283" s="328"/>
      <c r="H283" s="328"/>
      <c r="I283" s="328"/>
      <c r="J283" s="328"/>
      <c r="K283" s="328"/>
      <c r="L283" s="328"/>
      <c r="M283" s="329"/>
      <c r="N283" s="325" t="s">
        <v>43</v>
      </c>
      <c r="O283" s="326"/>
      <c r="P283" s="326"/>
      <c r="Q283" s="326"/>
      <c r="R283" s="326"/>
      <c r="S283" s="326"/>
      <c r="T283" s="327"/>
      <c r="U283" s="43" t="s">
        <v>42</v>
      </c>
      <c r="V283" s="44">
        <f>IFERROR(V282/H282,"0")</f>
        <v>0</v>
      </c>
      <c r="W283" s="44">
        <f>IFERROR(W282/H282,"0")</f>
        <v>0</v>
      </c>
      <c r="X283" s="44">
        <f>IFERROR(IF(X282="",0,X282),"0")</f>
        <v>0</v>
      </c>
      <c r="Y283" s="68"/>
      <c r="Z283" s="68"/>
    </row>
    <row r="284" spans="1:53" x14ac:dyDescent="0.2">
      <c r="A284" s="328"/>
      <c r="B284" s="328"/>
      <c r="C284" s="328"/>
      <c r="D284" s="328"/>
      <c r="E284" s="328"/>
      <c r="F284" s="328"/>
      <c r="G284" s="328"/>
      <c r="H284" s="328"/>
      <c r="I284" s="328"/>
      <c r="J284" s="328"/>
      <c r="K284" s="328"/>
      <c r="L284" s="328"/>
      <c r="M284" s="329"/>
      <c r="N284" s="325" t="s">
        <v>43</v>
      </c>
      <c r="O284" s="326"/>
      <c r="P284" s="326"/>
      <c r="Q284" s="326"/>
      <c r="R284" s="326"/>
      <c r="S284" s="326"/>
      <c r="T284" s="327"/>
      <c r="U284" s="43" t="s">
        <v>0</v>
      </c>
      <c r="V284" s="44">
        <f>IFERROR(SUM(V282:V282),"0")</f>
        <v>0</v>
      </c>
      <c r="W284" s="44">
        <f>IFERROR(SUM(W282:W282),"0")</f>
        <v>0</v>
      </c>
      <c r="X284" s="43"/>
      <c r="Y284" s="68"/>
      <c r="Z284" s="68"/>
    </row>
    <row r="285" spans="1:53" ht="14.25" customHeight="1" x14ac:dyDescent="0.25">
      <c r="A285" s="339" t="s">
        <v>80</v>
      </c>
      <c r="B285" s="339"/>
      <c r="C285" s="339"/>
      <c r="D285" s="339"/>
      <c r="E285" s="339"/>
      <c r="F285" s="339"/>
      <c r="G285" s="339"/>
      <c r="H285" s="339"/>
      <c r="I285" s="339"/>
      <c r="J285" s="339"/>
      <c r="K285" s="339"/>
      <c r="L285" s="339"/>
      <c r="M285" s="339"/>
      <c r="N285" s="339"/>
      <c r="O285" s="339"/>
      <c r="P285" s="339"/>
      <c r="Q285" s="339"/>
      <c r="R285" s="339"/>
      <c r="S285" s="339"/>
      <c r="T285" s="339"/>
      <c r="U285" s="339"/>
      <c r="V285" s="339"/>
      <c r="W285" s="339"/>
      <c r="X285" s="339"/>
      <c r="Y285" s="67"/>
      <c r="Z285" s="67"/>
    </row>
    <row r="286" spans="1:53" ht="27" customHeight="1" x14ac:dyDescent="0.25">
      <c r="A286" s="64" t="s">
        <v>455</v>
      </c>
      <c r="B286" s="64" t="s">
        <v>456</v>
      </c>
      <c r="C286" s="37">
        <v>4301051142</v>
      </c>
      <c r="D286" s="334">
        <v>4607091387919</v>
      </c>
      <c r="E286" s="334"/>
      <c r="F286" s="63">
        <v>1.35</v>
      </c>
      <c r="G286" s="38">
        <v>6</v>
      </c>
      <c r="H286" s="63">
        <v>8.1</v>
      </c>
      <c r="I286" s="63">
        <v>8.6639999999999997</v>
      </c>
      <c r="J286" s="38">
        <v>56</v>
      </c>
      <c r="K286" s="38" t="s">
        <v>111</v>
      </c>
      <c r="L286" s="39" t="s">
        <v>78</v>
      </c>
      <c r="M286" s="38">
        <v>45</v>
      </c>
      <c r="N286" s="4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6"/>
      <c r="P286" s="336"/>
      <c r="Q286" s="336"/>
      <c r="R286" s="337"/>
      <c r="S286" s="40" t="s">
        <v>48</v>
      </c>
      <c r="T286" s="40" t="s">
        <v>48</v>
      </c>
      <c r="U286" s="41" t="s">
        <v>0</v>
      </c>
      <c r="V286" s="59">
        <v>0</v>
      </c>
      <c r="W286" s="56">
        <f>IFERROR(IF(V286="",0,CEILING((V286/$H286),1)*$H286),"")</f>
        <v>0</v>
      </c>
      <c r="X286" s="42" t="str">
        <f>IFERROR(IF(W286=0,"",ROUNDUP(W286/H286,0)*0.02175),"")</f>
        <v/>
      </c>
      <c r="Y286" s="69" t="s">
        <v>48</v>
      </c>
      <c r="Z286" s="70" t="s">
        <v>48</v>
      </c>
      <c r="AD286" s="71"/>
      <c r="BA286" s="231" t="s">
        <v>66</v>
      </c>
    </row>
    <row r="287" spans="1:53" x14ac:dyDescent="0.2">
      <c r="A287" s="328"/>
      <c r="B287" s="328"/>
      <c r="C287" s="328"/>
      <c r="D287" s="328"/>
      <c r="E287" s="328"/>
      <c r="F287" s="328"/>
      <c r="G287" s="328"/>
      <c r="H287" s="328"/>
      <c r="I287" s="328"/>
      <c r="J287" s="328"/>
      <c r="K287" s="328"/>
      <c r="L287" s="328"/>
      <c r="M287" s="329"/>
      <c r="N287" s="325" t="s">
        <v>43</v>
      </c>
      <c r="O287" s="326"/>
      <c r="P287" s="326"/>
      <c r="Q287" s="326"/>
      <c r="R287" s="326"/>
      <c r="S287" s="326"/>
      <c r="T287" s="327"/>
      <c r="U287" s="43" t="s">
        <v>42</v>
      </c>
      <c r="V287" s="44">
        <f>IFERROR(V286/H286,"0")</f>
        <v>0</v>
      </c>
      <c r="W287" s="44">
        <f>IFERROR(W286/H286,"0")</f>
        <v>0</v>
      </c>
      <c r="X287" s="44">
        <f>IFERROR(IF(X286="",0,X286),"0")</f>
        <v>0</v>
      </c>
      <c r="Y287" s="68"/>
      <c r="Z287" s="68"/>
    </row>
    <row r="288" spans="1:53" x14ac:dyDescent="0.2">
      <c r="A288" s="328"/>
      <c r="B288" s="328"/>
      <c r="C288" s="328"/>
      <c r="D288" s="328"/>
      <c r="E288" s="328"/>
      <c r="F288" s="328"/>
      <c r="G288" s="328"/>
      <c r="H288" s="328"/>
      <c r="I288" s="328"/>
      <c r="J288" s="328"/>
      <c r="K288" s="328"/>
      <c r="L288" s="328"/>
      <c r="M288" s="329"/>
      <c r="N288" s="325" t="s">
        <v>43</v>
      </c>
      <c r="O288" s="326"/>
      <c r="P288" s="326"/>
      <c r="Q288" s="326"/>
      <c r="R288" s="326"/>
      <c r="S288" s="326"/>
      <c r="T288" s="327"/>
      <c r="U288" s="43" t="s">
        <v>0</v>
      </c>
      <c r="V288" s="44">
        <f>IFERROR(SUM(V286:V286),"0")</f>
        <v>0</v>
      </c>
      <c r="W288" s="44">
        <f>IFERROR(SUM(W286:W286),"0")</f>
        <v>0</v>
      </c>
      <c r="X288" s="43"/>
      <c r="Y288" s="68"/>
      <c r="Z288" s="68"/>
    </row>
    <row r="289" spans="1:53" ht="14.25" customHeight="1" x14ac:dyDescent="0.25">
      <c r="A289" s="339" t="s">
        <v>237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67"/>
      <c r="Z289" s="67"/>
    </row>
    <row r="290" spans="1:53" ht="27" customHeight="1" x14ac:dyDescent="0.25">
      <c r="A290" s="64" t="s">
        <v>457</v>
      </c>
      <c r="B290" s="64" t="s">
        <v>458</v>
      </c>
      <c r="C290" s="37">
        <v>4301060324</v>
      </c>
      <c r="D290" s="334">
        <v>4607091388831</v>
      </c>
      <c r="E290" s="334"/>
      <c r="F290" s="63">
        <v>0.38</v>
      </c>
      <c r="G290" s="38">
        <v>6</v>
      </c>
      <c r="H290" s="63">
        <v>2.2799999999999998</v>
      </c>
      <c r="I290" s="63">
        <v>2.552</v>
      </c>
      <c r="J290" s="38">
        <v>156</v>
      </c>
      <c r="K290" s="38" t="s">
        <v>79</v>
      </c>
      <c r="L290" s="39" t="s">
        <v>78</v>
      </c>
      <c r="M290" s="38">
        <v>40</v>
      </c>
      <c r="N290" s="4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6"/>
      <c r="P290" s="336"/>
      <c r="Q290" s="336"/>
      <c r="R290" s="337"/>
      <c r="S290" s="40" t="s">
        <v>48</v>
      </c>
      <c r="T290" s="40" t="s">
        <v>48</v>
      </c>
      <c r="U290" s="41" t="s">
        <v>0</v>
      </c>
      <c r="V290" s="59">
        <v>0</v>
      </c>
      <c r="W290" s="56">
        <f>IFERROR(IF(V290="",0,CEILING((V290/$H290),1)*$H290),"")</f>
        <v>0</v>
      </c>
      <c r="X290" s="42" t="str">
        <f>IFERROR(IF(W290=0,"",ROUNDUP(W290/H290,0)*0.00753),"")</f>
        <v/>
      </c>
      <c r="Y290" s="69" t="s">
        <v>48</v>
      </c>
      <c r="Z290" s="70" t="s">
        <v>48</v>
      </c>
      <c r="AD290" s="71"/>
      <c r="BA290" s="232" t="s">
        <v>66</v>
      </c>
    </row>
    <row r="291" spans="1:53" x14ac:dyDescent="0.2">
      <c r="A291" s="328"/>
      <c r="B291" s="328"/>
      <c r="C291" s="328"/>
      <c r="D291" s="328"/>
      <c r="E291" s="328"/>
      <c r="F291" s="328"/>
      <c r="G291" s="328"/>
      <c r="H291" s="328"/>
      <c r="I291" s="328"/>
      <c r="J291" s="328"/>
      <c r="K291" s="328"/>
      <c r="L291" s="328"/>
      <c r="M291" s="329"/>
      <c r="N291" s="325" t="s">
        <v>43</v>
      </c>
      <c r="O291" s="326"/>
      <c r="P291" s="326"/>
      <c r="Q291" s="326"/>
      <c r="R291" s="326"/>
      <c r="S291" s="326"/>
      <c r="T291" s="327"/>
      <c r="U291" s="43" t="s">
        <v>42</v>
      </c>
      <c r="V291" s="44">
        <f>IFERROR(V290/H290,"0")</f>
        <v>0</v>
      </c>
      <c r="W291" s="44">
        <f>IFERROR(W290/H290,"0")</f>
        <v>0</v>
      </c>
      <c r="X291" s="44">
        <f>IFERROR(IF(X290="",0,X290),"0")</f>
        <v>0</v>
      </c>
      <c r="Y291" s="68"/>
      <c r="Z291" s="68"/>
    </row>
    <row r="292" spans="1:53" x14ac:dyDescent="0.2">
      <c r="A292" s="328"/>
      <c r="B292" s="328"/>
      <c r="C292" s="328"/>
      <c r="D292" s="328"/>
      <c r="E292" s="328"/>
      <c r="F292" s="328"/>
      <c r="G292" s="328"/>
      <c r="H292" s="328"/>
      <c r="I292" s="328"/>
      <c r="J292" s="328"/>
      <c r="K292" s="328"/>
      <c r="L292" s="328"/>
      <c r="M292" s="329"/>
      <c r="N292" s="325" t="s">
        <v>43</v>
      </c>
      <c r="O292" s="326"/>
      <c r="P292" s="326"/>
      <c r="Q292" s="326"/>
      <c r="R292" s="326"/>
      <c r="S292" s="326"/>
      <c r="T292" s="327"/>
      <c r="U292" s="43" t="s">
        <v>0</v>
      </c>
      <c r="V292" s="44">
        <f>IFERROR(SUM(V290:V290),"0")</f>
        <v>0</v>
      </c>
      <c r="W292" s="44">
        <f>IFERROR(SUM(W290:W290),"0")</f>
        <v>0</v>
      </c>
      <c r="X292" s="43"/>
      <c r="Y292" s="68"/>
      <c r="Z292" s="68"/>
    </row>
    <row r="293" spans="1:53" ht="14.25" customHeight="1" x14ac:dyDescent="0.25">
      <c r="A293" s="339" t="s">
        <v>93</v>
      </c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39"/>
      <c r="P293" s="339"/>
      <c r="Q293" s="339"/>
      <c r="R293" s="339"/>
      <c r="S293" s="339"/>
      <c r="T293" s="339"/>
      <c r="U293" s="339"/>
      <c r="V293" s="339"/>
      <c r="W293" s="339"/>
      <c r="X293" s="339"/>
      <c r="Y293" s="67"/>
      <c r="Z293" s="67"/>
    </row>
    <row r="294" spans="1:53" ht="27" customHeight="1" x14ac:dyDescent="0.25">
      <c r="A294" s="64" t="s">
        <v>459</v>
      </c>
      <c r="B294" s="64" t="s">
        <v>460</v>
      </c>
      <c r="C294" s="37">
        <v>4301032015</v>
      </c>
      <c r="D294" s="334">
        <v>4607091383102</v>
      </c>
      <c r="E294" s="334"/>
      <c r="F294" s="63">
        <v>0.17</v>
      </c>
      <c r="G294" s="38">
        <v>15</v>
      </c>
      <c r="H294" s="63">
        <v>2.5499999999999998</v>
      </c>
      <c r="I294" s="63">
        <v>2.9750000000000001</v>
      </c>
      <c r="J294" s="38">
        <v>156</v>
      </c>
      <c r="K294" s="38" t="s">
        <v>79</v>
      </c>
      <c r="L294" s="39" t="s">
        <v>97</v>
      </c>
      <c r="M294" s="38">
        <v>180</v>
      </c>
      <c r="N294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6"/>
      <c r="P294" s="336"/>
      <c r="Q294" s="336"/>
      <c r="R294" s="337"/>
      <c r="S294" s="40" t="s">
        <v>48</v>
      </c>
      <c r="T294" s="40" t="s">
        <v>48</v>
      </c>
      <c r="U294" s="41" t="s">
        <v>0</v>
      </c>
      <c r="V294" s="59">
        <v>0</v>
      </c>
      <c r="W294" s="56">
        <f>IFERROR(IF(V294="",0,CEILING((V294/$H294),1)*$H294),"")</f>
        <v>0</v>
      </c>
      <c r="X294" s="42" t="str">
        <f>IFERROR(IF(W294=0,"",ROUNDUP(W294/H294,0)*0.00753),"")</f>
        <v/>
      </c>
      <c r="Y294" s="69" t="s">
        <v>48</v>
      </c>
      <c r="Z294" s="70" t="s">
        <v>48</v>
      </c>
      <c r="AD294" s="71"/>
      <c r="BA294" s="233" t="s">
        <v>66</v>
      </c>
    </row>
    <row r="295" spans="1:53" x14ac:dyDescent="0.2">
      <c r="A295" s="328"/>
      <c r="B295" s="328"/>
      <c r="C295" s="328"/>
      <c r="D295" s="328"/>
      <c r="E295" s="328"/>
      <c r="F295" s="328"/>
      <c r="G295" s="328"/>
      <c r="H295" s="328"/>
      <c r="I295" s="328"/>
      <c r="J295" s="328"/>
      <c r="K295" s="328"/>
      <c r="L295" s="328"/>
      <c r="M295" s="329"/>
      <c r="N295" s="325" t="s">
        <v>43</v>
      </c>
      <c r="O295" s="326"/>
      <c r="P295" s="326"/>
      <c r="Q295" s="326"/>
      <c r="R295" s="326"/>
      <c r="S295" s="326"/>
      <c r="T295" s="327"/>
      <c r="U295" s="43" t="s">
        <v>42</v>
      </c>
      <c r="V295" s="44">
        <f>IFERROR(V294/H294,"0")</f>
        <v>0</v>
      </c>
      <c r="W295" s="44">
        <f>IFERROR(W294/H294,"0")</f>
        <v>0</v>
      </c>
      <c r="X295" s="44">
        <f>IFERROR(IF(X294="",0,X294),"0")</f>
        <v>0</v>
      </c>
      <c r="Y295" s="68"/>
      <c r="Z295" s="68"/>
    </row>
    <row r="296" spans="1:53" x14ac:dyDescent="0.2">
      <c r="A296" s="328"/>
      <c r="B296" s="328"/>
      <c r="C296" s="328"/>
      <c r="D296" s="328"/>
      <c r="E296" s="328"/>
      <c r="F296" s="328"/>
      <c r="G296" s="328"/>
      <c r="H296" s="328"/>
      <c r="I296" s="328"/>
      <c r="J296" s="328"/>
      <c r="K296" s="328"/>
      <c r="L296" s="328"/>
      <c r="M296" s="329"/>
      <c r="N296" s="325" t="s">
        <v>43</v>
      </c>
      <c r="O296" s="326"/>
      <c r="P296" s="326"/>
      <c r="Q296" s="326"/>
      <c r="R296" s="326"/>
      <c r="S296" s="326"/>
      <c r="T296" s="327"/>
      <c r="U296" s="43" t="s">
        <v>0</v>
      </c>
      <c r="V296" s="44">
        <f>IFERROR(SUM(V294:V294),"0")</f>
        <v>0</v>
      </c>
      <c r="W296" s="44">
        <f>IFERROR(SUM(W294:W294),"0")</f>
        <v>0</v>
      </c>
      <c r="X296" s="43"/>
      <c r="Y296" s="68"/>
      <c r="Z296" s="68"/>
    </row>
    <row r="297" spans="1:53" ht="27.75" customHeight="1" x14ac:dyDescent="0.2">
      <c r="A297" s="350" t="s">
        <v>461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55"/>
      <c r="Z297" s="55"/>
    </row>
    <row r="298" spans="1:53" ht="16.5" customHeight="1" x14ac:dyDescent="0.25">
      <c r="A298" s="338" t="s">
        <v>462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66"/>
      <c r="Z298" s="66"/>
    </row>
    <row r="299" spans="1:53" ht="14.25" customHeight="1" x14ac:dyDescent="0.25">
      <c r="A299" s="339" t="s">
        <v>115</v>
      </c>
      <c r="B299" s="339"/>
      <c r="C299" s="339"/>
      <c r="D299" s="339"/>
      <c r="E299" s="339"/>
      <c r="F299" s="339"/>
      <c r="G299" s="339"/>
      <c r="H299" s="339"/>
      <c r="I299" s="339"/>
      <c r="J299" s="339"/>
      <c r="K299" s="339"/>
      <c r="L299" s="339"/>
      <c r="M299" s="339"/>
      <c r="N299" s="339"/>
      <c r="O299" s="339"/>
      <c r="P299" s="339"/>
      <c r="Q299" s="339"/>
      <c r="R299" s="339"/>
      <c r="S299" s="339"/>
      <c r="T299" s="339"/>
      <c r="U299" s="339"/>
      <c r="V299" s="339"/>
      <c r="W299" s="339"/>
      <c r="X299" s="339"/>
      <c r="Y299" s="67"/>
      <c r="Z299" s="67"/>
    </row>
    <row r="300" spans="1:53" ht="27" customHeight="1" x14ac:dyDescent="0.25">
      <c r="A300" s="64" t="s">
        <v>463</v>
      </c>
      <c r="B300" s="64" t="s">
        <v>464</v>
      </c>
      <c r="C300" s="37">
        <v>4301011339</v>
      </c>
      <c r="D300" s="334">
        <v>4607091383997</v>
      </c>
      <c r="E300" s="334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111</v>
      </c>
      <c r="L300" s="39" t="s">
        <v>78</v>
      </c>
      <c r="M300" s="38">
        <v>60</v>
      </c>
      <c r="N30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6"/>
      <c r="P300" s="336"/>
      <c r="Q300" s="336"/>
      <c r="R300" s="337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ref="W300:W307" si="14">IFERROR(IF(V300="",0,CEILING((V300/$H300),1)*$H300),"")</f>
        <v>0</v>
      </c>
      <c r="X300" s="42" t="str">
        <f>IFERROR(IF(W300=0,"",ROUNDUP(W300/H300,0)*0.02175),"")</f>
        <v/>
      </c>
      <c r="Y300" s="69" t="s">
        <v>48</v>
      </c>
      <c r="Z300" s="70" t="s">
        <v>48</v>
      </c>
      <c r="AD300" s="71"/>
      <c r="BA300" s="234" t="s">
        <v>66</v>
      </c>
    </row>
    <row r="301" spans="1:53" ht="27" customHeight="1" x14ac:dyDescent="0.25">
      <c r="A301" s="64" t="s">
        <v>463</v>
      </c>
      <c r="B301" s="64" t="s">
        <v>465</v>
      </c>
      <c r="C301" s="37">
        <v>4301011239</v>
      </c>
      <c r="D301" s="334">
        <v>4607091383997</v>
      </c>
      <c r="E301" s="334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120</v>
      </c>
      <c r="M301" s="38">
        <v>60</v>
      </c>
      <c r="N301" s="4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6"/>
      <c r="P301" s="336"/>
      <c r="Q301" s="336"/>
      <c r="R301" s="337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IFERROR(IF(W301=0,"",ROUNDUP(W301/H301,0)*0.02039),"")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466</v>
      </c>
      <c r="B302" s="64" t="s">
        <v>467</v>
      </c>
      <c r="C302" s="37">
        <v>4301011326</v>
      </c>
      <c r="D302" s="334">
        <v>4607091384130</v>
      </c>
      <c r="E302" s="334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78</v>
      </c>
      <c r="M302" s="38">
        <v>60</v>
      </c>
      <c r="N302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6"/>
      <c r="P302" s="336"/>
      <c r="Q302" s="336"/>
      <c r="R302" s="337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466</v>
      </c>
      <c r="B303" s="64" t="s">
        <v>468</v>
      </c>
      <c r="C303" s="37">
        <v>4301011240</v>
      </c>
      <c r="D303" s="334">
        <v>4607091384130</v>
      </c>
      <c r="E303" s="334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120</v>
      </c>
      <c r="M303" s="38">
        <v>60</v>
      </c>
      <c r="N303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6"/>
      <c r="P303" s="336"/>
      <c r="Q303" s="336"/>
      <c r="R303" s="337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4"/>
        <v>0</v>
      </c>
      <c r="X303" s="42" t="str">
        <f>IFERROR(IF(W303=0,"",ROUNDUP(W303/H303,0)*0.02039),"")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16.5" customHeight="1" x14ac:dyDescent="0.25">
      <c r="A304" s="64" t="s">
        <v>469</v>
      </c>
      <c r="B304" s="64" t="s">
        <v>470</v>
      </c>
      <c r="C304" s="37">
        <v>4301011330</v>
      </c>
      <c r="D304" s="334">
        <v>4607091384147</v>
      </c>
      <c r="E304" s="334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78</v>
      </c>
      <c r="M304" s="38">
        <v>60</v>
      </c>
      <c r="N304" s="4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6"/>
      <c r="P304" s="336"/>
      <c r="Q304" s="336"/>
      <c r="R304" s="337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IFERROR(IF(W304=0,"",ROUNDUP(W304/H304,0)*0.02175),"")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469</v>
      </c>
      <c r="B305" s="64" t="s">
        <v>471</v>
      </c>
      <c r="C305" s="37">
        <v>4301011238</v>
      </c>
      <c r="D305" s="334">
        <v>4607091384147</v>
      </c>
      <c r="E305" s="334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120</v>
      </c>
      <c r="M305" s="38">
        <v>60</v>
      </c>
      <c r="N305" s="419" t="s">
        <v>472</v>
      </c>
      <c r="O305" s="336"/>
      <c r="P305" s="336"/>
      <c r="Q305" s="336"/>
      <c r="R305" s="337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IFERROR(IF(W305=0,"",ROUNDUP(W305/H305,0)*0.02039),"")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27" customHeight="1" x14ac:dyDescent="0.25">
      <c r="A306" s="64" t="s">
        <v>473</v>
      </c>
      <c r="B306" s="64" t="s">
        <v>474</v>
      </c>
      <c r="C306" s="37">
        <v>4301011327</v>
      </c>
      <c r="D306" s="334">
        <v>4607091384154</v>
      </c>
      <c r="E306" s="334"/>
      <c r="F306" s="63">
        <v>0.5</v>
      </c>
      <c r="G306" s="38">
        <v>10</v>
      </c>
      <c r="H306" s="63">
        <v>5</v>
      </c>
      <c r="I306" s="63">
        <v>5.21</v>
      </c>
      <c r="J306" s="38">
        <v>120</v>
      </c>
      <c r="K306" s="38" t="s">
        <v>79</v>
      </c>
      <c r="L306" s="39" t="s">
        <v>78</v>
      </c>
      <c r="M306" s="38">
        <v>60</v>
      </c>
      <c r="N306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6"/>
      <c r="P306" s="336"/>
      <c r="Q306" s="336"/>
      <c r="R306" s="337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IFERROR(IF(W306=0,"",ROUNDUP(W306/H306,0)*0.00937),"")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4301011332</v>
      </c>
      <c r="D307" s="334">
        <v>4607091384161</v>
      </c>
      <c r="E307" s="334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6"/>
      <c r="P307" s="336"/>
      <c r="Q307" s="336"/>
      <c r="R307" s="337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x14ac:dyDescent="0.2">
      <c r="A308" s="328"/>
      <c r="B308" s="328"/>
      <c r="C308" s="328"/>
      <c r="D308" s="328"/>
      <c r="E308" s="328"/>
      <c r="F308" s="328"/>
      <c r="G308" s="328"/>
      <c r="H308" s="328"/>
      <c r="I308" s="328"/>
      <c r="J308" s="328"/>
      <c r="K308" s="328"/>
      <c r="L308" s="328"/>
      <c r="M308" s="329"/>
      <c r="N308" s="325" t="s">
        <v>43</v>
      </c>
      <c r="O308" s="326"/>
      <c r="P308" s="326"/>
      <c r="Q308" s="326"/>
      <c r="R308" s="326"/>
      <c r="S308" s="326"/>
      <c r="T308" s="327"/>
      <c r="U308" s="43" t="s">
        <v>42</v>
      </c>
      <c r="V308" s="44">
        <f>IFERROR(V300/H300,"0")+IFERROR(V301/H301,"0")+IFERROR(V302/H302,"0")+IFERROR(V303/H303,"0")+IFERROR(V304/H304,"0")+IFERROR(V305/H305,"0")+IFERROR(V306/H306,"0")+IFERROR(V307/H307,"0")</f>
        <v>0</v>
      </c>
      <c r="W308" s="44">
        <f>IFERROR(W300/H300,"0")+IFERROR(W301/H301,"0")+IFERROR(W302/H302,"0")+IFERROR(W303/H303,"0")+IFERROR(W304/H304,"0")+IFERROR(W305/H305,"0")+IFERROR(W306/H306,"0")+IFERROR(W307/H307,"0")</f>
        <v>0</v>
      </c>
      <c r="X308" s="44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0</v>
      </c>
      <c r="Y308" s="68"/>
      <c r="Z308" s="68"/>
    </row>
    <row r="309" spans="1:53" x14ac:dyDescent="0.2">
      <c r="A309" s="328"/>
      <c r="B309" s="328"/>
      <c r="C309" s="328"/>
      <c r="D309" s="328"/>
      <c r="E309" s="328"/>
      <c r="F309" s="328"/>
      <c r="G309" s="328"/>
      <c r="H309" s="328"/>
      <c r="I309" s="328"/>
      <c r="J309" s="328"/>
      <c r="K309" s="328"/>
      <c r="L309" s="328"/>
      <c r="M309" s="329"/>
      <c r="N309" s="325" t="s">
        <v>43</v>
      </c>
      <c r="O309" s="326"/>
      <c r="P309" s="326"/>
      <c r="Q309" s="326"/>
      <c r="R309" s="326"/>
      <c r="S309" s="326"/>
      <c r="T309" s="327"/>
      <c r="U309" s="43" t="s">
        <v>0</v>
      </c>
      <c r="V309" s="44">
        <f>IFERROR(SUM(V300:V307),"0")</f>
        <v>0</v>
      </c>
      <c r="W309" s="44">
        <f>IFERROR(SUM(W300:W307),"0")</f>
        <v>0</v>
      </c>
      <c r="X309" s="43"/>
      <c r="Y309" s="68"/>
      <c r="Z309" s="68"/>
    </row>
    <row r="310" spans="1:53" ht="14.25" customHeight="1" x14ac:dyDescent="0.25">
      <c r="A310" s="339" t="s">
        <v>107</v>
      </c>
      <c r="B310" s="339"/>
      <c r="C310" s="339"/>
      <c r="D310" s="339"/>
      <c r="E310" s="339"/>
      <c r="F310" s="339"/>
      <c r="G310" s="339"/>
      <c r="H310" s="339"/>
      <c r="I310" s="339"/>
      <c r="J310" s="339"/>
      <c r="K310" s="339"/>
      <c r="L310" s="339"/>
      <c r="M310" s="339"/>
      <c r="N310" s="339"/>
      <c r="O310" s="339"/>
      <c r="P310" s="339"/>
      <c r="Q310" s="339"/>
      <c r="R310" s="339"/>
      <c r="S310" s="339"/>
      <c r="T310" s="339"/>
      <c r="U310" s="339"/>
      <c r="V310" s="339"/>
      <c r="W310" s="339"/>
      <c r="X310" s="339"/>
      <c r="Y310" s="67"/>
      <c r="Z310" s="67"/>
    </row>
    <row r="311" spans="1:53" ht="27" customHeight="1" x14ac:dyDescent="0.25">
      <c r="A311" s="64" t="s">
        <v>477</v>
      </c>
      <c r="B311" s="64" t="s">
        <v>478</v>
      </c>
      <c r="C311" s="37">
        <v>4301020178</v>
      </c>
      <c r="D311" s="334">
        <v>4607091383980</v>
      </c>
      <c r="E311" s="334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111</v>
      </c>
      <c r="L311" s="39" t="s">
        <v>110</v>
      </c>
      <c r="M311" s="38">
        <v>50</v>
      </c>
      <c r="N311" s="4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6"/>
      <c r="P311" s="336"/>
      <c r="Q311" s="336"/>
      <c r="R311" s="337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2" t="s">
        <v>66</v>
      </c>
    </row>
    <row r="312" spans="1:53" ht="16.5" customHeight="1" x14ac:dyDescent="0.25">
      <c r="A312" s="64" t="s">
        <v>479</v>
      </c>
      <c r="B312" s="64" t="s">
        <v>480</v>
      </c>
      <c r="C312" s="37">
        <v>4301020270</v>
      </c>
      <c r="D312" s="334">
        <v>4680115883314</v>
      </c>
      <c r="E312" s="334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111</v>
      </c>
      <c r="L312" s="39" t="s">
        <v>132</v>
      </c>
      <c r="M312" s="38">
        <v>50</v>
      </c>
      <c r="N312" s="417" t="s">
        <v>481</v>
      </c>
      <c r="O312" s="336"/>
      <c r="P312" s="336"/>
      <c r="Q312" s="336"/>
      <c r="R312" s="337"/>
      <c r="S312" s="40" t="s">
        <v>48</v>
      </c>
      <c r="T312" s="40" t="s">
        <v>48</v>
      </c>
      <c r="U312" s="41" t="s">
        <v>0</v>
      </c>
      <c r="V312" s="59">
        <v>0</v>
      </c>
      <c r="W312" s="56">
        <f>IFERROR(IF(V312="",0,CEILING((V312/$H312),1)*$H312),"")</f>
        <v>0</v>
      </c>
      <c r="X312" s="42" t="str">
        <f>IFERROR(IF(W312=0,"",ROUNDUP(W312/H312,0)*0.02175),"")</f>
        <v/>
      </c>
      <c r="Y312" s="69" t="s">
        <v>48</v>
      </c>
      <c r="Z312" s="70" t="s">
        <v>48</v>
      </c>
      <c r="AD312" s="71"/>
      <c r="BA312" s="243" t="s">
        <v>66</v>
      </c>
    </row>
    <row r="313" spans="1:53" ht="27" customHeight="1" x14ac:dyDescent="0.25">
      <c r="A313" s="64" t="s">
        <v>482</v>
      </c>
      <c r="B313" s="64" t="s">
        <v>483</v>
      </c>
      <c r="C313" s="37">
        <v>4301020179</v>
      </c>
      <c r="D313" s="334">
        <v>4607091384178</v>
      </c>
      <c r="E313" s="334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79</v>
      </c>
      <c r="L313" s="39" t="s">
        <v>110</v>
      </c>
      <c r="M313" s="38">
        <v>50</v>
      </c>
      <c r="N313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6"/>
      <c r="P313" s="336"/>
      <c r="Q313" s="336"/>
      <c r="R313" s="337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x14ac:dyDescent="0.2">
      <c r="A314" s="328"/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9"/>
      <c r="N314" s="325" t="s">
        <v>43</v>
      </c>
      <c r="O314" s="326"/>
      <c r="P314" s="326"/>
      <c r="Q314" s="326"/>
      <c r="R314" s="326"/>
      <c r="S314" s="326"/>
      <c r="T314" s="327"/>
      <c r="U314" s="43" t="s">
        <v>42</v>
      </c>
      <c r="V314" s="44">
        <f>IFERROR(V311/H311,"0")+IFERROR(V312/H312,"0")+IFERROR(V313/H313,"0")</f>
        <v>0</v>
      </c>
      <c r="W314" s="44">
        <f>IFERROR(W311/H311,"0")+IFERROR(W312/H312,"0")+IFERROR(W313/H313,"0")</f>
        <v>0</v>
      </c>
      <c r="X314" s="44">
        <f>IFERROR(IF(X311="",0,X311),"0")+IFERROR(IF(X312="",0,X312),"0")+IFERROR(IF(X313="",0,X313),"0")</f>
        <v>0</v>
      </c>
      <c r="Y314" s="68"/>
      <c r="Z314" s="68"/>
    </row>
    <row r="315" spans="1:53" x14ac:dyDescent="0.2">
      <c r="A315" s="328"/>
      <c r="B315" s="328"/>
      <c r="C315" s="328"/>
      <c r="D315" s="328"/>
      <c r="E315" s="328"/>
      <c r="F315" s="328"/>
      <c r="G315" s="328"/>
      <c r="H315" s="328"/>
      <c r="I315" s="328"/>
      <c r="J315" s="328"/>
      <c r="K315" s="328"/>
      <c r="L315" s="328"/>
      <c r="M315" s="329"/>
      <c r="N315" s="325" t="s">
        <v>43</v>
      </c>
      <c r="O315" s="326"/>
      <c r="P315" s="326"/>
      <c r="Q315" s="326"/>
      <c r="R315" s="326"/>
      <c r="S315" s="326"/>
      <c r="T315" s="327"/>
      <c r="U315" s="43" t="s">
        <v>0</v>
      </c>
      <c r="V315" s="44">
        <f>IFERROR(SUM(V311:V313),"0")</f>
        <v>0</v>
      </c>
      <c r="W315" s="44">
        <f>IFERROR(SUM(W311:W313),"0")</f>
        <v>0</v>
      </c>
      <c r="X315" s="43"/>
      <c r="Y315" s="68"/>
      <c r="Z315" s="68"/>
    </row>
    <row r="316" spans="1:53" ht="14.25" customHeight="1" x14ac:dyDescent="0.25">
      <c r="A316" s="339" t="s">
        <v>80</v>
      </c>
      <c r="B316" s="339"/>
      <c r="C316" s="339"/>
      <c r="D316" s="339"/>
      <c r="E316" s="339"/>
      <c r="F316" s="339"/>
      <c r="G316" s="339"/>
      <c r="H316" s="339"/>
      <c r="I316" s="339"/>
      <c r="J316" s="339"/>
      <c r="K316" s="339"/>
      <c r="L316" s="339"/>
      <c r="M316" s="339"/>
      <c r="N316" s="339"/>
      <c r="O316" s="339"/>
      <c r="P316" s="339"/>
      <c r="Q316" s="339"/>
      <c r="R316" s="339"/>
      <c r="S316" s="339"/>
      <c r="T316" s="339"/>
      <c r="U316" s="339"/>
      <c r="V316" s="339"/>
      <c r="W316" s="339"/>
      <c r="X316" s="339"/>
      <c r="Y316" s="67"/>
      <c r="Z316" s="67"/>
    </row>
    <row r="317" spans="1:53" ht="27" customHeight="1" x14ac:dyDescent="0.25">
      <c r="A317" s="64" t="s">
        <v>484</v>
      </c>
      <c r="B317" s="64" t="s">
        <v>485</v>
      </c>
      <c r="C317" s="37">
        <v>4301051298</v>
      </c>
      <c r="D317" s="334">
        <v>4607091384260</v>
      </c>
      <c r="E317" s="334"/>
      <c r="F317" s="63">
        <v>1.3</v>
      </c>
      <c r="G317" s="38">
        <v>6</v>
      </c>
      <c r="H317" s="63">
        <v>7.8</v>
      </c>
      <c r="I317" s="63">
        <v>8.3640000000000008</v>
      </c>
      <c r="J317" s="38">
        <v>56</v>
      </c>
      <c r="K317" s="38" t="s">
        <v>111</v>
      </c>
      <c r="L317" s="39" t="s">
        <v>78</v>
      </c>
      <c r="M317" s="38">
        <v>35</v>
      </c>
      <c r="N317" s="41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6"/>
      <c r="P317" s="336"/>
      <c r="Q317" s="336"/>
      <c r="R317" s="33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5" t="s">
        <v>66</v>
      </c>
    </row>
    <row r="318" spans="1:53" x14ac:dyDescent="0.2">
      <c r="A318" s="328"/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9"/>
      <c r="N318" s="325" t="s">
        <v>43</v>
      </c>
      <c r="O318" s="326"/>
      <c r="P318" s="326"/>
      <c r="Q318" s="326"/>
      <c r="R318" s="326"/>
      <c r="S318" s="326"/>
      <c r="T318" s="327"/>
      <c r="U318" s="43" t="s">
        <v>42</v>
      </c>
      <c r="V318" s="44">
        <f>IFERROR(V317/H317,"0")</f>
        <v>0</v>
      </c>
      <c r="W318" s="44">
        <f>IFERROR(W317/H317,"0")</f>
        <v>0</v>
      </c>
      <c r="X318" s="44">
        <f>IFERROR(IF(X317="",0,X317),"0")</f>
        <v>0</v>
      </c>
      <c r="Y318" s="68"/>
      <c r="Z318" s="68"/>
    </row>
    <row r="319" spans="1:53" x14ac:dyDescent="0.2">
      <c r="A319" s="328"/>
      <c r="B319" s="328"/>
      <c r="C319" s="328"/>
      <c r="D319" s="328"/>
      <c r="E319" s="328"/>
      <c r="F319" s="328"/>
      <c r="G319" s="328"/>
      <c r="H319" s="328"/>
      <c r="I319" s="328"/>
      <c r="J319" s="328"/>
      <c r="K319" s="328"/>
      <c r="L319" s="328"/>
      <c r="M319" s="329"/>
      <c r="N319" s="325" t="s">
        <v>43</v>
      </c>
      <c r="O319" s="326"/>
      <c r="P319" s="326"/>
      <c r="Q319" s="326"/>
      <c r="R319" s="326"/>
      <c r="S319" s="326"/>
      <c r="T319" s="327"/>
      <c r="U319" s="43" t="s">
        <v>0</v>
      </c>
      <c r="V319" s="44">
        <f>IFERROR(SUM(V317:V317),"0")</f>
        <v>0</v>
      </c>
      <c r="W319" s="44">
        <f>IFERROR(SUM(W317:W317),"0")</f>
        <v>0</v>
      </c>
      <c r="X319" s="43"/>
      <c r="Y319" s="68"/>
      <c r="Z319" s="68"/>
    </row>
    <row r="320" spans="1:53" ht="14.25" customHeight="1" x14ac:dyDescent="0.25">
      <c r="A320" s="339" t="s">
        <v>237</v>
      </c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  <c r="V320" s="339"/>
      <c r="W320" s="339"/>
      <c r="X320" s="339"/>
      <c r="Y320" s="67"/>
      <c r="Z320" s="67"/>
    </row>
    <row r="321" spans="1:53" ht="16.5" customHeight="1" x14ac:dyDescent="0.25">
      <c r="A321" s="64" t="s">
        <v>486</v>
      </c>
      <c r="B321" s="64" t="s">
        <v>487</v>
      </c>
      <c r="C321" s="37">
        <v>4301060314</v>
      </c>
      <c r="D321" s="334">
        <v>4607091384673</v>
      </c>
      <c r="E321" s="334"/>
      <c r="F321" s="63">
        <v>1.3</v>
      </c>
      <c r="G321" s="38">
        <v>6</v>
      </c>
      <c r="H321" s="63">
        <v>7.8</v>
      </c>
      <c r="I321" s="63">
        <v>8.3640000000000008</v>
      </c>
      <c r="J321" s="38">
        <v>56</v>
      </c>
      <c r="K321" s="38" t="s">
        <v>111</v>
      </c>
      <c r="L321" s="39" t="s">
        <v>78</v>
      </c>
      <c r="M321" s="38">
        <v>30</v>
      </c>
      <c r="N321" s="41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6"/>
      <c r="P321" s="336"/>
      <c r="Q321" s="336"/>
      <c r="R321" s="337"/>
      <c r="S321" s="40" t="s">
        <v>48</v>
      </c>
      <c r="T321" s="40" t="s">
        <v>48</v>
      </c>
      <c r="U321" s="41" t="s">
        <v>0</v>
      </c>
      <c r="V321" s="59">
        <v>0</v>
      </c>
      <c r="W321" s="56">
        <f>IFERROR(IF(V321="",0,CEILING((V321/$H321),1)*$H321),"")</f>
        <v>0</v>
      </c>
      <c r="X321" s="42" t="str">
        <f>IFERROR(IF(W321=0,"",ROUNDUP(W321/H321,0)*0.02175),"")</f>
        <v/>
      </c>
      <c r="Y321" s="69" t="s">
        <v>48</v>
      </c>
      <c r="Z321" s="70" t="s">
        <v>48</v>
      </c>
      <c r="AD321" s="71"/>
      <c r="BA321" s="246" t="s">
        <v>66</v>
      </c>
    </row>
    <row r="322" spans="1:53" x14ac:dyDescent="0.2">
      <c r="A322" s="328"/>
      <c r="B322" s="328"/>
      <c r="C322" s="328"/>
      <c r="D322" s="328"/>
      <c r="E322" s="328"/>
      <c r="F322" s="328"/>
      <c r="G322" s="328"/>
      <c r="H322" s="328"/>
      <c r="I322" s="328"/>
      <c r="J322" s="328"/>
      <c r="K322" s="328"/>
      <c r="L322" s="328"/>
      <c r="M322" s="329"/>
      <c r="N322" s="325" t="s">
        <v>43</v>
      </c>
      <c r="O322" s="326"/>
      <c r="P322" s="326"/>
      <c r="Q322" s="326"/>
      <c r="R322" s="326"/>
      <c r="S322" s="326"/>
      <c r="T322" s="327"/>
      <c r="U322" s="43" t="s">
        <v>42</v>
      </c>
      <c r="V322" s="44">
        <f>IFERROR(V321/H321,"0")</f>
        <v>0</v>
      </c>
      <c r="W322" s="44">
        <f>IFERROR(W321/H321,"0")</f>
        <v>0</v>
      </c>
      <c r="X322" s="44">
        <f>IFERROR(IF(X321="",0,X321),"0")</f>
        <v>0</v>
      </c>
      <c r="Y322" s="68"/>
      <c r="Z322" s="68"/>
    </row>
    <row r="323" spans="1:53" x14ac:dyDescent="0.2">
      <c r="A323" s="328"/>
      <c r="B323" s="328"/>
      <c r="C323" s="328"/>
      <c r="D323" s="328"/>
      <c r="E323" s="328"/>
      <c r="F323" s="328"/>
      <c r="G323" s="328"/>
      <c r="H323" s="328"/>
      <c r="I323" s="328"/>
      <c r="J323" s="328"/>
      <c r="K323" s="328"/>
      <c r="L323" s="328"/>
      <c r="M323" s="329"/>
      <c r="N323" s="325" t="s">
        <v>43</v>
      </c>
      <c r="O323" s="326"/>
      <c r="P323" s="326"/>
      <c r="Q323" s="326"/>
      <c r="R323" s="326"/>
      <c r="S323" s="326"/>
      <c r="T323" s="327"/>
      <c r="U323" s="43" t="s">
        <v>0</v>
      </c>
      <c r="V323" s="44">
        <f>IFERROR(SUM(V321:V321),"0")</f>
        <v>0</v>
      </c>
      <c r="W323" s="44">
        <f>IFERROR(SUM(W321:W321),"0")</f>
        <v>0</v>
      </c>
      <c r="X323" s="43"/>
      <c r="Y323" s="68"/>
      <c r="Z323" s="68"/>
    </row>
    <row r="324" spans="1:53" ht="16.5" customHeight="1" x14ac:dyDescent="0.25">
      <c r="A324" s="338" t="s">
        <v>488</v>
      </c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8"/>
      <c r="N324" s="338"/>
      <c r="O324" s="338"/>
      <c r="P324" s="338"/>
      <c r="Q324" s="338"/>
      <c r="R324" s="338"/>
      <c r="S324" s="338"/>
      <c r="T324" s="338"/>
      <c r="U324" s="338"/>
      <c r="V324" s="338"/>
      <c r="W324" s="338"/>
      <c r="X324" s="338"/>
      <c r="Y324" s="66"/>
      <c r="Z324" s="66"/>
    </row>
    <row r="325" spans="1:53" ht="14.25" customHeight="1" x14ac:dyDescent="0.25">
      <c r="A325" s="339" t="s">
        <v>115</v>
      </c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339"/>
      <c r="P325" s="339"/>
      <c r="Q325" s="339"/>
      <c r="R325" s="339"/>
      <c r="S325" s="339"/>
      <c r="T325" s="339"/>
      <c r="U325" s="339"/>
      <c r="V325" s="339"/>
      <c r="W325" s="339"/>
      <c r="X325" s="339"/>
      <c r="Y325" s="67"/>
      <c r="Z325" s="67"/>
    </row>
    <row r="326" spans="1:53" ht="27" customHeight="1" x14ac:dyDescent="0.25">
      <c r="A326" s="64" t="s">
        <v>489</v>
      </c>
      <c r="B326" s="64" t="s">
        <v>490</v>
      </c>
      <c r="C326" s="37">
        <v>4301011324</v>
      </c>
      <c r="D326" s="334">
        <v>4607091384185</v>
      </c>
      <c r="E326" s="334"/>
      <c r="F326" s="63">
        <v>0.8</v>
      </c>
      <c r="G326" s="38">
        <v>15</v>
      </c>
      <c r="H326" s="63">
        <v>12</v>
      </c>
      <c r="I326" s="63">
        <v>12.48</v>
      </c>
      <c r="J326" s="38">
        <v>56</v>
      </c>
      <c r="K326" s="38" t="s">
        <v>111</v>
      </c>
      <c r="L326" s="39" t="s">
        <v>78</v>
      </c>
      <c r="M326" s="38">
        <v>60</v>
      </c>
      <c r="N326" s="4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6"/>
      <c r="P326" s="336"/>
      <c r="Q326" s="336"/>
      <c r="R326" s="337"/>
      <c r="S326" s="40" t="s">
        <v>48</v>
      </c>
      <c r="T326" s="40" t="s">
        <v>48</v>
      </c>
      <c r="U326" s="41" t="s">
        <v>0</v>
      </c>
      <c r="V326" s="59">
        <v>0</v>
      </c>
      <c r="W326" s="56">
        <f>IFERROR(IF(V326="",0,CEILING((V326/$H326),1)*$H326),"")</f>
        <v>0</v>
      </c>
      <c r="X326" s="42" t="str">
        <f>IFERROR(IF(W326=0,"",ROUNDUP(W326/H326,0)*0.02175),"")</f>
        <v/>
      </c>
      <c r="Y326" s="69" t="s">
        <v>48</v>
      </c>
      <c r="Z326" s="70" t="s">
        <v>48</v>
      </c>
      <c r="AD326" s="71"/>
      <c r="BA326" s="247" t="s">
        <v>66</v>
      </c>
    </row>
    <row r="327" spans="1:53" ht="27" customHeight="1" x14ac:dyDescent="0.25">
      <c r="A327" s="64" t="s">
        <v>491</v>
      </c>
      <c r="B327" s="64" t="s">
        <v>492</v>
      </c>
      <c r="C327" s="37">
        <v>4301011312</v>
      </c>
      <c r="D327" s="334">
        <v>4607091384192</v>
      </c>
      <c r="E327" s="334"/>
      <c r="F327" s="63">
        <v>1.8</v>
      </c>
      <c r="G327" s="38">
        <v>6</v>
      </c>
      <c r="H327" s="63">
        <v>10.8</v>
      </c>
      <c r="I327" s="63">
        <v>11.28</v>
      </c>
      <c r="J327" s="38">
        <v>56</v>
      </c>
      <c r="K327" s="38" t="s">
        <v>111</v>
      </c>
      <c r="L327" s="39" t="s">
        <v>110</v>
      </c>
      <c r="M327" s="38">
        <v>60</v>
      </c>
      <c r="N327" s="41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6"/>
      <c r="P327" s="336"/>
      <c r="Q327" s="336"/>
      <c r="R327" s="337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4301011483</v>
      </c>
      <c r="D328" s="334">
        <v>4680115881907</v>
      </c>
      <c r="E328" s="334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78</v>
      </c>
      <c r="M328" s="38">
        <v>60</v>
      </c>
      <c r="N328" s="4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6"/>
      <c r="P328" s="336"/>
      <c r="Q328" s="336"/>
      <c r="R328" s="33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4301011303</v>
      </c>
      <c r="D329" s="334">
        <v>4607091384680</v>
      </c>
      <c r="E329" s="334"/>
      <c r="F329" s="63">
        <v>0.4</v>
      </c>
      <c r="G329" s="38">
        <v>10</v>
      </c>
      <c r="H329" s="63">
        <v>4</v>
      </c>
      <c r="I329" s="63">
        <v>4.21</v>
      </c>
      <c r="J329" s="38">
        <v>120</v>
      </c>
      <c r="K329" s="38" t="s">
        <v>79</v>
      </c>
      <c r="L329" s="39" t="s">
        <v>78</v>
      </c>
      <c r="M329" s="38">
        <v>60</v>
      </c>
      <c r="N329" s="4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9" s="336"/>
      <c r="P329" s="336"/>
      <c r="Q329" s="336"/>
      <c r="R329" s="33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IFERROR(IF(W329=0,"",ROUNDUP(W329/H329,0)*0.00937),"")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x14ac:dyDescent="0.2">
      <c r="A330" s="328"/>
      <c r="B330" s="328"/>
      <c r="C330" s="328"/>
      <c r="D330" s="328"/>
      <c r="E330" s="328"/>
      <c r="F330" s="328"/>
      <c r="G330" s="328"/>
      <c r="H330" s="328"/>
      <c r="I330" s="328"/>
      <c r="J330" s="328"/>
      <c r="K330" s="328"/>
      <c r="L330" s="328"/>
      <c r="M330" s="329"/>
      <c r="N330" s="325" t="s">
        <v>43</v>
      </c>
      <c r="O330" s="326"/>
      <c r="P330" s="326"/>
      <c r="Q330" s="326"/>
      <c r="R330" s="326"/>
      <c r="S330" s="326"/>
      <c r="T330" s="327"/>
      <c r="U330" s="43" t="s">
        <v>42</v>
      </c>
      <c r="V330" s="44">
        <f>IFERROR(V326/H326,"0")+IFERROR(V327/H327,"0")+IFERROR(V328/H328,"0")+IFERROR(V329/H329,"0")</f>
        <v>0</v>
      </c>
      <c r="W330" s="44">
        <f>IFERROR(W326/H326,"0")+IFERROR(W327/H327,"0")+IFERROR(W328/H328,"0")+IFERROR(W329/H329,"0")</f>
        <v>0</v>
      </c>
      <c r="X330" s="44">
        <f>IFERROR(IF(X326="",0,X326),"0")+IFERROR(IF(X327="",0,X327),"0")+IFERROR(IF(X328="",0,X328),"0")+IFERROR(IF(X329="",0,X329),"0")</f>
        <v>0</v>
      </c>
      <c r="Y330" s="68"/>
      <c r="Z330" s="68"/>
    </row>
    <row r="331" spans="1:53" x14ac:dyDescent="0.2">
      <c r="A331" s="328"/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9"/>
      <c r="N331" s="325" t="s">
        <v>43</v>
      </c>
      <c r="O331" s="326"/>
      <c r="P331" s="326"/>
      <c r="Q331" s="326"/>
      <c r="R331" s="326"/>
      <c r="S331" s="326"/>
      <c r="T331" s="327"/>
      <c r="U331" s="43" t="s">
        <v>0</v>
      </c>
      <c r="V331" s="44">
        <f>IFERROR(SUM(V326:V329),"0")</f>
        <v>0</v>
      </c>
      <c r="W331" s="44">
        <f>IFERROR(SUM(W326:W329),"0")</f>
        <v>0</v>
      </c>
      <c r="X331" s="43"/>
      <c r="Y331" s="68"/>
      <c r="Z331" s="68"/>
    </row>
    <row r="332" spans="1:53" ht="14.25" customHeight="1" x14ac:dyDescent="0.25">
      <c r="A332" s="339" t="s">
        <v>75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339"/>
      <c r="Y332" s="67"/>
      <c r="Z332" s="67"/>
    </row>
    <row r="333" spans="1:53" ht="27" customHeight="1" x14ac:dyDescent="0.25">
      <c r="A333" s="64" t="s">
        <v>497</v>
      </c>
      <c r="B333" s="64" t="s">
        <v>498</v>
      </c>
      <c r="C333" s="37">
        <v>4301031139</v>
      </c>
      <c r="D333" s="334">
        <v>4607091384802</v>
      </c>
      <c r="E333" s="334"/>
      <c r="F333" s="63">
        <v>0.73</v>
      </c>
      <c r="G333" s="38">
        <v>6</v>
      </c>
      <c r="H333" s="63">
        <v>4.38</v>
      </c>
      <c r="I333" s="63">
        <v>4.58</v>
      </c>
      <c r="J333" s="38">
        <v>156</v>
      </c>
      <c r="K333" s="38" t="s">
        <v>79</v>
      </c>
      <c r="L333" s="39" t="s">
        <v>78</v>
      </c>
      <c r="M333" s="38">
        <v>35</v>
      </c>
      <c r="N333" s="41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3" s="336"/>
      <c r="P333" s="336"/>
      <c r="Q333" s="336"/>
      <c r="R333" s="337"/>
      <c r="S333" s="40" t="s">
        <v>48</v>
      </c>
      <c r="T333" s="40" t="s">
        <v>48</v>
      </c>
      <c r="U333" s="41" t="s">
        <v>0</v>
      </c>
      <c r="V333" s="59">
        <v>0</v>
      </c>
      <c r="W333" s="56">
        <f>IFERROR(IF(V333="",0,CEILING((V333/$H333),1)*$H333),"")</f>
        <v>0</v>
      </c>
      <c r="X333" s="42" t="str">
        <f>IFERROR(IF(W333=0,"",ROUNDUP(W333/H333,0)*0.00753),"")</f>
        <v/>
      </c>
      <c r="Y333" s="69" t="s">
        <v>48</v>
      </c>
      <c r="Z333" s="70" t="s">
        <v>48</v>
      </c>
      <c r="AD333" s="71"/>
      <c r="BA333" s="251" t="s">
        <v>66</v>
      </c>
    </row>
    <row r="334" spans="1:53" ht="27" customHeight="1" x14ac:dyDescent="0.25">
      <c r="A334" s="64" t="s">
        <v>499</v>
      </c>
      <c r="B334" s="64" t="s">
        <v>500</v>
      </c>
      <c r="C334" s="37">
        <v>4301031140</v>
      </c>
      <c r="D334" s="334">
        <v>4607091384826</v>
      </c>
      <c r="E334" s="334"/>
      <c r="F334" s="63">
        <v>0.35</v>
      </c>
      <c r="G334" s="38">
        <v>8</v>
      </c>
      <c r="H334" s="63">
        <v>2.8</v>
      </c>
      <c r="I334" s="63">
        <v>2.9</v>
      </c>
      <c r="J334" s="38">
        <v>234</v>
      </c>
      <c r="K334" s="38" t="s">
        <v>183</v>
      </c>
      <c r="L334" s="39" t="s">
        <v>78</v>
      </c>
      <c r="M334" s="38">
        <v>35</v>
      </c>
      <c r="N334" s="40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4" s="336"/>
      <c r="P334" s="336"/>
      <c r="Q334" s="336"/>
      <c r="R334" s="337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IFERROR(IF(W334=0,"",ROUNDUP(W334/H334,0)*0.00502),"")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x14ac:dyDescent="0.2">
      <c r="A335" s="328"/>
      <c r="B335" s="328"/>
      <c r="C335" s="328"/>
      <c r="D335" s="328"/>
      <c r="E335" s="328"/>
      <c r="F335" s="328"/>
      <c r="G335" s="328"/>
      <c r="H335" s="328"/>
      <c r="I335" s="328"/>
      <c r="J335" s="328"/>
      <c r="K335" s="328"/>
      <c r="L335" s="328"/>
      <c r="M335" s="329"/>
      <c r="N335" s="325" t="s">
        <v>43</v>
      </c>
      <c r="O335" s="326"/>
      <c r="P335" s="326"/>
      <c r="Q335" s="326"/>
      <c r="R335" s="326"/>
      <c r="S335" s="326"/>
      <c r="T335" s="327"/>
      <c r="U335" s="43" t="s">
        <v>42</v>
      </c>
      <c r="V335" s="44">
        <f>IFERROR(V333/H333,"0")+IFERROR(V334/H334,"0")</f>
        <v>0</v>
      </c>
      <c r="W335" s="44">
        <f>IFERROR(W333/H333,"0")+IFERROR(W334/H334,"0")</f>
        <v>0</v>
      </c>
      <c r="X335" s="44">
        <f>IFERROR(IF(X333="",0,X333),"0")+IFERROR(IF(X334="",0,X334),"0")</f>
        <v>0</v>
      </c>
      <c r="Y335" s="68"/>
      <c r="Z335" s="68"/>
    </row>
    <row r="336" spans="1:53" x14ac:dyDescent="0.2">
      <c r="A336" s="328"/>
      <c r="B336" s="328"/>
      <c r="C336" s="328"/>
      <c r="D336" s="328"/>
      <c r="E336" s="328"/>
      <c r="F336" s="328"/>
      <c r="G336" s="328"/>
      <c r="H336" s="328"/>
      <c r="I336" s="328"/>
      <c r="J336" s="328"/>
      <c r="K336" s="328"/>
      <c r="L336" s="328"/>
      <c r="M336" s="329"/>
      <c r="N336" s="325" t="s">
        <v>43</v>
      </c>
      <c r="O336" s="326"/>
      <c r="P336" s="326"/>
      <c r="Q336" s="326"/>
      <c r="R336" s="326"/>
      <c r="S336" s="326"/>
      <c r="T336" s="327"/>
      <c r="U336" s="43" t="s">
        <v>0</v>
      </c>
      <c r="V336" s="44">
        <f>IFERROR(SUM(V333:V334),"0")</f>
        <v>0</v>
      </c>
      <c r="W336" s="44">
        <f>IFERROR(SUM(W333:W334),"0")</f>
        <v>0</v>
      </c>
      <c r="X336" s="43"/>
      <c r="Y336" s="68"/>
      <c r="Z336" s="68"/>
    </row>
    <row r="337" spans="1:53" ht="14.25" customHeight="1" x14ac:dyDescent="0.25">
      <c r="A337" s="339" t="s">
        <v>80</v>
      </c>
      <c r="B337" s="339"/>
      <c r="C337" s="339"/>
      <c r="D337" s="339"/>
      <c r="E337" s="339"/>
      <c r="F337" s="339"/>
      <c r="G337" s="339"/>
      <c r="H337" s="339"/>
      <c r="I337" s="339"/>
      <c r="J337" s="339"/>
      <c r="K337" s="339"/>
      <c r="L337" s="339"/>
      <c r="M337" s="339"/>
      <c r="N337" s="339"/>
      <c r="O337" s="339"/>
      <c r="P337" s="339"/>
      <c r="Q337" s="339"/>
      <c r="R337" s="339"/>
      <c r="S337" s="339"/>
      <c r="T337" s="339"/>
      <c r="U337" s="339"/>
      <c r="V337" s="339"/>
      <c r="W337" s="339"/>
      <c r="X337" s="339"/>
      <c r="Y337" s="67"/>
      <c r="Z337" s="67"/>
    </row>
    <row r="338" spans="1:53" ht="27" customHeight="1" x14ac:dyDescent="0.25">
      <c r="A338" s="64" t="s">
        <v>501</v>
      </c>
      <c r="B338" s="64" t="s">
        <v>502</v>
      </c>
      <c r="C338" s="37">
        <v>4301051303</v>
      </c>
      <c r="D338" s="334">
        <v>4607091384246</v>
      </c>
      <c r="E338" s="334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111</v>
      </c>
      <c r="L338" s="39" t="s">
        <v>78</v>
      </c>
      <c r="M338" s="38">
        <v>40</v>
      </c>
      <c r="N338" s="4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8" s="336"/>
      <c r="P338" s="336"/>
      <c r="Q338" s="336"/>
      <c r="R338" s="337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IFERROR(IF(W338=0,"",ROUNDUP(W338/H338,0)*0.02175),"")</f>
        <v/>
      </c>
      <c r="Y338" s="69" t="s">
        <v>48</v>
      </c>
      <c r="Z338" s="70" t="s">
        <v>48</v>
      </c>
      <c r="AD338" s="71"/>
      <c r="BA338" s="253" t="s">
        <v>66</v>
      </c>
    </row>
    <row r="339" spans="1:53" ht="27" customHeight="1" x14ac:dyDescent="0.25">
      <c r="A339" s="64" t="s">
        <v>503</v>
      </c>
      <c r="B339" s="64" t="s">
        <v>504</v>
      </c>
      <c r="C339" s="37">
        <v>4301051445</v>
      </c>
      <c r="D339" s="334">
        <v>4680115881976</v>
      </c>
      <c r="E339" s="334"/>
      <c r="F339" s="63">
        <v>1.3</v>
      </c>
      <c r="G339" s="38">
        <v>6</v>
      </c>
      <c r="H339" s="63">
        <v>7.8</v>
      </c>
      <c r="I339" s="63">
        <v>8.2799999999999994</v>
      </c>
      <c r="J339" s="38">
        <v>56</v>
      </c>
      <c r="K339" s="38" t="s">
        <v>111</v>
      </c>
      <c r="L339" s="39" t="s">
        <v>78</v>
      </c>
      <c r="M339" s="38">
        <v>40</v>
      </c>
      <c r="N339" s="4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9" s="336"/>
      <c r="P339" s="336"/>
      <c r="Q339" s="336"/>
      <c r="R339" s="337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4301051297</v>
      </c>
      <c r="D340" s="334">
        <v>4607091384253</v>
      </c>
      <c r="E340" s="334"/>
      <c r="F340" s="63">
        <v>0.4</v>
      </c>
      <c r="G340" s="38">
        <v>6</v>
      </c>
      <c r="H340" s="63">
        <v>2.4</v>
      </c>
      <c r="I340" s="63">
        <v>2.6840000000000002</v>
      </c>
      <c r="J340" s="38">
        <v>156</v>
      </c>
      <c r="K340" s="38" t="s">
        <v>79</v>
      </c>
      <c r="L340" s="39" t="s">
        <v>78</v>
      </c>
      <c r="M340" s="38">
        <v>40</v>
      </c>
      <c r="N340" s="4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0" s="336"/>
      <c r="P340" s="336"/>
      <c r="Q340" s="336"/>
      <c r="R340" s="337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IFERROR(IF(W340=0,"",ROUNDUP(W340/H340,0)*0.00753),"")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4301051444</v>
      </c>
      <c r="D341" s="334">
        <v>4680115881969</v>
      </c>
      <c r="E341" s="334"/>
      <c r="F341" s="63">
        <v>0.4</v>
      </c>
      <c r="G341" s="38">
        <v>6</v>
      </c>
      <c r="H341" s="63">
        <v>2.4</v>
      </c>
      <c r="I341" s="63">
        <v>2.6</v>
      </c>
      <c r="J341" s="38">
        <v>156</v>
      </c>
      <c r="K341" s="38" t="s">
        <v>79</v>
      </c>
      <c r="L341" s="39" t="s">
        <v>78</v>
      </c>
      <c r="M341" s="38">
        <v>40</v>
      </c>
      <c r="N341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1" s="336"/>
      <c r="P341" s="336"/>
      <c r="Q341" s="336"/>
      <c r="R341" s="337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x14ac:dyDescent="0.2">
      <c r="A342" s="328"/>
      <c r="B342" s="328"/>
      <c r="C342" s="328"/>
      <c r="D342" s="328"/>
      <c r="E342" s="328"/>
      <c r="F342" s="328"/>
      <c r="G342" s="328"/>
      <c r="H342" s="328"/>
      <c r="I342" s="328"/>
      <c r="J342" s="328"/>
      <c r="K342" s="328"/>
      <c r="L342" s="328"/>
      <c r="M342" s="329"/>
      <c r="N342" s="325" t="s">
        <v>43</v>
      </c>
      <c r="O342" s="326"/>
      <c r="P342" s="326"/>
      <c r="Q342" s="326"/>
      <c r="R342" s="326"/>
      <c r="S342" s="326"/>
      <c r="T342" s="327"/>
      <c r="U342" s="43" t="s">
        <v>42</v>
      </c>
      <c r="V342" s="44">
        <f>IFERROR(V338/H338,"0")+IFERROR(V339/H339,"0")+IFERROR(V340/H340,"0")+IFERROR(V341/H341,"0")</f>
        <v>0</v>
      </c>
      <c r="W342" s="44">
        <f>IFERROR(W338/H338,"0")+IFERROR(W339/H339,"0")+IFERROR(W340/H340,"0")+IFERROR(W341/H341,"0")</f>
        <v>0</v>
      </c>
      <c r="X342" s="44">
        <f>IFERROR(IF(X338="",0,X338),"0")+IFERROR(IF(X339="",0,X339),"0")+IFERROR(IF(X340="",0,X340),"0")+IFERROR(IF(X341="",0,X341),"0")</f>
        <v>0</v>
      </c>
      <c r="Y342" s="68"/>
      <c r="Z342" s="68"/>
    </row>
    <row r="343" spans="1:53" x14ac:dyDescent="0.2">
      <c r="A343" s="328"/>
      <c r="B343" s="328"/>
      <c r="C343" s="328"/>
      <c r="D343" s="328"/>
      <c r="E343" s="328"/>
      <c r="F343" s="328"/>
      <c r="G343" s="328"/>
      <c r="H343" s="328"/>
      <c r="I343" s="328"/>
      <c r="J343" s="328"/>
      <c r="K343" s="328"/>
      <c r="L343" s="328"/>
      <c r="M343" s="329"/>
      <c r="N343" s="325" t="s">
        <v>43</v>
      </c>
      <c r="O343" s="326"/>
      <c r="P343" s="326"/>
      <c r="Q343" s="326"/>
      <c r="R343" s="326"/>
      <c r="S343" s="326"/>
      <c r="T343" s="327"/>
      <c r="U343" s="43" t="s">
        <v>0</v>
      </c>
      <c r="V343" s="44">
        <f>IFERROR(SUM(V338:V341),"0")</f>
        <v>0</v>
      </c>
      <c r="W343" s="44">
        <f>IFERROR(SUM(W338:W341),"0")</f>
        <v>0</v>
      </c>
      <c r="X343" s="43"/>
      <c r="Y343" s="68"/>
      <c r="Z343" s="68"/>
    </row>
    <row r="344" spans="1:53" ht="14.25" customHeight="1" x14ac:dyDescent="0.25">
      <c r="A344" s="339" t="s">
        <v>237</v>
      </c>
      <c r="B344" s="339"/>
      <c r="C344" s="339"/>
      <c r="D344" s="339"/>
      <c r="E344" s="339"/>
      <c r="F344" s="339"/>
      <c r="G344" s="339"/>
      <c r="H344" s="339"/>
      <c r="I344" s="339"/>
      <c r="J344" s="339"/>
      <c r="K344" s="339"/>
      <c r="L344" s="339"/>
      <c r="M344" s="339"/>
      <c r="N344" s="339"/>
      <c r="O344" s="339"/>
      <c r="P344" s="339"/>
      <c r="Q344" s="339"/>
      <c r="R344" s="339"/>
      <c r="S344" s="339"/>
      <c r="T344" s="339"/>
      <c r="U344" s="339"/>
      <c r="V344" s="339"/>
      <c r="W344" s="339"/>
      <c r="X344" s="339"/>
      <c r="Y344" s="67"/>
      <c r="Z344" s="67"/>
    </row>
    <row r="345" spans="1:53" ht="27" customHeight="1" x14ac:dyDescent="0.25">
      <c r="A345" s="64" t="s">
        <v>509</v>
      </c>
      <c r="B345" s="64" t="s">
        <v>510</v>
      </c>
      <c r="C345" s="37">
        <v>4301060322</v>
      </c>
      <c r="D345" s="334">
        <v>4607091389357</v>
      </c>
      <c r="E345" s="334"/>
      <c r="F345" s="63">
        <v>1.3</v>
      </c>
      <c r="G345" s="38">
        <v>6</v>
      </c>
      <c r="H345" s="63">
        <v>7.8</v>
      </c>
      <c r="I345" s="63">
        <v>8.2799999999999994</v>
      </c>
      <c r="J345" s="38">
        <v>56</v>
      </c>
      <c r="K345" s="38" t="s">
        <v>111</v>
      </c>
      <c r="L345" s="39" t="s">
        <v>78</v>
      </c>
      <c r="M345" s="38">
        <v>40</v>
      </c>
      <c r="N345" s="40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5" s="336"/>
      <c r="P345" s="336"/>
      <c r="Q345" s="336"/>
      <c r="R345" s="337"/>
      <c r="S345" s="40" t="s">
        <v>48</v>
      </c>
      <c r="T345" s="40" t="s">
        <v>48</v>
      </c>
      <c r="U345" s="41" t="s">
        <v>0</v>
      </c>
      <c r="V345" s="59">
        <v>0</v>
      </c>
      <c r="W345" s="56">
        <f>IFERROR(IF(V345="",0,CEILING((V345/$H345),1)*$H345),"")</f>
        <v>0</v>
      </c>
      <c r="X345" s="42" t="str">
        <f>IFERROR(IF(W345=0,"",ROUNDUP(W345/H345,0)*0.02175),"")</f>
        <v/>
      </c>
      <c r="Y345" s="69" t="s">
        <v>48</v>
      </c>
      <c r="Z345" s="70" t="s">
        <v>48</v>
      </c>
      <c r="AD345" s="71"/>
      <c r="BA345" s="257" t="s">
        <v>66</v>
      </c>
    </row>
    <row r="346" spans="1:53" x14ac:dyDescent="0.2">
      <c r="A346" s="328"/>
      <c r="B346" s="328"/>
      <c r="C346" s="328"/>
      <c r="D346" s="328"/>
      <c r="E346" s="328"/>
      <c r="F346" s="328"/>
      <c r="G346" s="328"/>
      <c r="H346" s="328"/>
      <c r="I346" s="328"/>
      <c r="J346" s="328"/>
      <c r="K346" s="328"/>
      <c r="L346" s="328"/>
      <c r="M346" s="329"/>
      <c r="N346" s="325" t="s">
        <v>43</v>
      </c>
      <c r="O346" s="326"/>
      <c r="P346" s="326"/>
      <c r="Q346" s="326"/>
      <c r="R346" s="326"/>
      <c r="S346" s="326"/>
      <c r="T346" s="327"/>
      <c r="U346" s="43" t="s">
        <v>42</v>
      </c>
      <c r="V346" s="44">
        <f>IFERROR(V345/H345,"0")</f>
        <v>0</v>
      </c>
      <c r="W346" s="44">
        <f>IFERROR(W345/H345,"0")</f>
        <v>0</v>
      </c>
      <c r="X346" s="44">
        <f>IFERROR(IF(X345="",0,X345),"0")</f>
        <v>0</v>
      </c>
      <c r="Y346" s="68"/>
      <c r="Z346" s="68"/>
    </row>
    <row r="347" spans="1:53" x14ac:dyDescent="0.2">
      <c r="A347" s="328"/>
      <c r="B347" s="328"/>
      <c r="C347" s="328"/>
      <c r="D347" s="328"/>
      <c r="E347" s="328"/>
      <c r="F347" s="328"/>
      <c r="G347" s="328"/>
      <c r="H347" s="328"/>
      <c r="I347" s="328"/>
      <c r="J347" s="328"/>
      <c r="K347" s="328"/>
      <c r="L347" s="328"/>
      <c r="M347" s="329"/>
      <c r="N347" s="325" t="s">
        <v>43</v>
      </c>
      <c r="O347" s="326"/>
      <c r="P347" s="326"/>
      <c r="Q347" s="326"/>
      <c r="R347" s="326"/>
      <c r="S347" s="326"/>
      <c r="T347" s="327"/>
      <c r="U347" s="43" t="s">
        <v>0</v>
      </c>
      <c r="V347" s="44">
        <f>IFERROR(SUM(V345:V345),"0")</f>
        <v>0</v>
      </c>
      <c r="W347" s="44">
        <f>IFERROR(SUM(W345:W345),"0")</f>
        <v>0</v>
      </c>
      <c r="X347" s="43"/>
      <c r="Y347" s="68"/>
      <c r="Z347" s="68"/>
    </row>
    <row r="348" spans="1:53" ht="27.75" customHeight="1" x14ac:dyDescent="0.2">
      <c r="A348" s="350" t="s">
        <v>511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55"/>
      <c r="Z348" s="55"/>
    </row>
    <row r="349" spans="1:53" ht="16.5" customHeight="1" x14ac:dyDescent="0.25">
      <c r="A349" s="338" t="s">
        <v>512</v>
      </c>
      <c r="B349" s="338"/>
      <c r="C349" s="338"/>
      <c r="D349" s="338"/>
      <c r="E349" s="338"/>
      <c r="F349" s="338"/>
      <c r="G349" s="338"/>
      <c r="H349" s="338"/>
      <c r="I349" s="338"/>
      <c r="J349" s="338"/>
      <c r="K349" s="338"/>
      <c r="L349" s="338"/>
      <c r="M349" s="338"/>
      <c r="N349" s="338"/>
      <c r="O349" s="338"/>
      <c r="P349" s="338"/>
      <c r="Q349" s="338"/>
      <c r="R349" s="338"/>
      <c r="S349" s="338"/>
      <c r="T349" s="338"/>
      <c r="U349" s="338"/>
      <c r="V349" s="338"/>
      <c r="W349" s="338"/>
      <c r="X349" s="338"/>
      <c r="Y349" s="66"/>
      <c r="Z349" s="66"/>
    </row>
    <row r="350" spans="1:53" ht="14.25" customHeight="1" x14ac:dyDescent="0.25">
      <c r="A350" s="339" t="s">
        <v>115</v>
      </c>
      <c r="B350" s="339"/>
      <c r="C350" s="339"/>
      <c r="D350" s="339"/>
      <c r="E350" s="339"/>
      <c r="F350" s="339"/>
      <c r="G350" s="339"/>
      <c r="H350" s="339"/>
      <c r="I350" s="339"/>
      <c r="J350" s="339"/>
      <c r="K350" s="339"/>
      <c r="L350" s="339"/>
      <c r="M350" s="339"/>
      <c r="N350" s="339"/>
      <c r="O350" s="339"/>
      <c r="P350" s="339"/>
      <c r="Q350" s="339"/>
      <c r="R350" s="339"/>
      <c r="S350" s="339"/>
      <c r="T350" s="339"/>
      <c r="U350" s="339"/>
      <c r="V350" s="339"/>
      <c r="W350" s="339"/>
      <c r="X350" s="339"/>
      <c r="Y350" s="67"/>
      <c r="Z350" s="67"/>
    </row>
    <row r="351" spans="1:53" ht="27" customHeight="1" x14ac:dyDescent="0.25">
      <c r="A351" s="64" t="s">
        <v>513</v>
      </c>
      <c r="B351" s="64" t="s">
        <v>514</v>
      </c>
      <c r="C351" s="37">
        <v>4301011428</v>
      </c>
      <c r="D351" s="334">
        <v>4607091389708</v>
      </c>
      <c r="E351" s="334"/>
      <c r="F351" s="63">
        <v>0.45</v>
      </c>
      <c r="G351" s="38">
        <v>6</v>
      </c>
      <c r="H351" s="63">
        <v>2.7</v>
      </c>
      <c r="I351" s="63">
        <v>2.9</v>
      </c>
      <c r="J351" s="38">
        <v>156</v>
      </c>
      <c r="K351" s="38" t="s">
        <v>79</v>
      </c>
      <c r="L351" s="39" t="s">
        <v>110</v>
      </c>
      <c r="M351" s="38">
        <v>50</v>
      </c>
      <c r="N351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1" s="336"/>
      <c r="P351" s="336"/>
      <c r="Q351" s="336"/>
      <c r="R351" s="337"/>
      <c r="S351" s="40" t="s">
        <v>48</v>
      </c>
      <c r="T351" s="40" t="s">
        <v>48</v>
      </c>
      <c r="U351" s="41" t="s">
        <v>0</v>
      </c>
      <c r="V351" s="59">
        <v>0</v>
      </c>
      <c r="W351" s="56">
        <f>IFERROR(IF(V351="",0,CEILING((V351/$H351),1)*$H351),"")</f>
        <v>0</v>
      </c>
      <c r="X351" s="42" t="str">
        <f>IFERROR(IF(W351=0,"",ROUNDUP(W351/H351,0)*0.00753),"")</f>
        <v/>
      </c>
      <c r="Y351" s="69" t="s">
        <v>48</v>
      </c>
      <c r="Z351" s="70" t="s">
        <v>48</v>
      </c>
      <c r="AD351" s="71"/>
      <c r="BA351" s="258" t="s">
        <v>66</v>
      </c>
    </row>
    <row r="352" spans="1:53" ht="27" customHeight="1" x14ac:dyDescent="0.25">
      <c r="A352" s="64" t="s">
        <v>515</v>
      </c>
      <c r="B352" s="64" t="s">
        <v>516</v>
      </c>
      <c r="C352" s="37">
        <v>4301011427</v>
      </c>
      <c r="D352" s="334">
        <v>4607091389692</v>
      </c>
      <c r="E352" s="334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4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2" s="336"/>
      <c r="P352" s="336"/>
      <c r="Q352" s="336"/>
      <c r="R352" s="337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x14ac:dyDescent="0.2">
      <c r="A353" s="328"/>
      <c r="B353" s="328"/>
      <c r="C353" s="328"/>
      <c r="D353" s="328"/>
      <c r="E353" s="328"/>
      <c r="F353" s="328"/>
      <c r="G353" s="328"/>
      <c r="H353" s="328"/>
      <c r="I353" s="328"/>
      <c r="J353" s="328"/>
      <c r="K353" s="328"/>
      <c r="L353" s="328"/>
      <c r="M353" s="329"/>
      <c r="N353" s="325" t="s">
        <v>43</v>
      </c>
      <c r="O353" s="326"/>
      <c r="P353" s="326"/>
      <c r="Q353" s="326"/>
      <c r="R353" s="326"/>
      <c r="S353" s="326"/>
      <c r="T353" s="327"/>
      <c r="U353" s="43" t="s">
        <v>42</v>
      </c>
      <c r="V353" s="44">
        <f>IFERROR(V351/H351,"0")+IFERROR(V352/H352,"0")</f>
        <v>0</v>
      </c>
      <c r="W353" s="44">
        <f>IFERROR(W351/H351,"0")+IFERROR(W352/H352,"0")</f>
        <v>0</v>
      </c>
      <c r="X353" s="44">
        <f>IFERROR(IF(X351="",0,X351),"0")+IFERROR(IF(X352="",0,X352),"0")</f>
        <v>0</v>
      </c>
      <c r="Y353" s="68"/>
      <c r="Z353" s="68"/>
    </row>
    <row r="354" spans="1:53" x14ac:dyDescent="0.2">
      <c r="A354" s="328"/>
      <c r="B354" s="328"/>
      <c r="C354" s="328"/>
      <c r="D354" s="328"/>
      <c r="E354" s="328"/>
      <c r="F354" s="328"/>
      <c r="G354" s="328"/>
      <c r="H354" s="328"/>
      <c r="I354" s="328"/>
      <c r="J354" s="328"/>
      <c r="K354" s="328"/>
      <c r="L354" s="328"/>
      <c r="M354" s="329"/>
      <c r="N354" s="325" t="s">
        <v>43</v>
      </c>
      <c r="O354" s="326"/>
      <c r="P354" s="326"/>
      <c r="Q354" s="326"/>
      <c r="R354" s="326"/>
      <c r="S354" s="326"/>
      <c r="T354" s="327"/>
      <c r="U354" s="43" t="s">
        <v>0</v>
      </c>
      <c r="V354" s="44">
        <f>IFERROR(SUM(V351:V352),"0")</f>
        <v>0</v>
      </c>
      <c r="W354" s="44">
        <f>IFERROR(SUM(W351:W352),"0")</f>
        <v>0</v>
      </c>
      <c r="X354" s="43"/>
      <c r="Y354" s="68"/>
      <c r="Z354" s="68"/>
    </row>
    <row r="355" spans="1:53" ht="14.25" customHeight="1" x14ac:dyDescent="0.25">
      <c r="A355" s="339" t="s">
        <v>75</v>
      </c>
      <c r="B355" s="339"/>
      <c r="C355" s="339"/>
      <c r="D355" s="339"/>
      <c r="E355" s="339"/>
      <c r="F355" s="339"/>
      <c r="G355" s="339"/>
      <c r="H355" s="339"/>
      <c r="I355" s="339"/>
      <c r="J355" s="339"/>
      <c r="K355" s="339"/>
      <c r="L355" s="339"/>
      <c r="M355" s="339"/>
      <c r="N355" s="339"/>
      <c r="O355" s="339"/>
      <c r="P355" s="339"/>
      <c r="Q355" s="339"/>
      <c r="R355" s="339"/>
      <c r="S355" s="339"/>
      <c r="T355" s="339"/>
      <c r="U355" s="339"/>
      <c r="V355" s="339"/>
      <c r="W355" s="339"/>
      <c r="X355" s="339"/>
      <c r="Y355" s="67"/>
      <c r="Z355" s="67"/>
    </row>
    <row r="356" spans="1:53" ht="27" customHeight="1" x14ac:dyDescent="0.25">
      <c r="A356" s="64" t="s">
        <v>517</v>
      </c>
      <c r="B356" s="64" t="s">
        <v>518</v>
      </c>
      <c r="C356" s="37">
        <v>4301031177</v>
      </c>
      <c r="D356" s="334">
        <v>4607091389753</v>
      </c>
      <c r="E356" s="334"/>
      <c r="F356" s="63">
        <v>0.7</v>
      </c>
      <c r="G356" s="38">
        <v>6</v>
      </c>
      <c r="H356" s="63">
        <v>4.2</v>
      </c>
      <c r="I356" s="63">
        <v>4.43</v>
      </c>
      <c r="J356" s="38">
        <v>156</v>
      </c>
      <c r="K356" s="38" t="s">
        <v>79</v>
      </c>
      <c r="L356" s="39" t="s">
        <v>78</v>
      </c>
      <c r="M356" s="38">
        <v>45</v>
      </c>
      <c r="N356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6" s="336"/>
      <c r="P356" s="336"/>
      <c r="Q356" s="336"/>
      <c r="R356" s="33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ref="W356:W368" si="15">IFERROR(IF(V356="",0,CEILING((V356/$H356),1)*$H356),"")</f>
        <v>0</v>
      </c>
      <c r="X356" s="42" t="str">
        <f>IFERROR(IF(W356=0,"",ROUNDUP(W356/H356,0)*0.00753),"")</f>
        <v/>
      </c>
      <c r="Y356" s="69" t="s">
        <v>48</v>
      </c>
      <c r="Z356" s="70" t="s">
        <v>48</v>
      </c>
      <c r="AD356" s="71"/>
      <c r="BA356" s="260" t="s">
        <v>66</v>
      </c>
    </row>
    <row r="357" spans="1:53" ht="27" customHeight="1" x14ac:dyDescent="0.25">
      <c r="A357" s="64" t="s">
        <v>519</v>
      </c>
      <c r="B357" s="64" t="s">
        <v>520</v>
      </c>
      <c r="C357" s="37">
        <v>4301031174</v>
      </c>
      <c r="D357" s="334">
        <v>4607091389760</v>
      </c>
      <c r="E357" s="334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3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7" s="336"/>
      <c r="P357" s="336"/>
      <c r="Q357" s="336"/>
      <c r="R357" s="33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4301031175</v>
      </c>
      <c r="D358" s="334">
        <v>4607091389746</v>
      </c>
      <c r="E358" s="334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4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8" s="336"/>
      <c r="P358" s="336"/>
      <c r="Q358" s="336"/>
      <c r="R358" s="33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37.5" customHeight="1" x14ac:dyDescent="0.25">
      <c r="A359" s="64" t="s">
        <v>523</v>
      </c>
      <c r="B359" s="64" t="s">
        <v>524</v>
      </c>
      <c r="C359" s="37">
        <v>4301031236</v>
      </c>
      <c r="D359" s="334">
        <v>4680115882928</v>
      </c>
      <c r="E359" s="334"/>
      <c r="F359" s="63">
        <v>0.28000000000000003</v>
      </c>
      <c r="G359" s="38">
        <v>6</v>
      </c>
      <c r="H359" s="63">
        <v>1.68</v>
      </c>
      <c r="I359" s="63">
        <v>2.6</v>
      </c>
      <c r="J359" s="38">
        <v>156</v>
      </c>
      <c r="K359" s="38" t="s">
        <v>79</v>
      </c>
      <c r="L359" s="39" t="s">
        <v>78</v>
      </c>
      <c r="M359" s="38">
        <v>35</v>
      </c>
      <c r="N359" s="3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9" s="336"/>
      <c r="P359" s="336"/>
      <c r="Q359" s="336"/>
      <c r="R359" s="337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27" customHeight="1" x14ac:dyDescent="0.25">
      <c r="A360" s="64" t="s">
        <v>525</v>
      </c>
      <c r="B360" s="64" t="s">
        <v>526</v>
      </c>
      <c r="C360" s="37">
        <v>4301031257</v>
      </c>
      <c r="D360" s="334">
        <v>4680115883147</v>
      </c>
      <c r="E360" s="334"/>
      <c r="F360" s="63">
        <v>0.28000000000000003</v>
      </c>
      <c r="G360" s="38">
        <v>6</v>
      </c>
      <c r="H360" s="63">
        <v>1.68</v>
      </c>
      <c r="I360" s="63">
        <v>1.81</v>
      </c>
      <c r="J360" s="38">
        <v>234</v>
      </c>
      <c r="K360" s="38" t="s">
        <v>183</v>
      </c>
      <c r="L360" s="39" t="s">
        <v>78</v>
      </c>
      <c r="M360" s="38">
        <v>45</v>
      </c>
      <c r="N360" s="3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0" s="336"/>
      <c r="P360" s="336"/>
      <c r="Q360" s="336"/>
      <c r="R360" s="337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ref="X360:X368" si="16">IFERROR(IF(W360=0,"",ROUNDUP(W360/H360,0)*0.00502),"")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4301031178</v>
      </c>
      <c r="D361" s="334">
        <v>4607091384338</v>
      </c>
      <c r="E361" s="334"/>
      <c r="F361" s="63">
        <v>0.35</v>
      </c>
      <c r="G361" s="38">
        <v>6</v>
      </c>
      <c r="H361" s="63">
        <v>2.1</v>
      </c>
      <c r="I361" s="63">
        <v>2.23</v>
      </c>
      <c r="J361" s="38">
        <v>234</v>
      </c>
      <c r="K361" s="38" t="s">
        <v>183</v>
      </c>
      <c r="L361" s="39" t="s">
        <v>78</v>
      </c>
      <c r="M361" s="38">
        <v>45</v>
      </c>
      <c r="N361" s="3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1" s="336"/>
      <c r="P361" s="336"/>
      <c r="Q361" s="336"/>
      <c r="R361" s="337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37.5" customHeight="1" x14ac:dyDescent="0.25">
      <c r="A362" s="64" t="s">
        <v>529</v>
      </c>
      <c r="B362" s="64" t="s">
        <v>530</v>
      </c>
      <c r="C362" s="37">
        <v>4301031254</v>
      </c>
      <c r="D362" s="334">
        <v>4680115883154</v>
      </c>
      <c r="E362" s="334"/>
      <c r="F362" s="63">
        <v>0.28000000000000003</v>
      </c>
      <c r="G362" s="38">
        <v>6</v>
      </c>
      <c r="H362" s="63">
        <v>1.68</v>
      </c>
      <c r="I362" s="63">
        <v>1.81</v>
      </c>
      <c r="J362" s="38">
        <v>234</v>
      </c>
      <c r="K362" s="38" t="s">
        <v>183</v>
      </c>
      <c r="L362" s="39" t="s">
        <v>78</v>
      </c>
      <c r="M362" s="38">
        <v>45</v>
      </c>
      <c r="N362" s="39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2" s="336"/>
      <c r="P362" s="336"/>
      <c r="Q362" s="336"/>
      <c r="R362" s="337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4301031171</v>
      </c>
      <c r="D363" s="334">
        <v>4607091389524</v>
      </c>
      <c r="E363" s="334"/>
      <c r="F363" s="63">
        <v>0.35</v>
      </c>
      <c r="G363" s="38">
        <v>6</v>
      </c>
      <c r="H363" s="63">
        <v>2.1</v>
      </c>
      <c r="I363" s="63">
        <v>2.23</v>
      </c>
      <c r="J363" s="38">
        <v>234</v>
      </c>
      <c r="K363" s="38" t="s">
        <v>183</v>
      </c>
      <c r="L363" s="39" t="s">
        <v>78</v>
      </c>
      <c r="M363" s="38">
        <v>45</v>
      </c>
      <c r="N363" s="3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3" s="336"/>
      <c r="P363" s="336"/>
      <c r="Q363" s="336"/>
      <c r="R363" s="337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27" customHeight="1" x14ac:dyDescent="0.25">
      <c r="A364" s="64" t="s">
        <v>533</v>
      </c>
      <c r="B364" s="64" t="s">
        <v>534</v>
      </c>
      <c r="C364" s="37">
        <v>4301031258</v>
      </c>
      <c r="D364" s="334">
        <v>4680115883161</v>
      </c>
      <c r="E364" s="334"/>
      <c r="F364" s="63">
        <v>0.28000000000000003</v>
      </c>
      <c r="G364" s="38">
        <v>6</v>
      </c>
      <c r="H364" s="63">
        <v>1.68</v>
      </c>
      <c r="I364" s="63">
        <v>1.81</v>
      </c>
      <c r="J364" s="38">
        <v>234</v>
      </c>
      <c r="K364" s="38" t="s">
        <v>183</v>
      </c>
      <c r="L364" s="39" t="s">
        <v>78</v>
      </c>
      <c r="M364" s="38">
        <v>45</v>
      </c>
      <c r="N364" s="3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4" s="336"/>
      <c r="P364" s="336"/>
      <c r="Q364" s="336"/>
      <c r="R364" s="337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4301031170</v>
      </c>
      <c r="D365" s="334">
        <v>4607091384345</v>
      </c>
      <c r="E365" s="334"/>
      <c r="F365" s="63">
        <v>0.35</v>
      </c>
      <c r="G365" s="38">
        <v>6</v>
      </c>
      <c r="H365" s="63">
        <v>2.1</v>
      </c>
      <c r="I365" s="63">
        <v>2.23</v>
      </c>
      <c r="J365" s="38">
        <v>234</v>
      </c>
      <c r="K365" s="38" t="s">
        <v>183</v>
      </c>
      <c r="L365" s="39" t="s">
        <v>78</v>
      </c>
      <c r="M365" s="38">
        <v>45</v>
      </c>
      <c r="N365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5" s="336"/>
      <c r="P365" s="336"/>
      <c r="Q365" s="336"/>
      <c r="R365" s="337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4301031256</v>
      </c>
      <c r="D366" s="334">
        <v>4680115883178</v>
      </c>
      <c r="E366" s="334"/>
      <c r="F366" s="63">
        <v>0.28000000000000003</v>
      </c>
      <c r="G366" s="38">
        <v>6</v>
      </c>
      <c r="H366" s="63">
        <v>1.68</v>
      </c>
      <c r="I366" s="63">
        <v>1.81</v>
      </c>
      <c r="J366" s="38">
        <v>234</v>
      </c>
      <c r="K366" s="38" t="s">
        <v>183</v>
      </c>
      <c r="L366" s="39" t="s">
        <v>78</v>
      </c>
      <c r="M366" s="38">
        <v>45</v>
      </c>
      <c r="N366" s="3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6" s="336"/>
      <c r="P366" s="336"/>
      <c r="Q366" s="336"/>
      <c r="R366" s="337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4301031172</v>
      </c>
      <c r="D367" s="334">
        <v>4607091389531</v>
      </c>
      <c r="E367" s="334"/>
      <c r="F367" s="63">
        <v>0.35</v>
      </c>
      <c r="G367" s="38">
        <v>6</v>
      </c>
      <c r="H367" s="63">
        <v>2.1</v>
      </c>
      <c r="I367" s="63">
        <v>2.23</v>
      </c>
      <c r="J367" s="38">
        <v>234</v>
      </c>
      <c r="K367" s="38" t="s">
        <v>183</v>
      </c>
      <c r="L367" s="39" t="s">
        <v>78</v>
      </c>
      <c r="M367" s="38">
        <v>45</v>
      </c>
      <c r="N367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7" s="336"/>
      <c r="P367" s="336"/>
      <c r="Q367" s="336"/>
      <c r="R367" s="337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4301031255</v>
      </c>
      <c r="D368" s="334">
        <v>4680115883185</v>
      </c>
      <c r="E368" s="334"/>
      <c r="F368" s="63">
        <v>0.28000000000000003</v>
      </c>
      <c r="G368" s="38">
        <v>6</v>
      </c>
      <c r="H368" s="63">
        <v>1.68</v>
      </c>
      <c r="I368" s="63">
        <v>1.81</v>
      </c>
      <c r="J368" s="38">
        <v>234</v>
      </c>
      <c r="K368" s="38" t="s">
        <v>183</v>
      </c>
      <c r="L368" s="39" t="s">
        <v>78</v>
      </c>
      <c r="M368" s="38">
        <v>45</v>
      </c>
      <c r="N368" s="392" t="s">
        <v>543</v>
      </c>
      <c r="O368" s="336"/>
      <c r="P368" s="336"/>
      <c r="Q368" s="336"/>
      <c r="R368" s="337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x14ac:dyDescent="0.2">
      <c r="A369" s="328"/>
      <c r="B369" s="328"/>
      <c r="C369" s="328"/>
      <c r="D369" s="328"/>
      <c r="E369" s="328"/>
      <c r="F369" s="328"/>
      <c r="G369" s="328"/>
      <c r="H369" s="328"/>
      <c r="I369" s="328"/>
      <c r="J369" s="328"/>
      <c r="K369" s="328"/>
      <c r="L369" s="328"/>
      <c r="M369" s="329"/>
      <c r="N369" s="325" t="s">
        <v>43</v>
      </c>
      <c r="O369" s="326"/>
      <c r="P369" s="326"/>
      <c r="Q369" s="326"/>
      <c r="R369" s="326"/>
      <c r="S369" s="326"/>
      <c r="T369" s="327"/>
      <c r="U369" s="43" t="s">
        <v>42</v>
      </c>
      <c r="V369" s="44">
        <f>IFERROR(V356/H356,"0")+IFERROR(V357/H357,"0")+IFERROR(V358/H358,"0")+IFERROR(V359/H359,"0")+IFERROR(V360/H360,"0")+IFERROR(V361/H361,"0")+IFERROR(V362/H362,"0")+IFERROR(V363/H363,"0")+IFERROR(V364/H364,"0")+IFERROR(V365/H365,"0")+IFERROR(V366/H366,"0")+IFERROR(V367/H367,"0")+IFERROR(V368/H368,"0")</f>
        <v>0</v>
      </c>
      <c r="W369" s="44">
        <f>IFERROR(W356/H356,"0")+IFERROR(W357/H357,"0")+IFERROR(W358/H358,"0")+IFERROR(W359/H359,"0")+IFERROR(W360/H360,"0")+IFERROR(W361/H361,"0")+IFERROR(W362/H362,"0")+IFERROR(W363/H363,"0")+IFERROR(W364/H364,"0")+IFERROR(W365/H365,"0")+IFERROR(W366/H366,"0")+IFERROR(W367/H367,"0")+IFERROR(W368/H368,"0")</f>
        <v>0</v>
      </c>
      <c r="X369" s="44">
        <f>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</f>
        <v>0</v>
      </c>
      <c r="Y369" s="68"/>
      <c r="Z369" s="68"/>
    </row>
    <row r="370" spans="1:53" x14ac:dyDescent="0.2">
      <c r="A370" s="328"/>
      <c r="B370" s="328"/>
      <c r="C370" s="328"/>
      <c r="D370" s="328"/>
      <c r="E370" s="328"/>
      <c r="F370" s="328"/>
      <c r="G370" s="328"/>
      <c r="H370" s="328"/>
      <c r="I370" s="328"/>
      <c r="J370" s="328"/>
      <c r="K370" s="328"/>
      <c r="L370" s="328"/>
      <c r="M370" s="329"/>
      <c r="N370" s="325" t="s">
        <v>43</v>
      </c>
      <c r="O370" s="326"/>
      <c r="P370" s="326"/>
      <c r="Q370" s="326"/>
      <c r="R370" s="326"/>
      <c r="S370" s="326"/>
      <c r="T370" s="327"/>
      <c r="U370" s="43" t="s">
        <v>0</v>
      </c>
      <c r="V370" s="44">
        <f>IFERROR(SUM(V356:V368),"0")</f>
        <v>0</v>
      </c>
      <c r="W370" s="44">
        <f>IFERROR(SUM(W356:W368),"0")</f>
        <v>0</v>
      </c>
      <c r="X370" s="43"/>
      <c r="Y370" s="68"/>
      <c r="Z370" s="68"/>
    </row>
    <row r="371" spans="1:53" ht="14.25" customHeight="1" x14ac:dyDescent="0.25">
      <c r="A371" s="339" t="s">
        <v>80</v>
      </c>
      <c r="B371" s="339"/>
      <c r="C371" s="339"/>
      <c r="D371" s="339"/>
      <c r="E371" s="339"/>
      <c r="F371" s="339"/>
      <c r="G371" s="339"/>
      <c r="H371" s="339"/>
      <c r="I371" s="339"/>
      <c r="J371" s="339"/>
      <c r="K371" s="339"/>
      <c r="L371" s="339"/>
      <c r="M371" s="339"/>
      <c r="N371" s="339"/>
      <c r="O371" s="339"/>
      <c r="P371" s="339"/>
      <c r="Q371" s="339"/>
      <c r="R371" s="339"/>
      <c r="S371" s="339"/>
      <c r="T371" s="339"/>
      <c r="U371" s="339"/>
      <c r="V371" s="339"/>
      <c r="W371" s="339"/>
      <c r="X371" s="339"/>
      <c r="Y371" s="67"/>
      <c r="Z371" s="67"/>
    </row>
    <row r="372" spans="1:53" ht="27" customHeight="1" x14ac:dyDescent="0.25">
      <c r="A372" s="64" t="s">
        <v>544</v>
      </c>
      <c r="B372" s="64" t="s">
        <v>545</v>
      </c>
      <c r="C372" s="37">
        <v>4301051258</v>
      </c>
      <c r="D372" s="334">
        <v>4607091389685</v>
      </c>
      <c r="E372" s="334"/>
      <c r="F372" s="63">
        <v>1.3</v>
      </c>
      <c r="G372" s="38">
        <v>6</v>
      </c>
      <c r="H372" s="63">
        <v>7.8</v>
      </c>
      <c r="I372" s="63">
        <v>8.3460000000000001</v>
      </c>
      <c r="J372" s="38">
        <v>56</v>
      </c>
      <c r="K372" s="38" t="s">
        <v>111</v>
      </c>
      <c r="L372" s="39" t="s">
        <v>132</v>
      </c>
      <c r="M372" s="38">
        <v>45</v>
      </c>
      <c r="N372" s="3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2" s="336"/>
      <c r="P372" s="336"/>
      <c r="Q372" s="336"/>
      <c r="R372" s="337"/>
      <c r="S372" s="40" t="s">
        <v>48</v>
      </c>
      <c r="T372" s="40" t="s">
        <v>48</v>
      </c>
      <c r="U372" s="41" t="s">
        <v>0</v>
      </c>
      <c r="V372" s="59">
        <v>0</v>
      </c>
      <c r="W372" s="56">
        <f>IFERROR(IF(V372="",0,CEILING((V372/$H372),1)*$H372),"")</f>
        <v>0</v>
      </c>
      <c r="X372" s="42" t="str">
        <f>IFERROR(IF(W372=0,"",ROUNDUP(W372/H372,0)*0.02175),"")</f>
        <v/>
      </c>
      <c r="Y372" s="69" t="s">
        <v>48</v>
      </c>
      <c r="Z372" s="70" t="s">
        <v>48</v>
      </c>
      <c r="AD372" s="71"/>
      <c r="BA372" s="273" t="s">
        <v>66</v>
      </c>
    </row>
    <row r="373" spans="1:53" ht="27" customHeight="1" x14ac:dyDescent="0.25">
      <c r="A373" s="64" t="s">
        <v>546</v>
      </c>
      <c r="B373" s="64" t="s">
        <v>547</v>
      </c>
      <c r="C373" s="37">
        <v>4301051431</v>
      </c>
      <c r="D373" s="334">
        <v>4607091389654</v>
      </c>
      <c r="E373" s="334"/>
      <c r="F373" s="63">
        <v>0.33</v>
      </c>
      <c r="G373" s="38">
        <v>6</v>
      </c>
      <c r="H373" s="63">
        <v>1.98</v>
      </c>
      <c r="I373" s="63">
        <v>2.258</v>
      </c>
      <c r="J373" s="38">
        <v>156</v>
      </c>
      <c r="K373" s="38" t="s">
        <v>79</v>
      </c>
      <c r="L373" s="39" t="s">
        <v>132</v>
      </c>
      <c r="M373" s="38">
        <v>45</v>
      </c>
      <c r="N373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3" s="336"/>
      <c r="P373" s="336"/>
      <c r="Q373" s="336"/>
      <c r="R373" s="33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IFERROR(IF(W373=0,"",ROUNDUP(W373/H373,0)*0.00753),"")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4301051284</v>
      </c>
      <c r="D374" s="334">
        <v>4607091384352</v>
      </c>
      <c r="E374" s="334"/>
      <c r="F374" s="63">
        <v>0.6</v>
      </c>
      <c r="G374" s="38">
        <v>4</v>
      </c>
      <c r="H374" s="63">
        <v>2.4</v>
      </c>
      <c r="I374" s="63">
        <v>2.6459999999999999</v>
      </c>
      <c r="J374" s="38">
        <v>120</v>
      </c>
      <c r="K374" s="38" t="s">
        <v>79</v>
      </c>
      <c r="L374" s="39" t="s">
        <v>132</v>
      </c>
      <c r="M374" s="38">
        <v>45</v>
      </c>
      <c r="N374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4" s="336"/>
      <c r="P374" s="336"/>
      <c r="Q374" s="336"/>
      <c r="R374" s="337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IFERROR(IF(W374=0,"",ROUNDUP(W374/H374,0)*0.00937),"")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4301051257</v>
      </c>
      <c r="D375" s="334">
        <v>4607091389661</v>
      </c>
      <c r="E375" s="334"/>
      <c r="F375" s="63">
        <v>0.55000000000000004</v>
      </c>
      <c r="G375" s="38">
        <v>4</v>
      </c>
      <c r="H375" s="63">
        <v>2.2000000000000002</v>
      </c>
      <c r="I375" s="63">
        <v>2.492</v>
      </c>
      <c r="J375" s="38">
        <v>120</v>
      </c>
      <c r="K375" s="38" t="s">
        <v>79</v>
      </c>
      <c r="L375" s="39" t="s">
        <v>132</v>
      </c>
      <c r="M375" s="38">
        <v>45</v>
      </c>
      <c r="N375" s="38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5" s="336"/>
      <c r="P375" s="336"/>
      <c r="Q375" s="336"/>
      <c r="R375" s="337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x14ac:dyDescent="0.2">
      <c r="A376" s="328"/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9"/>
      <c r="N376" s="325" t="s">
        <v>43</v>
      </c>
      <c r="O376" s="326"/>
      <c r="P376" s="326"/>
      <c r="Q376" s="326"/>
      <c r="R376" s="326"/>
      <c r="S376" s="326"/>
      <c r="T376" s="327"/>
      <c r="U376" s="43" t="s">
        <v>42</v>
      </c>
      <c r="V376" s="44">
        <f>IFERROR(V372/H372,"0")+IFERROR(V373/H373,"0")+IFERROR(V374/H374,"0")+IFERROR(V375/H375,"0")</f>
        <v>0</v>
      </c>
      <c r="W376" s="44">
        <f>IFERROR(W372/H372,"0")+IFERROR(W373/H373,"0")+IFERROR(W374/H374,"0")+IFERROR(W375/H375,"0")</f>
        <v>0</v>
      </c>
      <c r="X376" s="44">
        <f>IFERROR(IF(X372="",0,X372),"0")+IFERROR(IF(X373="",0,X373),"0")+IFERROR(IF(X374="",0,X374),"0")+IFERROR(IF(X375="",0,X375),"0")</f>
        <v>0</v>
      </c>
      <c r="Y376" s="68"/>
      <c r="Z376" s="68"/>
    </row>
    <row r="377" spans="1:53" x14ac:dyDescent="0.2">
      <c r="A377" s="328"/>
      <c r="B377" s="328"/>
      <c r="C377" s="328"/>
      <c r="D377" s="328"/>
      <c r="E377" s="328"/>
      <c r="F377" s="328"/>
      <c r="G377" s="328"/>
      <c r="H377" s="328"/>
      <c r="I377" s="328"/>
      <c r="J377" s="328"/>
      <c r="K377" s="328"/>
      <c r="L377" s="328"/>
      <c r="M377" s="329"/>
      <c r="N377" s="325" t="s">
        <v>43</v>
      </c>
      <c r="O377" s="326"/>
      <c r="P377" s="326"/>
      <c r="Q377" s="326"/>
      <c r="R377" s="326"/>
      <c r="S377" s="326"/>
      <c r="T377" s="327"/>
      <c r="U377" s="43" t="s">
        <v>0</v>
      </c>
      <c r="V377" s="44">
        <f>IFERROR(SUM(V372:V375),"0")</f>
        <v>0</v>
      </c>
      <c r="W377" s="44">
        <f>IFERROR(SUM(W372:W375),"0")</f>
        <v>0</v>
      </c>
      <c r="X377" s="43"/>
      <c r="Y377" s="68"/>
      <c r="Z377" s="68"/>
    </row>
    <row r="378" spans="1:53" ht="14.25" customHeight="1" x14ac:dyDescent="0.25">
      <c r="A378" s="339" t="s">
        <v>237</v>
      </c>
      <c r="B378" s="339"/>
      <c r="C378" s="339"/>
      <c r="D378" s="339"/>
      <c r="E378" s="339"/>
      <c r="F378" s="339"/>
      <c r="G378" s="339"/>
      <c r="H378" s="339"/>
      <c r="I378" s="339"/>
      <c r="J378" s="339"/>
      <c r="K378" s="339"/>
      <c r="L378" s="339"/>
      <c r="M378" s="339"/>
      <c r="N378" s="339"/>
      <c r="O378" s="339"/>
      <c r="P378" s="339"/>
      <c r="Q378" s="339"/>
      <c r="R378" s="339"/>
      <c r="S378" s="339"/>
      <c r="T378" s="339"/>
      <c r="U378" s="339"/>
      <c r="V378" s="339"/>
      <c r="W378" s="339"/>
      <c r="X378" s="339"/>
      <c r="Y378" s="67"/>
      <c r="Z378" s="67"/>
    </row>
    <row r="379" spans="1:53" ht="27" customHeight="1" x14ac:dyDescent="0.25">
      <c r="A379" s="64" t="s">
        <v>552</v>
      </c>
      <c r="B379" s="64" t="s">
        <v>553</v>
      </c>
      <c r="C379" s="37">
        <v>4301060352</v>
      </c>
      <c r="D379" s="334">
        <v>4680115881648</v>
      </c>
      <c r="E379" s="334"/>
      <c r="F379" s="63">
        <v>1</v>
      </c>
      <c r="G379" s="38">
        <v>4</v>
      </c>
      <c r="H379" s="63">
        <v>4</v>
      </c>
      <c r="I379" s="63">
        <v>4.4039999999999999</v>
      </c>
      <c r="J379" s="38">
        <v>104</v>
      </c>
      <c r="K379" s="38" t="s">
        <v>111</v>
      </c>
      <c r="L379" s="39" t="s">
        <v>78</v>
      </c>
      <c r="M379" s="38">
        <v>35</v>
      </c>
      <c r="N379" s="3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9" s="336"/>
      <c r="P379" s="336"/>
      <c r="Q379" s="336"/>
      <c r="R379" s="33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IFERROR(IF(W379=0,"",ROUNDUP(W379/H379,0)*0.01196),"")</f>
        <v/>
      </c>
      <c r="Y379" s="69" t="s">
        <v>48</v>
      </c>
      <c r="Z379" s="70" t="s">
        <v>48</v>
      </c>
      <c r="AD379" s="71"/>
      <c r="BA379" s="277" t="s">
        <v>66</v>
      </c>
    </row>
    <row r="380" spans="1:53" x14ac:dyDescent="0.2">
      <c r="A380" s="328"/>
      <c r="B380" s="328"/>
      <c r="C380" s="328"/>
      <c r="D380" s="328"/>
      <c r="E380" s="328"/>
      <c r="F380" s="328"/>
      <c r="G380" s="328"/>
      <c r="H380" s="328"/>
      <c r="I380" s="328"/>
      <c r="J380" s="328"/>
      <c r="K380" s="328"/>
      <c r="L380" s="328"/>
      <c r="M380" s="329"/>
      <c r="N380" s="325" t="s">
        <v>43</v>
      </c>
      <c r="O380" s="326"/>
      <c r="P380" s="326"/>
      <c r="Q380" s="326"/>
      <c r="R380" s="326"/>
      <c r="S380" s="326"/>
      <c r="T380" s="327"/>
      <c r="U380" s="43" t="s">
        <v>42</v>
      </c>
      <c r="V380" s="44">
        <f>IFERROR(V379/H379,"0")</f>
        <v>0</v>
      </c>
      <c r="W380" s="44">
        <f>IFERROR(W379/H379,"0")</f>
        <v>0</v>
      </c>
      <c r="X380" s="44">
        <f>IFERROR(IF(X379="",0,X379),"0")</f>
        <v>0</v>
      </c>
      <c r="Y380" s="68"/>
      <c r="Z380" s="68"/>
    </row>
    <row r="381" spans="1:53" x14ac:dyDescent="0.2">
      <c r="A381" s="328"/>
      <c r="B381" s="328"/>
      <c r="C381" s="328"/>
      <c r="D381" s="328"/>
      <c r="E381" s="328"/>
      <c r="F381" s="328"/>
      <c r="G381" s="328"/>
      <c r="H381" s="328"/>
      <c r="I381" s="328"/>
      <c r="J381" s="328"/>
      <c r="K381" s="328"/>
      <c r="L381" s="328"/>
      <c r="M381" s="329"/>
      <c r="N381" s="325" t="s">
        <v>43</v>
      </c>
      <c r="O381" s="326"/>
      <c r="P381" s="326"/>
      <c r="Q381" s="326"/>
      <c r="R381" s="326"/>
      <c r="S381" s="326"/>
      <c r="T381" s="327"/>
      <c r="U381" s="43" t="s">
        <v>0</v>
      </c>
      <c r="V381" s="44">
        <f>IFERROR(SUM(V379:V379),"0")</f>
        <v>0</v>
      </c>
      <c r="W381" s="44">
        <f>IFERROR(SUM(W379:W379),"0")</f>
        <v>0</v>
      </c>
      <c r="X381" s="43"/>
      <c r="Y381" s="68"/>
      <c r="Z381" s="68"/>
    </row>
    <row r="382" spans="1:53" ht="14.25" customHeight="1" x14ac:dyDescent="0.25">
      <c r="A382" s="339" t="s">
        <v>93</v>
      </c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  <c r="T382" s="339"/>
      <c r="U382" s="339"/>
      <c r="V382" s="339"/>
      <c r="W382" s="339"/>
      <c r="X382" s="339"/>
      <c r="Y382" s="67"/>
      <c r="Z382" s="67"/>
    </row>
    <row r="383" spans="1:53" ht="27" customHeight="1" x14ac:dyDescent="0.25">
      <c r="A383" s="64" t="s">
        <v>554</v>
      </c>
      <c r="B383" s="64" t="s">
        <v>555</v>
      </c>
      <c r="C383" s="37">
        <v>4301032045</v>
      </c>
      <c r="D383" s="334">
        <v>4680115884335</v>
      </c>
      <c r="E383" s="334"/>
      <c r="F383" s="63">
        <v>0.06</v>
      </c>
      <c r="G383" s="38">
        <v>20</v>
      </c>
      <c r="H383" s="63">
        <v>1.2</v>
      </c>
      <c r="I383" s="63">
        <v>1.8</v>
      </c>
      <c r="J383" s="38">
        <v>160</v>
      </c>
      <c r="K383" s="38" t="s">
        <v>558</v>
      </c>
      <c r="L383" s="39" t="s">
        <v>557</v>
      </c>
      <c r="M383" s="38">
        <v>60</v>
      </c>
      <c r="N383" s="379" t="s">
        <v>556</v>
      </c>
      <c r="O383" s="336"/>
      <c r="P383" s="336"/>
      <c r="Q383" s="336"/>
      <c r="R383" s="337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IFERROR(IF(W383=0,"",ROUNDUP(W383/H383,0)*0.00627),"")</f>
        <v/>
      </c>
      <c r="Y383" s="69" t="s">
        <v>48</v>
      </c>
      <c r="Z383" s="70" t="s">
        <v>270</v>
      </c>
      <c r="AD383" s="71"/>
      <c r="BA383" s="278" t="s">
        <v>66</v>
      </c>
    </row>
    <row r="384" spans="1:53" ht="27" customHeight="1" x14ac:dyDescent="0.25">
      <c r="A384" s="64" t="s">
        <v>559</v>
      </c>
      <c r="B384" s="64" t="s">
        <v>560</v>
      </c>
      <c r="C384" s="37">
        <v>4301170011</v>
      </c>
      <c r="D384" s="334">
        <v>4680115884113</v>
      </c>
      <c r="E384" s="334"/>
      <c r="F384" s="63">
        <v>0.11</v>
      </c>
      <c r="G384" s="38">
        <v>12</v>
      </c>
      <c r="H384" s="63">
        <v>1.32</v>
      </c>
      <c r="I384" s="63">
        <v>1.88</v>
      </c>
      <c r="J384" s="38">
        <v>160</v>
      </c>
      <c r="K384" s="38" t="s">
        <v>558</v>
      </c>
      <c r="L384" s="39" t="s">
        <v>557</v>
      </c>
      <c r="M384" s="38">
        <v>150</v>
      </c>
      <c r="N384" s="380" t="s">
        <v>561</v>
      </c>
      <c r="O384" s="336"/>
      <c r="P384" s="336"/>
      <c r="Q384" s="336"/>
      <c r="R384" s="337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562</v>
      </c>
      <c r="B385" s="64" t="s">
        <v>563</v>
      </c>
      <c r="C385" s="37">
        <v>4301032046</v>
      </c>
      <c r="D385" s="334">
        <v>4680115884359</v>
      </c>
      <c r="E385" s="334"/>
      <c r="F385" s="63">
        <v>0.06</v>
      </c>
      <c r="G385" s="38">
        <v>20</v>
      </c>
      <c r="H385" s="63">
        <v>1.2</v>
      </c>
      <c r="I385" s="63">
        <v>1.8</v>
      </c>
      <c r="J385" s="38">
        <v>160</v>
      </c>
      <c r="K385" s="38" t="s">
        <v>558</v>
      </c>
      <c r="L385" s="39" t="s">
        <v>557</v>
      </c>
      <c r="M385" s="38">
        <v>60</v>
      </c>
      <c r="N385" s="381" t="s">
        <v>564</v>
      </c>
      <c r="O385" s="336"/>
      <c r="P385" s="336"/>
      <c r="Q385" s="336"/>
      <c r="R385" s="337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48</v>
      </c>
      <c r="AD385" s="71"/>
      <c r="BA385" s="280" t="s">
        <v>66</v>
      </c>
    </row>
    <row r="386" spans="1:53" ht="27" customHeight="1" x14ac:dyDescent="0.25">
      <c r="A386" s="64" t="s">
        <v>565</v>
      </c>
      <c r="B386" s="64" t="s">
        <v>566</v>
      </c>
      <c r="C386" s="37">
        <v>4301032047</v>
      </c>
      <c r="D386" s="334">
        <v>4680115884342</v>
      </c>
      <c r="E386" s="334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558</v>
      </c>
      <c r="L386" s="39" t="s">
        <v>557</v>
      </c>
      <c r="M386" s="38">
        <v>60</v>
      </c>
      <c r="N386" s="382" t="s">
        <v>567</v>
      </c>
      <c r="O386" s="336"/>
      <c r="P386" s="336"/>
      <c r="Q386" s="336"/>
      <c r="R386" s="337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x14ac:dyDescent="0.2">
      <c r="A387" s="328"/>
      <c r="B387" s="328"/>
      <c r="C387" s="328"/>
      <c r="D387" s="328"/>
      <c r="E387" s="328"/>
      <c r="F387" s="328"/>
      <c r="G387" s="328"/>
      <c r="H387" s="328"/>
      <c r="I387" s="328"/>
      <c r="J387" s="328"/>
      <c r="K387" s="328"/>
      <c r="L387" s="328"/>
      <c r="M387" s="329"/>
      <c r="N387" s="325" t="s">
        <v>43</v>
      </c>
      <c r="O387" s="326"/>
      <c r="P387" s="326"/>
      <c r="Q387" s="326"/>
      <c r="R387" s="326"/>
      <c r="S387" s="326"/>
      <c r="T387" s="327"/>
      <c r="U387" s="43" t="s">
        <v>42</v>
      </c>
      <c r="V387" s="44">
        <f>IFERROR(V383/H383,"0")+IFERROR(V384/H384,"0")+IFERROR(V385/H385,"0")+IFERROR(V386/H386,"0")</f>
        <v>0</v>
      </c>
      <c r="W387" s="44">
        <f>IFERROR(W383/H383,"0")+IFERROR(W384/H384,"0")+IFERROR(W385/H385,"0")+IFERROR(W386/H386,"0")</f>
        <v>0</v>
      </c>
      <c r="X387" s="44">
        <f>IFERROR(IF(X383="",0,X383),"0")+IFERROR(IF(X384="",0,X384),"0")+IFERROR(IF(X385="",0,X385),"0")+IFERROR(IF(X386="",0,X386),"0")</f>
        <v>0</v>
      </c>
      <c r="Y387" s="68"/>
      <c r="Z387" s="68"/>
    </row>
    <row r="388" spans="1:53" x14ac:dyDescent="0.2">
      <c r="A388" s="328"/>
      <c r="B388" s="328"/>
      <c r="C388" s="328"/>
      <c r="D388" s="328"/>
      <c r="E388" s="328"/>
      <c r="F388" s="328"/>
      <c r="G388" s="328"/>
      <c r="H388" s="328"/>
      <c r="I388" s="328"/>
      <c r="J388" s="328"/>
      <c r="K388" s="328"/>
      <c r="L388" s="328"/>
      <c r="M388" s="329"/>
      <c r="N388" s="325" t="s">
        <v>43</v>
      </c>
      <c r="O388" s="326"/>
      <c r="P388" s="326"/>
      <c r="Q388" s="326"/>
      <c r="R388" s="326"/>
      <c r="S388" s="326"/>
      <c r="T388" s="327"/>
      <c r="U388" s="43" t="s">
        <v>0</v>
      </c>
      <c r="V388" s="44">
        <f>IFERROR(SUM(V383:V386),"0")</f>
        <v>0</v>
      </c>
      <c r="W388" s="44">
        <f>IFERROR(SUM(W383:W386),"0")</f>
        <v>0</v>
      </c>
      <c r="X388" s="43"/>
      <c r="Y388" s="68"/>
      <c r="Z388" s="68"/>
    </row>
    <row r="389" spans="1:53" ht="14.25" customHeight="1" x14ac:dyDescent="0.25">
      <c r="A389" s="339" t="s">
        <v>102</v>
      </c>
      <c r="B389" s="339"/>
      <c r="C389" s="339"/>
      <c r="D389" s="339"/>
      <c r="E389" s="339"/>
      <c r="F389" s="339"/>
      <c r="G389" s="339"/>
      <c r="H389" s="339"/>
      <c r="I389" s="339"/>
      <c r="J389" s="339"/>
      <c r="K389" s="339"/>
      <c r="L389" s="339"/>
      <c r="M389" s="339"/>
      <c r="N389" s="339"/>
      <c r="O389" s="339"/>
      <c r="P389" s="339"/>
      <c r="Q389" s="339"/>
      <c r="R389" s="339"/>
      <c r="S389" s="339"/>
      <c r="T389" s="339"/>
      <c r="U389" s="339"/>
      <c r="V389" s="339"/>
      <c r="W389" s="339"/>
      <c r="X389" s="339"/>
      <c r="Y389" s="67"/>
      <c r="Z389" s="67"/>
    </row>
    <row r="390" spans="1:53" ht="27" customHeight="1" x14ac:dyDescent="0.25">
      <c r="A390" s="64" t="s">
        <v>568</v>
      </c>
      <c r="B390" s="64" t="s">
        <v>569</v>
      </c>
      <c r="C390" s="37">
        <v>4301170010</v>
      </c>
      <c r="D390" s="334">
        <v>4680115884090</v>
      </c>
      <c r="E390" s="334"/>
      <c r="F390" s="63">
        <v>0.11</v>
      </c>
      <c r="G390" s="38">
        <v>12</v>
      </c>
      <c r="H390" s="63">
        <v>1.32</v>
      </c>
      <c r="I390" s="63">
        <v>1.88</v>
      </c>
      <c r="J390" s="38">
        <v>160</v>
      </c>
      <c r="K390" s="38" t="s">
        <v>558</v>
      </c>
      <c r="L390" s="39" t="s">
        <v>557</v>
      </c>
      <c r="M390" s="38">
        <v>150</v>
      </c>
      <c r="N390" s="377" t="s">
        <v>570</v>
      </c>
      <c r="O390" s="336"/>
      <c r="P390" s="336"/>
      <c r="Q390" s="336"/>
      <c r="R390" s="337"/>
      <c r="S390" s="40" t="s">
        <v>48</v>
      </c>
      <c r="T390" s="40" t="s">
        <v>48</v>
      </c>
      <c r="U390" s="41" t="s">
        <v>0</v>
      </c>
      <c r="V390" s="59">
        <v>0</v>
      </c>
      <c r="W390" s="56">
        <f>IFERROR(IF(V390="",0,CEILING((V390/$H390),1)*$H390),"")</f>
        <v>0</v>
      </c>
      <c r="X390" s="42" t="str">
        <f>IFERROR(IF(W390=0,"",ROUNDUP(W390/H390,0)*0.00627),"")</f>
        <v/>
      </c>
      <c r="Y390" s="69" t="s">
        <v>48</v>
      </c>
      <c r="Z390" s="70" t="s">
        <v>48</v>
      </c>
      <c r="AD390" s="71"/>
      <c r="BA390" s="282" t="s">
        <v>66</v>
      </c>
    </row>
    <row r="391" spans="1:53" ht="27" customHeight="1" x14ac:dyDescent="0.25">
      <c r="A391" s="64" t="s">
        <v>571</v>
      </c>
      <c r="B391" s="64" t="s">
        <v>572</v>
      </c>
      <c r="C391" s="37">
        <v>4301170009</v>
      </c>
      <c r="D391" s="334">
        <v>4680115882997</v>
      </c>
      <c r="E391" s="334"/>
      <c r="F391" s="63">
        <v>0.13</v>
      </c>
      <c r="G391" s="38">
        <v>10</v>
      </c>
      <c r="H391" s="63">
        <v>1.3</v>
      </c>
      <c r="I391" s="63">
        <v>1.46</v>
      </c>
      <c r="J391" s="38">
        <v>200</v>
      </c>
      <c r="K391" s="38" t="s">
        <v>558</v>
      </c>
      <c r="L391" s="39" t="s">
        <v>557</v>
      </c>
      <c r="M391" s="38">
        <v>150</v>
      </c>
      <c r="N391" s="378" t="s">
        <v>573</v>
      </c>
      <c r="O391" s="336"/>
      <c r="P391" s="336"/>
      <c r="Q391" s="336"/>
      <c r="R391" s="337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IFERROR(IF(W391=0,"",ROUNDUP(W391/H391,0)*0.00673),"")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x14ac:dyDescent="0.2">
      <c r="A392" s="328"/>
      <c r="B392" s="328"/>
      <c r="C392" s="328"/>
      <c r="D392" s="328"/>
      <c r="E392" s="328"/>
      <c r="F392" s="328"/>
      <c r="G392" s="328"/>
      <c r="H392" s="328"/>
      <c r="I392" s="328"/>
      <c r="J392" s="328"/>
      <c r="K392" s="328"/>
      <c r="L392" s="328"/>
      <c r="M392" s="329"/>
      <c r="N392" s="325" t="s">
        <v>43</v>
      </c>
      <c r="O392" s="326"/>
      <c r="P392" s="326"/>
      <c r="Q392" s="326"/>
      <c r="R392" s="326"/>
      <c r="S392" s="326"/>
      <c r="T392" s="327"/>
      <c r="U392" s="43" t="s">
        <v>42</v>
      </c>
      <c r="V392" s="44">
        <f>IFERROR(V390/H390,"0")+IFERROR(V391/H391,"0")</f>
        <v>0</v>
      </c>
      <c r="W392" s="44">
        <f>IFERROR(W390/H390,"0")+IFERROR(W391/H391,"0")</f>
        <v>0</v>
      </c>
      <c r="X392" s="44">
        <f>IFERROR(IF(X390="",0,X390),"0")+IFERROR(IF(X391="",0,X391),"0")</f>
        <v>0</v>
      </c>
      <c r="Y392" s="68"/>
      <c r="Z392" s="68"/>
    </row>
    <row r="393" spans="1:53" x14ac:dyDescent="0.2">
      <c r="A393" s="328"/>
      <c r="B393" s="328"/>
      <c r="C393" s="328"/>
      <c r="D393" s="328"/>
      <c r="E393" s="328"/>
      <c r="F393" s="328"/>
      <c r="G393" s="328"/>
      <c r="H393" s="328"/>
      <c r="I393" s="328"/>
      <c r="J393" s="328"/>
      <c r="K393" s="328"/>
      <c r="L393" s="328"/>
      <c r="M393" s="329"/>
      <c r="N393" s="325" t="s">
        <v>43</v>
      </c>
      <c r="O393" s="326"/>
      <c r="P393" s="326"/>
      <c r="Q393" s="326"/>
      <c r="R393" s="326"/>
      <c r="S393" s="326"/>
      <c r="T393" s="327"/>
      <c r="U393" s="43" t="s">
        <v>0</v>
      </c>
      <c r="V393" s="44">
        <f>IFERROR(SUM(V390:V391),"0")</f>
        <v>0</v>
      </c>
      <c r="W393" s="44">
        <f>IFERROR(SUM(W390:W391),"0")</f>
        <v>0</v>
      </c>
      <c r="X393" s="43"/>
      <c r="Y393" s="68"/>
      <c r="Z393" s="68"/>
    </row>
    <row r="394" spans="1:53" ht="16.5" customHeight="1" x14ac:dyDescent="0.25">
      <c r="A394" s="338" t="s">
        <v>574</v>
      </c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8"/>
      <c r="N394" s="338"/>
      <c r="O394" s="338"/>
      <c r="P394" s="338"/>
      <c r="Q394" s="338"/>
      <c r="R394" s="338"/>
      <c r="S394" s="338"/>
      <c r="T394" s="338"/>
      <c r="U394" s="338"/>
      <c r="V394" s="338"/>
      <c r="W394" s="338"/>
      <c r="X394" s="338"/>
      <c r="Y394" s="66"/>
      <c r="Z394" s="66"/>
    </row>
    <row r="395" spans="1:53" ht="14.25" customHeight="1" x14ac:dyDescent="0.25">
      <c r="A395" s="339" t="s">
        <v>107</v>
      </c>
      <c r="B395" s="339"/>
      <c r="C395" s="339"/>
      <c r="D395" s="339"/>
      <c r="E395" s="339"/>
      <c r="F395" s="339"/>
      <c r="G395" s="339"/>
      <c r="H395" s="339"/>
      <c r="I395" s="339"/>
      <c r="J395" s="339"/>
      <c r="K395" s="339"/>
      <c r="L395" s="339"/>
      <c r="M395" s="339"/>
      <c r="N395" s="339"/>
      <c r="O395" s="339"/>
      <c r="P395" s="339"/>
      <c r="Q395" s="339"/>
      <c r="R395" s="339"/>
      <c r="S395" s="339"/>
      <c r="T395" s="339"/>
      <c r="U395" s="339"/>
      <c r="V395" s="339"/>
      <c r="W395" s="339"/>
      <c r="X395" s="339"/>
      <c r="Y395" s="67"/>
      <c r="Z395" s="67"/>
    </row>
    <row r="396" spans="1:53" ht="27" customHeight="1" x14ac:dyDescent="0.25">
      <c r="A396" s="64" t="s">
        <v>575</v>
      </c>
      <c r="B396" s="64" t="s">
        <v>576</v>
      </c>
      <c r="C396" s="37">
        <v>4301020196</v>
      </c>
      <c r="D396" s="334">
        <v>4607091389388</v>
      </c>
      <c r="E396" s="334"/>
      <c r="F396" s="63">
        <v>1.3</v>
      </c>
      <c r="G396" s="38">
        <v>4</v>
      </c>
      <c r="H396" s="63">
        <v>5.2</v>
      </c>
      <c r="I396" s="63">
        <v>5.6079999999999997</v>
      </c>
      <c r="J396" s="38">
        <v>104</v>
      </c>
      <c r="K396" s="38" t="s">
        <v>111</v>
      </c>
      <c r="L396" s="39" t="s">
        <v>132</v>
      </c>
      <c r="M396" s="38">
        <v>35</v>
      </c>
      <c r="N396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6" s="336"/>
      <c r="P396" s="336"/>
      <c r="Q396" s="336"/>
      <c r="R396" s="337"/>
      <c r="S396" s="40" t="s">
        <v>48</v>
      </c>
      <c r="T396" s="40" t="s">
        <v>48</v>
      </c>
      <c r="U396" s="41" t="s">
        <v>0</v>
      </c>
      <c r="V396" s="59">
        <v>0</v>
      </c>
      <c r="W396" s="56">
        <f>IFERROR(IF(V396="",0,CEILING((V396/$H396),1)*$H396),"")</f>
        <v>0</v>
      </c>
      <c r="X396" s="42" t="str">
        <f>IFERROR(IF(W396=0,"",ROUNDUP(W396/H396,0)*0.01196),"")</f>
        <v/>
      </c>
      <c r="Y396" s="69" t="s">
        <v>48</v>
      </c>
      <c r="Z396" s="70" t="s">
        <v>48</v>
      </c>
      <c r="AD396" s="71"/>
      <c r="BA396" s="284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4301020185</v>
      </c>
      <c r="D397" s="334">
        <v>4607091389364</v>
      </c>
      <c r="E397" s="334"/>
      <c r="F397" s="63">
        <v>0.42</v>
      </c>
      <c r="G397" s="38">
        <v>6</v>
      </c>
      <c r="H397" s="63">
        <v>2.52</v>
      </c>
      <c r="I397" s="63">
        <v>2.75</v>
      </c>
      <c r="J397" s="38">
        <v>156</v>
      </c>
      <c r="K397" s="38" t="s">
        <v>79</v>
      </c>
      <c r="L397" s="39" t="s">
        <v>132</v>
      </c>
      <c r="M397" s="38">
        <v>35</v>
      </c>
      <c r="N397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7" s="336"/>
      <c r="P397" s="336"/>
      <c r="Q397" s="336"/>
      <c r="R397" s="337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IFERROR(IF(W397=0,"",ROUNDUP(W397/H397,0)*0.00753),"")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x14ac:dyDescent="0.2">
      <c r="A398" s="328"/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9"/>
      <c r="N398" s="325" t="s">
        <v>43</v>
      </c>
      <c r="O398" s="326"/>
      <c r="P398" s="326"/>
      <c r="Q398" s="326"/>
      <c r="R398" s="326"/>
      <c r="S398" s="326"/>
      <c r="T398" s="327"/>
      <c r="U398" s="43" t="s">
        <v>42</v>
      </c>
      <c r="V398" s="44">
        <f>IFERROR(V396/H396,"0")+IFERROR(V397/H397,"0")</f>
        <v>0</v>
      </c>
      <c r="W398" s="44">
        <f>IFERROR(W396/H396,"0")+IFERROR(W397/H397,"0")</f>
        <v>0</v>
      </c>
      <c r="X398" s="44">
        <f>IFERROR(IF(X396="",0,X396),"0")+IFERROR(IF(X397="",0,X397),"0")</f>
        <v>0</v>
      </c>
      <c r="Y398" s="68"/>
      <c r="Z398" s="68"/>
    </row>
    <row r="399" spans="1:53" x14ac:dyDescent="0.2">
      <c r="A399" s="328"/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8"/>
      <c r="M399" s="329"/>
      <c r="N399" s="325" t="s">
        <v>43</v>
      </c>
      <c r="O399" s="326"/>
      <c r="P399" s="326"/>
      <c r="Q399" s="326"/>
      <c r="R399" s="326"/>
      <c r="S399" s="326"/>
      <c r="T399" s="327"/>
      <c r="U399" s="43" t="s">
        <v>0</v>
      </c>
      <c r="V399" s="44">
        <f>IFERROR(SUM(V396:V397),"0")</f>
        <v>0</v>
      </c>
      <c r="W399" s="44">
        <f>IFERROR(SUM(W396:W397),"0")</f>
        <v>0</v>
      </c>
      <c r="X399" s="43"/>
      <c r="Y399" s="68"/>
      <c r="Z399" s="68"/>
    </row>
    <row r="400" spans="1:53" ht="14.25" customHeight="1" x14ac:dyDescent="0.25">
      <c r="A400" s="339" t="s">
        <v>75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339"/>
      <c r="Y400" s="67"/>
      <c r="Z400" s="67"/>
    </row>
    <row r="401" spans="1:53" ht="27" customHeight="1" x14ac:dyDescent="0.25">
      <c r="A401" s="64" t="s">
        <v>579</v>
      </c>
      <c r="B401" s="64" t="s">
        <v>580</v>
      </c>
      <c r="C401" s="37">
        <v>4301031212</v>
      </c>
      <c r="D401" s="334">
        <v>4607091389739</v>
      </c>
      <c r="E401" s="334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79</v>
      </c>
      <c r="L401" s="39" t="s">
        <v>110</v>
      </c>
      <c r="M401" s="38">
        <v>45</v>
      </c>
      <c r="N401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1" s="336"/>
      <c r="P401" s="336"/>
      <c r="Q401" s="336"/>
      <c r="R401" s="33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ref="W401:W407" si="17"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86" t="s">
        <v>66</v>
      </c>
    </row>
    <row r="402" spans="1:53" ht="27" customHeight="1" x14ac:dyDescent="0.25">
      <c r="A402" s="64" t="s">
        <v>581</v>
      </c>
      <c r="B402" s="64" t="s">
        <v>582</v>
      </c>
      <c r="C402" s="37">
        <v>4301031247</v>
      </c>
      <c r="D402" s="334">
        <v>4680115883048</v>
      </c>
      <c r="E402" s="334"/>
      <c r="F402" s="63">
        <v>1</v>
      </c>
      <c r="G402" s="38">
        <v>4</v>
      </c>
      <c r="H402" s="63">
        <v>4</v>
      </c>
      <c r="I402" s="63">
        <v>4.21</v>
      </c>
      <c r="J402" s="38">
        <v>120</v>
      </c>
      <c r="K402" s="38" t="s">
        <v>79</v>
      </c>
      <c r="L402" s="39" t="s">
        <v>78</v>
      </c>
      <c r="M402" s="38">
        <v>40</v>
      </c>
      <c r="N402" s="3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2" s="336"/>
      <c r="P402" s="336"/>
      <c r="Q402" s="336"/>
      <c r="R402" s="33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IFERROR(IF(W402=0,"",ROUNDUP(W402/H402,0)*0.00937),"")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4301031176</v>
      </c>
      <c r="D403" s="334">
        <v>4607091389425</v>
      </c>
      <c r="E403" s="334"/>
      <c r="F403" s="63">
        <v>0.35</v>
      </c>
      <c r="G403" s="38">
        <v>6</v>
      </c>
      <c r="H403" s="63">
        <v>2.1</v>
      </c>
      <c r="I403" s="63">
        <v>2.23</v>
      </c>
      <c r="J403" s="38">
        <v>234</v>
      </c>
      <c r="K403" s="38" t="s">
        <v>183</v>
      </c>
      <c r="L403" s="39" t="s">
        <v>78</v>
      </c>
      <c r="M403" s="38">
        <v>45</v>
      </c>
      <c r="N403" s="3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3" s="336"/>
      <c r="P403" s="336"/>
      <c r="Q403" s="336"/>
      <c r="R403" s="33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IFERROR(IF(W403=0,"",ROUNDUP(W403/H403,0)*0.00502),"")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4301031215</v>
      </c>
      <c r="D404" s="334">
        <v>4680115882911</v>
      </c>
      <c r="E404" s="334"/>
      <c r="F404" s="63">
        <v>0.4</v>
      </c>
      <c r="G404" s="38">
        <v>6</v>
      </c>
      <c r="H404" s="63">
        <v>2.4</v>
      </c>
      <c r="I404" s="63">
        <v>2.5299999999999998</v>
      </c>
      <c r="J404" s="38">
        <v>234</v>
      </c>
      <c r="K404" s="38" t="s">
        <v>183</v>
      </c>
      <c r="L404" s="39" t="s">
        <v>78</v>
      </c>
      <c r="M404" s="38">
        <v>40</v>
      </c>
      <c r="N404" s="374" t="s">
        <v>587</v>
      </c>
      <c r="O404" s="336"/>
      <c r="P404" s="336"/>
      <c r="Q404" s="336"/>
      <c r="R404" s="33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588</v>
      </c>
      <c r="B405" s="64" t="s">
        <v>589</v>
      </c>
      <c r="C405" s="37">
        <v>4301031167</v>
      </c>
      <c r="D405" s="334">
        <v>4680115880771</v>
      </c>
      <c r="E405" s="33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183</v>
      </c>
      <c r="L405" s="39" t="s">
        <v>78</v>
      </c>
      <c r="M405" s="38">
        <v>45</v>
      </c>
      <c r="N405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5" s="336"/>
      <c r="P405" s="336"/>
      <c r="Q405" s="336"/>
      <c r="R405" s="33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4301031173</v>
      </c>
      <c r="D406" s="334">
        <v>4607091389500</v>
      </c>
      <c r="E406" s="33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183</v>
      </c>
      <c r="L406" s="39" t="s">
        <v>78</v>
      </c>
      <c r="M406" s="38">
        <v>45</v>
      </c>
      <c r="N406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6" s="336"/>
      <c r="P406" s="336"/>
      <c r="Q406" s="336"/>
      <c r="R406" s="33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4301031103</v>
      </c>
      <c r="D407" s="334">
        <v>4680115881983</v>
      </c>
      <c r="E407" s="334"/>
      <c r="F407" s="63">
        <v>0.28000000000000003</v>
      </c>
      <c r="G407" s="38">
        <v>4</v>
      </c>
      <c r="H407" s="63">
        <v>1.1200000000000001</v>
      </c>
      <c r="I407" s="63">
        <v>1.252</v>
      </c>
      <c r="J407" s="38">
        <v>234</v>
      </c>
      <c r="K407" s="38" t="s">
        <v>183</v>
      </c>
      <c r="L407" s="39" t="s">
        <v>78</v>
      </c>
      <c r="M407" s="38">
        <v>40</v>
      </c>
      <c r="N407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7" s="336"/>
      <c r="P407" s="336"/>
      <c r="Q407" s="336"/>
      <c r="R407" s="33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x14ac:dyDescent="0.2">
      <c r="A408" s="328"/>
      <c r="B408" s="328"/>
      <c r="C408" s="328"/>
      <c r="D408" s="328"/>
      <c r="E408" s="328"/>
      <c r="F408" s="328"/>
      <c r="G408" s="328"/>
      <c r="H408" s="328"/>
      <c r="I408" s="328"/>
      <c r="J408" s="328"/>
      <c r="K408" s="328"/>
      <c r="L408" s="328"/>
      <c r="M408" s="329"/>
      <c r="N408" s="325" t="s">
        <v>43</v>
      </c>
      <c r="O408" s="326"/>
      <c r="P408" s="326"/>
      <c r="Q408" s="326"/>
      <c r="R408" s="326"/>
      <c r="S408" s="326"/>
      <c r="T408" s="327"/>
      <c r="U408" s="43" t="s">
        <v>42</v>
      </c>
      <c r="V408" s="44">
        <f>IFERROR(V401/H401,"0")+IFERROR(V402/H402,"0")+IFERROR(V403/H403,"0")+IFERROR(V404/H404,"0")+IFERROR(V405/H405,"0")+IFERROR(V406/H406,"0")+IFERROR(V407/H407,"0")</f>
        <v>0</v>
      </c>
      <c r="W408" s="44">
        <f>IFERROR(W401/H401,"0")+IFERROR(W402/H402,"0")+IFERROR(W403/H403,"0")+IFERROR(W404/H404,"0")+IFERROR(W405/H405,"0")+IFERROR(W406/H406,"0")+IFERROR(W407/H407,"0")</f>
        <v>0</v>
      </c>
      <c r="X408" s="44">
        <f>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28"/>
      <c r="B409" s="328"/>
      <c r="C409" s="328"/>
      <c r="D409" s="328"/>
      <c r="E409" s="328"/>
      <c r="F409" s="328"/>
      <c r="G409" s="328"/>
      <c r="H409" s="328"/>
      <c r="I409" s="328"/>
      <c r="J409" s="328"/>
      <c r="K409" s="328"/>
      <c r="L409" s="328"/>
      <c r="M409" s="329"/>
      <c r="N409" s="325" t="s">
        <v>43</v>
      </c>
      <c r="O409" s="326"/>
      <c r="P409" s="326"/>
      <c r="Q409" s="326"/>
      <c r="R409" s="326"/>
      <c r="S409" s="326"/>
      <c r="T409" s="327"/>
      <c r="U409" s="43" t="s">
        <v>0</v>
      </c>
      <c r="V409" s="44">
        <f>IFERROR(SUM(V401:V407),"0")</f>
        <v>0</v>
      </c>
      <c r="W409" s="44">
        <f>IFERROR(SUM(W401:W407),"0")</f>
        <v>0</v>
      </c>
      <c r="X409" s="43"/>
      <c r="Y409" s="68"/>
      <c r="Z409" s="68"/>
    </row>
    <row r="410" spans="1:53" ht="27.75" customHeight="1" x14ac:dyDescent="0.2">
      <c r="A410" s="350" t="s">
        <v>594</v>
      </c>
      <c r="B410" s="350"/>
      <c r="C410" s="350"/>
      <c r="D410" s="350"/>
      <c r="E410" s="350"/>
      <c r="F410" s="350"/>
      <c r="G410" s="350"/>
      <c r="H410" s="350"/>
      <c r="I410" s="350"/>
      <c r="J410" s="350"/>
      <c r="K410" s="350"/>
      <c r="L410" s="350"/>
      <c r="M410" s="350"/>
      <c r="N410" s="350"/>
      <c r="O410" s="350"/>
      <c r="P410" s="350"/>
      <c r="Q410" s="350"/>
      <c r="R410" s="350"/>
      <c r="S410" s="350"/>
      <c r="T410" s="350"/>
      <c r="U410" s="350"/>
      <c r="V410" s="350"/>
      <c r="W410" s="350"/>
      <c r="X410" s="350"/>
      <c r="Y410" s="55"/>
      <c r="Z410" s="55"/>
    </row>
    <row r="411" spans="1:53" ht="16.5" customHeight="1" x14ac:dyDescent="0.25">
      <c r="A411" s="338" t="s">
        <v>594</v>
      </c>
      <c r="B411" s="338"/>
      <c r="C411" s="338"/>
      <c r="D411" s="338"/>
      <c r="E411" s="338"/>
      <c r="F411" s="338"/>
      <c r="G411" s="338"/>
      <c r="H411" s="338"/>
      <c r="I411" s="338"/>
      <c r="J411" s="338"/>
      <c r="K411" s="338"/>
      <c r="L411" s="338"/>
      <c r="M411" s="338"/>
      <c r="N411" s="338"/>
      <c r="O411" s="338"/>
      <c r="P411" s="338"/>
      <c r="Q411" s="338"/>
      <c r="R411" s="338"/>
      <c r="S411" s="338"/>
      <c r="T411" s="338"/>
      <c r="U411" s="338"/>
      <c r="V411" s="338"/>
      <c r="W411" s="338"/>
      <c r="X411" s="338"/>
      <c r="Y411" s="66"/>
      <c r="Z411" s="66"/>
    </row>
    <row r="412" spans="1:53" ht="14.25" customHeight="1" x14ac:dyDescent="0.25">
      <c r="A412" s="339" t="s">
        <v>115</v>
      </c>
      <c r="B412" s="339"/>
      <c r="C412" s="339"/>
      <c r="D412" s="339"/>
      <c r="E412" s="339"/>
      <c r="F412" s="339"/>
      <c r="G412" s="339"/>
      <c r="H412" s="339"/>
      <c r="I412" s="339"/>
      <c r="J412" s="339"/>
      <c r="K412" s="339"/>
      <c r="L412" s="339"/>
      <c r="M412" s="339"/>
      <c r="N412" s="339"/>
      <c r="O412" s="339"/>
      <c r="P412" s="339"/>
      <c r="Q412" s="339"/>
      <c r="R412" s="339"/>
      <c r="S412" s="339"/>
      <c r="T412" s="339"/>
      <c r="U412" s="339"/>
      <c r="V412" s="339"/>
      <c r="W412" s="339"/>
      <c r="X412" s="339"/>
      <c r="Y412" s="67"/>
      <c r="Z412" s="67"/>
    </row>
    <row r="413" spans="1:53" ht="27" customHeight="1" x14ac:dyDescent="0.25">
      <c r="A413" s="64" t="s">
        <v>595</v>
      </c>
      <c r="B413" s="64" t="s">
        <v>596</v>
      </c>
      <c r="C413" s="37">
        <v>4301011371</v>
      </c>
      <c r="D413" s="334">
        <v>4607091389067</v>
      </c>
      <c r="E413" s="334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111</v>
      </c>
      <c r="L413" s="39" t="s">
        <v>132</v>
      </c>
      <c r="M413" s="38">
        <v>55</v>
      </c>
      <c r="N413" s="3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3" s="336"/>
      <c r="P413" s="336"/>
      <c r="Q413" s="336"/>
      <c r="R413" s="337"/>
      <c r="S413" s="40" t="s">
        <v>48</v>
      </c>
      <c r="T413" s="40" t="s">
        <v>48</v>
      </c>
      <c r="U413" s="41" t="s">
        <v>0</v>
      </c>
      <c r="V413" s="59">
        <v>0</v>
      </c>
      <c r="W413" s="56">
        <f t="shared" ref="W413:W421" si="18">IFERROR(IF(V413="",0,CEILING((V413/$H413),1)*$H413),"")</f>
        <v>0</v>
      </c>
      <c r="X413" s="42" t="str">
        <f>IFERROR(IF(W413=0,"",ROUNDUP(W413/H413,0)*0.01196),"")</f>
        <v/>
      </c>
      <c r="Y413" s="69" t="s">
        <v>48</v>
      </c>
      <c r="Z413" s="70" t="s">
        <v>48</v>
      </c>
      <c r="AD413" s="71"/>
      <c r="BA413" s="293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4301011363</v>
      </c>
      <c r="D414" s="334">
        <v>4607091383522</v>
      </c>
      <c r="E414" s="334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110</v>
      </c>
      <c r="M414" s="38">
        <v>55</v>
      </c>
      <c r="N414" s="36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4" s="336"/>
      <c r="P414" s="336"/>
      <c r="Q414" s="336"/>
      <c r="R414" s="337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4301011431</v>
      </c>
      <c r="D415" s="334">
        <v>4607091384437</v>
      </c>
      <c r="E415" s="334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50</v>
      </c>
      <c r="N415" s="36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5" s="336"/>
      <c r="P415" s="336"/>
      <c r="Q415" s="336"/>
      <c r="R415" s="337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4301011365</v>
      </c>
      <c r="D416" s="334">
        <v>4607091389104</v>
      </c>
      <c r="E416" s="33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55</v>
      </c>
      <c r="N416" s="3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6" s="336"/>
      <c r="P416" s="336"/>
      <c r="Q416" s="336"/>
      <c r="R416" s="33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4301011367</v>
      </c>
      <c r="D417" s="334">
        <v>4680115880603</v>
      </c>
      <c r="E417" s="334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79</v>
      </c>
      <c r="L417" s="39" t="s">
        <v>110</v>
      </c>
      <c r="M417" s="38">
        <v>55</v>
      </c>
      <c r="N417" s="36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7" s="336"/>
      <c r="P417" s="336"/>
      <c r="Q417" s="336"/>
      <c r="R417" s="33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4301011168</v>
      </c>
      <c r="D418" s="334">
        <v>4607091389999</v>
      </c>
      <c r="E418" s="33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36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8" s="336"/>
      <c r="P418" s="336"/>
      <c r="Q418" s="336"/>
      <c r="R418" s="33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4301011372</v>
      </c>
      <c r="D419" s="334">
        <v>4680115882782</v>
      </c>
      <c r="E419" s="334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50</v>
      </c>
      <c r="N419" s="36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9" s="336"/>
      <c r="P419" s="336"/>
      <c r="Q419" s="336"/>
      <c r="R419" s="33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4301011190</v>
      </c>
      <c r="D420" s="334">
        <v>4607091389098</v>
      </c>
      <c r="E420" s="334"/>
      <c r="F420" s="63">
        <v>0.4</v>
      </c>
      <c r="G420" s="38">
        <v>6</v>
      </c>
      <c r="H420" s="63">
        <v>2.4</v>
      </c>
      <c r="I420" s="63">
        <v>2.6</v>
      </c>
      <c r="J420" s="38">
        <v>156</v>
      </c>
      <c r="K420" s="38" t="s">
        <v>79</v>
      </c>
      <c r="L420" s="39" t="s">
        <v>132</v>
      </c>
      <c r="M420" s="38">
        <v>50</v>
      </c>
      <c r="N420" s="36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0" s="336"/>
      <c r="P420" s="336"/>
      <c r="Q420" s="336"/>
      <c r="R420" s="33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IFERROR(IF(W420=0,"",ROUNDUP(W420/H420,0)*0.00753),"")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4301011366</v>
      </c>
      <c r="D421" s="334">
        <v>4607091389982</v>
      </c>
      <c r="E421" s="334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8" t="s">
        <v>79</v>
      </c>
      <c r="L421" s="39" t="s">
        <v>110</v>
      </c>
      <c r="M421" s="38">
        <v>55</v>
      </c>
      <c r="N421" s="3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1" s="336"/>
      <c r="P421" s="336"/>
      <c r="Q421" s="336"/>
      <c r="R421" s="33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x14ac:dyDescent="0.2">
      <c r="A422" s="328"/>
      <c r="B422" s="328"/>
      <c r="C422" s="328"/>
      <c r="D422" s="328"/>
      <c r="E422" s="328"/>
      <c r="F422" s="328"/>
      <c r="G422" s="328"/>
      <c r="H422" s="328"/>
      <c r="I422" s="328"/>
      <c r="J422" s="328"/>
      <c r="K422" s="328"/>
      <c r="L422" s="328"/>
      <c r="M422" s="329"/>
      <c r="N422" s="325" t="s">
        <v>43</v>
      </c>
      <c r="O422" s="326"/>
      <c r="P422" s="326"/>
      <c r="Q422" s="326"/>
      <c r="R422" s="326"/>
      <c r="S422" s="326"/>
      <c r="T422" s="327"/>
      <c r="U422" s="43" t="s">
        <v>42</v>
      </c>
      <c r="V422" s="44">
        <f>IFERROR(V413/H413,"0")+IFERROR(V414/H414,"0")+IFERROR(V415/H415,"0")+IFERROR(V416/H416,"0")+IFERROR(V417/H417,"0")+IFERROR(V418/H418,"0")+IFERROR(V419/H419,"0")+IFERROR(V420/H420,"0")+IFERROR(V421/H421,"0")</f>
        <v>0</v>
      </c>
      <c r="W422" s="44">
        <f>IFERROR(W413/H413,"0")+IFERROR(W414/H414,"0")+IFERROR(W415/H415,"0")+IFERROR(W416/H416,"0")+IFERROR(W417/H417,"0")+IFERROR(W418/H418,"0")+IFERROR(W419/H419,"0")+IFERROR(W420/H420,"0")+IFERROR(W421/H421,"0")</f>
        <v>0</v>
      </c>
      <c r="X422" s="44">
        <f>IFERROR(IF(X413="",0,X413),"0")+IFERROR(IF(X414="",0,X414),"0")+IFERROR(IF(X415="",0,X415),"0")+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28"/>
      <c r="B423" s="328"/>
      <c r="C423" s="328"/>
      <c r="D423" s="328"/>
      <c r="E423" s="328"/>
      <c r="F423" s="328"/>
      <c r="G423" s="328"/>
      <c r="H423" s="328"/>
      <c r="I423" s="328"/>
      <c r="J423" s="328"/>
      <c r="K423" s="328"/>
      <c r="L423" s="328"/>
      <c r="M423" s="329"/>
      <c r="N423" s="325" t="s">
        <v>43</v>
      </c>
      <c r="O423" s="326"/>
      <c r="P423" s="326"/>
      <c r="Q423" s="326"/>
      <c r="R423" s="326"/>
      <c r="S423" s="326"/>
      <c r="T423" s="327"/>
      <c r="U423" s="43" t="s">
        <v>0</v>
      </c>
      <c r="V423" s="44">
        <f>IFERROR(SUM(V413:V421),"0")</f>
        <v>0</v>
      </c>
      <c r="W423" s="44">
        <f>IFERROR(SUM(W413:W421),"0")</f>
        <v>0</v>
      </c>
      <c r="X423" s="43"/>
      <c r="Y423" s="68"/>
      <c r="Z423" s="68"/>
    </row>
    <row r="424" spans="1:53" ht="14.25" customHeight="1" x14ac:dyDescent="0.25">
      <c r="A424" s="339" t="s">
        <v>107</v>
      </c>
      <c r="B424" s="339"/>
      <c r="C424" s="339"/>
      <c r="D424" s="339"/>
      <c r="E424" s="339"/>
      <c r="F424" s="339"/>
      <c r="G424" s="339"/>
      <c r="H424" s="339"/>
      <c r="I424" s="339"/>
      <c r="J424" s="339"/>
      <c r="K424" s="339"/>
      <c r="L424" s="339"/>
      <c r="M424" s="339"/>
      <c r="N424" s="339"/>
      <c r="O424" s="339"/>
      <c r="P424" s="339"/>
      <c r="Q424" s="339"/>
      <c r="R424" s="339"/>
      <c r="S424" s="339"/>
      <c r="T424" s="339"/>
      <c r="U424" s="339"/>
      <c r="V424" s="339"/>
      <c r="W424" s="339"/>
      <c r="X424" s="339"/>
      <c r="Y424" s="67"/>
      <c r="Z424" s="67"/>
    </row>
    <row r="425" spans="1:53" ht="16.5" customHeight="1" x14ac:dyDescent="0.25">
      <c r="A425" s="64" t="s">
        <v>613</v>
      </c>
      <c r="B425" s="64" t="s">
        <v>614</v>
      </c>
      <c r="C425" s="37">
        <v>4301020222</v>
      </c>
      <c r="D425" s="334">
        <v>4607091388930</v>
      </c>
      <c r="E425" s="334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8" t="s">
        <v>111</v>
      </c>
      <c r="L425" s="39" t="s">
        <v>110</v>
      </c>
      <c r="M425" s="38">
        <v>55</v>
      </c>
      <c r="N425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5" s="336"/>
      <c r="P425" s="336"/>
      <c r="Q425" s="336"/>
      <c r="R425" s="33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IFERROR(IF(W425=0,"",ROUNDUP(W425/H425,0)*0.01196),"")</f>
        <v/>
      </c>
      <c r="Y425" s="69" t="s">
        <v>48</v>
      </c>
      <c r="Z425" s="70" t="s">
        <v>48</v>
      </c>
      <c r="AD425" s="71"/>
      <c r="BA425" s="302" t="s">
        <v>66</v>
      </c>
    </row>
    <row r="426" spans="1:53" ht="16.5" customHeight="1" x14ac:dyDescent="0.25">
      <c r="A426" s="64" t="s">
        <v>615</v>
      </c>
      <c r="B426" s="64" t="s">
        <v>616</v>
      </c>
      <c r="C426" s="37">
        <v>4301020206</v>
      </c>
      <c r="D426" s="334">
        <v>4680115880054</v>
      </c>
      <c r="E426" s="334"/>
      <c r="F426" s="63">
        <v>0.6</v>
      </c>
      <c r="G426" s="38">
        <v>6</v>
      </c>
      <c r="H426" s="63">
        <v>3.6</v>
      </c>
      <c r="I426" s="63">
        <v>3.84</v>
      </c>
      <c r="J426" s="38">
        <v>120</v>
      </c>
      <c r="K426" s="38" t="s">
        <v>79</v>
      </c>
      <c r="L426" s="39" t="s">
        <v>110</v>
      </c>
      <c r="M426" s="38">
        <v>55</v>
      </c>
      <c r="N426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6" s="336"/>
      <c r="P426" s="336"/>
      <c r="Q426" s="336"/>
      <c r="R426" s="33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IFERROR(IF(W426=0,"",ROUNDUP(W426/H426,0)*0.00937),"")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x14ac:dyDescent="0.2">
      <c r="A427" s="328"/>
      <c r="B427" s="328"/>
      <c r="C427" s="328"/>
      <c r="D427" s="328"/>
      <c r="E427" s="328"/>
      <c r="F427" s="328"/>
      <c r="G427" s="328"/>
      <c r="H427" s="328"/>
      <c r="I427" s="328"/>
      <c r="J427" s="328"/>
      <c r="K427" s="328"/>
      <c r="L427" s="328"/>
      <c r="M427" s="329"/>
      <c r="N427" s="325" t="s">
        <v>43</v>
      </c>
      <c r="O427" s="326"/>
      <c r="P427" s="326"/>
      <c r="Q427" s="326"/>
      <c r="R427" s="326"/>
      <c r="S427" s="326"/>
      <c r="T427" s="327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28"/>
      <c r="B428" s="328"/>
      <c r="C428" s="328"/>
      <c r="D428" s="328"/>
      <c r="E428" s="328"/>
      <c r="F428" s="328"/>
      <c r="G428" s="328"/>
      <c r="H428" s="328"/>
      <c r="I428" s="328"/>
      <c r="J428" s="328"/>
      <c r="K428" s="328"/>
      <c r="L428" s="328"/>
      <c r="M428" s="329"/>
      <c r="N428" s="325" t="s">
        <v>43</v>
      </c>
      <c r="O428" s="326"/>
      <c r="P428" s="326"/>
      <c r="Q428" s="326"/>
      <c r="R428" s="326"/>
      <c r="S428" s="326"/>
      <c r="T428" s="327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14.25" customHeight="1" x14ac:dyDescent="0.25">
      <c r="A429" s="339" t="s">
        <v>75</v>
      </c>
      <c r="B429" s="339"/>
      <c r="C429" s="339"/>
      <c r="D429" s="339"/>
      <c r="E429" s="339"/>
      <c r="F429" s="339"/>
      <c r="G429" s="339"/>
      <c r="H429" s="339"/>
      <c r="I429" s="339"/>
      <c r="J429" s="339"/>
      <c r="K429" s="339"/>
      <c r="L429" s="339"/>
      <c r="M429" s="339"/>
      <c r="N429" s="339"/>
      <c r="O429" s="339"/>
      <c r="P429" s="339"/>
      <c r="Q429" s="339"/>
      <c r="R429" s="339"/>
      <c r="S429" s="339"/>
      <c r="T429" s="339"/>
      <c r="U429" s="339"/>
      <c r="V429" s="339"/>
      <c r="W429" s="339"/>
      <c r="X429" s="339"/>
      <c r="Y429" s="67"/>
      <c r="Z429" s="67"/>
    </row>
    <row r="430" spans="1:53" ht="27" customHeight="1" x14ac:dyDescent="0.25">
      <c r="A430" s="64" t="s">
        <v>617</v>
      </c>
      <c r="B430" s="64" t="s">
        <v>618</v>
      </c>
      <c r="C430" s="37">
        <v>4301031252</v>
      </c>
      <c r="D430" s="334">
        <v>4680115883116</v>
      </c>
      <c r="E430" s="334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111</v>
      </c>
      <c r="L430" s="39" t="s">
        <v>110</v>
      </c>
      <c r="M430" s="38">
        <v>60</v>
      </c>
      <c r="N430" s="3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0" s="336"/>
      <c r="P430" s="336"/>
      <c r="Q430" s="336"/>
      <c r="R430" s="337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ref="W430:W435" si="19">IFERROR(IF(V430="",0,CEILING((V430/$H430),1)*$H430),"")</f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619</v>
      </c>
      <c r="B431" s="64" t="s">
        <v>620</v>
      </c>
      <c r="C431" s="37">
        <v>4301031248</v>
      </c>
      <c r="D431" s="334">
        <v>4680115883093</v>
      </c>
      <c r="E431" s="334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78</v>
      </c>
      <c r="M431" s="38">
        <v>60</v>
      </c>
      <c r="N431" s="3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1" s="336"/>
      <c r="P431" s="336"/>
      <c r="Q431" s="336"/>
      <c r="R431" s="337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4301031250</v>
      </c>
      <c r="D432" s="334">
        <v>4680115883109</v>
      </c>
      <c r="E432" s="334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3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2" s="336"/>
      <c r="P432" s="336"/>
      <c r="Q432" s="336"/>
      <c r="R432" s="337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4301031249</v>
      </c>
      <c r="D433" s="334">
        <v>4680115882072</v>
      </c>
      <c r="E433" s="334"/>
      <c r="F433" s="63">
        <v>0.6</v>
      </c>
      <c r="G433" s="38">
        <v>6</v>
      </c>
      <c r="H433" s="63">
        <v>3.6</v>
      </c>
      <c r="I433" s="63">
        <v>3.84</v>
      </c>
      <c r="J433" s="38">
        <v>120</v>
      </c>
      <c r="K433" s="38" t="s">
        <v>79</v>
      </c>
      <c r="L433" s="39" t="s">
        <v>110</v>
      </c>
      <c r="M433" s="38">
        <v>60</v>
      </c>
      <c r="N433" s="351" t="s">
        <v>625</v>
      </c>
      <c r="O433" s="336"/>
      <c r="P433" s="336"/>
      <c r="Q433" s="336"/>
      <c r="R433" s="337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626</v>
      </c>
      <c r="B434" s="64" t="s">
        <v>627</v>
      </c>
      <c r="C434" s="37">
        <v>4301031251</v>
      </c>
      <c r="D434" s="334">
        <v>4680115882102</v>
      </c>
      <c r="E434" s="334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79</v>
      </c>
      <c r="L434" s="39" t="s">
        <v>78</v>
      </c>
      <c r="M434" s="38">
        <v>60</v>
      </c>
      <c r="N434" s="352" t="s">
        <v>628</v>
      </c>
      <c r="O434" s="336"/>
      <c r="P434" s="336"/>
      <c r="Q434" s="336"/>
      <c r="R434" s="337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629</v>
      </c>
      <c r="B435" s="64" t="s">
        <v>630</v>
      </c>
      <c r="C435" s="37">
        <v>4301031253</v>
      </c>
      <c r="D435" s="334">
        <v>4680115882096</v>
      </c>
      <c r="E435" s="334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353" t="s">
        <v>631</v>
      </c>
      <c r="O435" s="336"/>
      <c r="P435" s="336"/>
      <c r="Q435" s="336"/>
      <c r="R435" s="337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x14ac:dyDescent="0.2">
      <c r="A436" s="328"/>
      <c r="B436" s="328"/>
      <c r="C436" s="328"/>
      <c r="D436" s="328"/>
      <c r="E436" s="328"/>
      <c r="F436" s="328"/>
      <c r="G436" s="328"/>
      <c r="H436" s="328"/>
      <c r="I436" s="328"/>
      <c r="J436" s="328"/>
      <c r="K436" s="328"/>
      <c r="L436" s="328"/>
      <c r="M436" s="329"/>
      <c r="N436" s="325" t="s">
        <v>43</v>
      </c>
      <c r="O436" s="326"/>
      <c r="P436" s="326"/>
      <c r="Q436" s="326"/>
      <c r="R436" s="326"/>
      <c r="S436" s="326"/>
      <c r="T436" s="327"/>
      <c r="U436" s="43" t="s">
        <v>42</v>
      </c>
      <c r="V436" s="44">
        <f>IFERROR(V430/H430,"0")+IFERROR(V431/H431,"0")+IFERROR(V432/H432,"0")+IFERROR(V433/H433,"0")+IFERROR(V434/H434,"0")+IFERROR(V435/H435,"0")</f>
        <v>0</v>
      </c>
      <c r="W436" s="44">
        <f>IFERROR(W430/H430,"0")+IFERROR(W431/H431,"0")+IFERROR(W432/H432,"0")+IFERROR(W433/H433,"0")+IFERROR(W434/H434,"0")+IFERROR(W435/H435,"0")</f>
        <v>0</v>
      </c>
      <c r="X436" s="44">
        <f>IFERROR(IF(X430="",0,X430),"0")+IFERROR(IF(X431="",0,X431),"0")+IFERROR(IF(X432="",0,X432),"0")+IFERROR(IF(X433="",0,X433),"0")+IFERROR(IF(X434="",0,X434),"0")+IFERROR(IF(X435="",0,X435),"0")</f>
        <v>0</v>
      </c>
      <c r="Y436" s="68"/>
      <c r="Z436" s="68"/>
    </row>
    <row r="437" spans="1:53" x14ac:dyDescent="0.2">
      <c r="A437" s="328"/>
      <c r="B437" s="328"/>
      <c r="C437" s="328"/>
      <c r="D437" s="328"/>
      <c r="E437" s="328"/>
      <c r="F437" s="328"/>
      <c r="G437" s="328"/>
      <c r="H437" s="328"/>
      <c r="I437" s="328"/>
      <c r="J437" s="328"/>
      <c r="K437" s="328"/>
      <c r="L437" s="328"/>
      <c r="M437" s="329"/>
      <c r="N437" s="325" t="s">
        <v>43</v>
      </c>
      <c r="O437" s="326"/>
      <c r="P437" s="326"/>
      <c r="Q437" s="326"/>
      <c r="R437" s="326"/>
      <c r="S437" s="326"/>
      <c r="T437" s="327"/>
      <c r="U437" s="43" t="s">
        <v>0</v>
      </c>
      <c r="V437" s="44">
        <f>IFERROR(SUM(V430:V435),"0")</f>
        <v>0</v>
      </c>
      <c r="W437" s="44">
        <f>IFERROR(SUM(W430:W435),"0")</f>
        <v>0</v>
      </c>
      <c r="X437" s="43"/>
      <c r="Y437" s="68"/>
      <c r="Z437" s="68"/>
    </row>
    <row r="438" spans="1:53" ht="14.25" customHeight="1" x14ac:dyDescent="0.25">
      <c r="A438" s="339" t="s">
        <v>80</v>
      </c>
      <c r="B438" s="339"/>
      <c r="C438" s="339"/>
      <c r="D438" s="339"/>
      <c r="E438" s="339"/>
      <c r="F438" s="339"/>
      <c r="G438" s="339"/>
      <c r="H438" s="339"/>
      <c r="I438" s="339"/>
      <c r="J438" s="339"/>
      <c r="K438" s="339"/>
      <c r="L438" s="339"/>
      <c r="M438" s="339"/>
      <c r="N438" s="339"/>
      <c r="O438" s="339"/>
      <c r="P438" s="339"/>
      <c r="Q438" s="339"/>
      <c r="R438" s="339"/>
      <c r="S438" s="339"/>
      <c r="T438" s="339"/>
      <c r="U438" s="339"/>
      <c r="V438" s="339"/>
      <c r="W438" s="339"/>
      <c r="X438" s="339"/>
      <c r="Y438" s="67"/>
      <c r="Z438" s="67"/>
    </row>
    <row r="439" spans="1:53" ht="16.5" customHeight="1" x14ac:dyDescent="0.25">
      <c r="A439" s="64" t="s">
        <v>632</v>
      </c>
      <c r="B439" s="64" t="s">
        <v>633</v>
      </c>
      <c r="C439" s="37">
        <v>4301051230</v>
      </c>
      <c r="D439" s="334">
        <v>4607091383409</v>
      </c>
      <c r="E439" s="334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111</v>
      </c>
      <c r="L439" s="39" t="s">
        <v>78</v>
      </c>
      <c r="M439" s="38">
        <v>45</v>
      </c>
      <c r="N439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9" s="336"/>
      <c r="P439" s="336"/>
      <c r="Q439" s="336"/>
      <c r="R439" s="337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10" t="s">
        <v>66</v>
      </c>
    </row>
    <row r="440" spans="1:53" ht="16.5" customHeight="1" x14ac:dyDescent="0.25">
      <c r="A440" s="64" t="s">
        <v>634</v>
      </c>
      <c r="B440" s="64" t="s">
        <v>635</v>
      </c>
      <c r="C440" s="37">
        <v>4301051231</v>
      </c>
      <c r="D440" s="334">
        <v>4607091383416</v>
      </c>
      <c r="E440" s="334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0" s="336"/>
      <c r="P440" s="336"/>
      <c r="Q440" s="336"/>
      <c r="R440" s="337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x14ac:dyDescent="0.2">
      <c r="A441" s="328"/>
      <c r="B441" s="328"/>
      <c r="C441" s="328"/>
      <c r="D441" s="328"/>
      <c r="E441" s="328"/>
      <c r="F441" s="328"/>
      <c r="G441" s="328"/>
      <c r="H441" s="328"/>
      <c r="I441" s="328"/>
      <c r="J441" s="328"/>
      <c r="K441" s="328"/>
      <c r="L441" s="328"/>
      <c r="M441" s="329"/>
      <c r="N441" s="325" t="s">
        <v>43</v>
      </c>
      <c r="O441" s="326"/>
      <c r="P441" s="326"/>
      <c r="Q441" s="326"/>
      <c r="R441" s="326"/>
      <c r="S441" s="326"/>
      <c r="T441" s="327"/>
      <c r="U441" s="43" t="s">
        <v>42</v>
      </c>
      <c r="V441" s="44">
        <f>IFERROR(V439/H439,"0")+IFERROR(V440/H440,"0")</f>
        <v>0</v>
      </c>
      <c r="W441" s="44">
        <f>IFERROR(W439/H439,"0")+IFERROR(W440/H440,"0")</f>
        <v>0</v>
      </c>
      <c r="X441" s="44">
        <f>IFERROR(IF(X439="",0,X439),"0")+IFERROR(IF(X440="",0,X440),"0")</f>
        <v>0</v>
      </c>
      <c r="Y441" s="68"/>
      <c r="Z441" s="68"/>
    </row>
    <row r="442" spans="1:53" x14ac:dyDescent="0.2">
      <c r="A442" s="328"/>
      <c r="B442" s="328"/>
      <c r="C442" s="328"/>
      <c r="D442" s="328"/>
      <c r="E442" s="328"/>
      <c r="F442" s="328"/>
      <c r="G442" s="328"/>
      <c r="H442" s="328"/>
      <c r="I442" s="328"/>
      <c r="J442" s="328"/>
      <c r="K442" s="328"/>
      <c r="L442" s="328"/>
      <c r="M442" s="329"/>
      <c r="N442" s="325" t="s">
        <v>43</v>
      </c>
      <c r="O442" s="326"/>
      <c r="P442" s="326"/>
      <c r="Q442" s="326"/>
      <c r="R442" s="326"/>
      <c r="S442" s="326"/>
      <c r="T442" s="327"/>
      <c r="U442" s="43" t="s">
        <v>0</v>
      </c>
      <c r="V442" s="44">
        <f>IFERROR(SUM(V439:V440),"0")</f>
        <v>0</v>
      </c>
      <c r="W442" s="44">
        <f>IFERROR(SUM(W439:W440),"0")</f>
        <v>0</v>
      </c>
      <c r="X442" s="43"/>
      <c r="Y442" s="68"/>
      <c r="Z442" s="68"/>
    </row>
    <row r="443" spans="1:53" ht="27.75" customHeight="1" x14ac:dyDescent="0.2">
      <c r="A443" s="350" t="s">
        <v>636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55"/>
      <c r="Z443" s="55"/>
    </row>
    <row r="444" spans="1:53" ht="16.5" customHeight="1" x14ac:dyDescent="0.25">
      <c r="A444" s="338" t="s">
        <v>637</v>
      </c>
      <c r="B444" s="338"/>
      <c r="C444" s="338"/>
      <c r="D444" s="338"/>
      <c r="E444" s="338"/>
      <c r="F444" s="338"/>
      <c r="G444" s="338"/>
      <c r="H444" s="338"/>
      <c r="I444" s="338"/>
      <c r="J444" s="338"/>
      <c r="K444" s="338"/>
      <c r="L444" s="338"/>
      <c r="M444" s="338"/>
      <c r="N444" s="338"/>
      <c r="O444" s="338"/>
      <c r="P444" s="338"/>
      <c r="Q444" s="338"/>
      <c r="R444" s="338"/>
      <c r="S444" s="338"/>
      <c r="T444" s="338"/>
      <c r="U444" s="338"/>
      <c r="V444" s="338"/>
      <c r="W444" s="338"/>
      <c r="X444" s="338"/>
      <c r="Y444" s="66"/>
      <c r="Z444" s="66"/>
    </row>
    <row r="445" spans="1:53" ht="14.25" customHeight="1" x14ac:dyDescent="0.25">
      <c r="A445" s="339" t="s">
        <v>115</v>
      </c>
      <c r="B445" s="339"/>
      <c r="C445" s="339"/>
      <c r="D445" s="339"/>
      <c r="E445" s="339"/>
      <c r="F445" s="339"/>
      <c r="G445" s="339"/>
      <c r="H445" s="339"/>
      <c r="I445" s="339"/>
      <c r="J445" s="339"/>
      <c r="K445" s="339"/>
      <c r="L445" s="339"/>
      <c r="M445" s="339"/>
      <c r="N445" s="339"/>
      <c r="O445" s="339"/>
      <c r="P445" s="339"/>
      <c r="Q445" s="339"/>
      <c r="R445" s="339"/>
      <c r="S445" s="339"/>
      <c r="T445" s="339"/>
      <c r="U445" s="339"/>
      <c r="V445" s="339"/>
      <c r="W445" s="339"/>
      <c r="X445" s="339"/>
      <c r="Y445" s="67"/>
      <c r="Z445" s="67"/>
    </row>
    <row r="446" spans="1:53" ht="27" customHeight="1" x14ac:dyDescent="0.25">
      <c r="A446" s="64" t="s">
        <v>638</v>
      </c>
      <c r="B446" s="64" t="s">
        <v>639</v>
      </c>
      <c r="C446" s="37">
        <v>4301011585</v>
      </c>
      <c r="D446" s="334">
        <v>4640242180441</v>
      </c>
      <c r="E446" s="334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111</v>
      </c>
      <c r="L446" s="39" t="s">
        <v>110</v>
      </c>
      <c r="M446" s="38">
        <v>50</v>
      </c>
      <c r="N446" s="346" t="s">
        <v>640</v>
      </c>
      <c r="O446" s="336"/>
      <c r="P446" s="336"/>
      <c r="Q446" s="336"/>
      <c r="R446" s="337"/>
      <c r="S446" s="40" t="s">
        <v>48</v>
      </c>
      <c r="T446" s="40" t="s">
        <v>48</v>
      </c>
      <c r="U446" s="41" t="s">
        <v>0</v>
      </c>
      <c r="V446" s="59">
        <v>0</v>
      </c>
      <c r="W446" s="56">
        <f>IFERROR(IF(V446="",0,CEILING((V446/$H446),1)*$H446),"")</f>
        <v>0</v>
      </c>
      <c r="X446" s="42" t="str">
        <f>IFERROR(IF(W446=0,"",ROUNDUP(W446/H446,0)*0.02175),"")</f>
        <v/>
      </c>
      <c r="Y446" s="69" t="s">
        <v>48</v>
      </c>
      <c r="Z446" s="70" t="s">
        <v>48</v>
      </c>
      <c r="AD446" s="71"/>
      <c r="BA446" s="312" t="s">
        <v>66</v>
      </c>
    </row>
    <row r="447" spans="1:53" ht="27" customHeight="1" x14ac:dyDescent="0.25">
      <c r="A447" s="64" t="s">
        <v>641</v>
      </c>
      <c r="B447" s="64" t="s">
        <v>642</v>
      </c>
      <c r="C447" s="37">
        <v>4301011584</v>
      </c>
      <c r="D447" s="334">
        <v>4640242180564</v>
      </c>
      <c r="E447" s="334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347" t="s">
        <v>643</v>
      </c>
      <c r="O447" s="336"/>
      <c r="P447" s="336"/>
      <c r="Q447" s="336"/>
      <c r="R447" s="33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x14ac:dyDescent="0.2">
      <c r="A448" s="328"/>
      <c r="B448" s="328"/>
      <c r="C448" s="328"/>
      <c r="D448" s="328"/>
      <c r="E448" s="328"/>
      <c r="F448" s="328"/>
      <c r="G448" s="328"/>
      <c r="H448" s="328"/>
      <c r="I448" s="328"/>
      <c r="J448" s="328"/>
      <c r="K448" s="328"/>
      <c r="L448" s="328"/>
      <c r="M448" s="329"/>
      <c r="N448" s="325" t="s">
        <v>43</v>
      </c>
      <c r="O448" s="326"/>
      <c r="P448" s="326"/>
      <c r="Q448" s="326"/>
      <c r="R448" s="326"/>
      <c r="S448" s="326"/>
      <c r="T448" s="327"/>
      <c r="U448" s="43" t="s">
        <v>42</v>
      </c>
      <c r="V448" s="44">
        <f>IFERROR(V446/H446,"0")+IFERROR(V447/H447,"0")</f>
        <v>0</v>
      </c>
      <c r="W448" s="44">
        <f>IFERROR(W446/H446,"0")+IFERROR(W447/H447,"0")</f>
        <v>0</v>
      </c>
      <c r="X448" s="44">
        <f>IFERROR(IF(X446="",0,X446),"0")+IFERROR(IF(X447="",0,X447),"0")</f>
        <v>0</v>
      </c>
      <c r="Y448" s="68"/>
      <c r="Z448" s="68"/>
    </row>
    <row r="449" spans="1:53" x14ac:dyDescent="0.2">
      <c r="A449" s="328"/>
      <c r="B449" s="328"/>
      <c r="C449" s="328"/>
      <c r="D449" s="328"/>
      <c r="E449" s="328"/>
      <c r="F449" s="328"/>
      <c r="G449" s="328"/>
      <c r="H449" s="328"/>
      <c r="I449" s="328"/>
      <c r="J449" s="328"/>
      <c r="K449" s="328"/>
      <c r="L449" s="328"/>
      <c r="M449" s="329"/>
      <c r="N449" s="325" t="s">
        <v>43</v>
      </c>
      <c r="O449" s="326"/>
      <c r="P449" s="326"/>
      <c r="Q449" s="326"/>
      <c r="R449" s="326"/>
      <c r="S449" s="326"/>
      <c r="T449" s="327"/>
      <c r="U449" s="43" t="s">
        <v>0</v>
      </c>
      <c r="V449" s="44">
        <f>IFERROR(SUM(V446:V447),"0")</f>
        <v>0</v>
      </c>
      <c r="W449" s="44">
        <f>IFERROR(SUM(W446:W447),"0")</f>
        <v>0</v>
      </c>
      <c r="X449" s="43"/>
      <c r="Y449" s="68"/>
      <c r="Z449" s="68"/>
    </row>
    <row r="450" spans="1:53" ht="14.25" customHeight="1" x14ac:dyDescent="0.25">
      <c r="A450" s="339" t="s">
        <v>107</v>
      </c>
      <c r="B450" s="339"/>
      <c r="C450" s="339"/>
      <c r="D450" s="339"/>
      <c r="E450" s="339"/>
      <c r="F450" s="339"/>
      <c r="G450" s="339"/>
      <c r="H450" s="339"/>
      <c r="I450" s="339"/>
      <c r="J450" s="339"/>
      <c r="K450" s="339"/>
      <c r="L450" s="339"/>
      <c r="M450" s="339"/>
      <c r="N450" s="339"/>
      <c r="O450" s="339"/>
      <c r="P450" s="339"/>
      <c r="Q450" s="339"/>
      <c r="R450" s="339"/>
      <c r="S450" s="339"/>
      <c r="T450" s="339"/>
      <c r="U450" s="339"/>
      <c r="V450" s="339"/>
      <c r="W450" s="339"/>
      <c r="X450" s="339"/>
      <c r="Y450" s="67"/>
      <c r="Z450" s="67"/>
    </row>
    <row r="451" spans="1:53" ht="27" customHeight="1" x14ac:dyDescent="0.25">
      <c r="A451" s="64" t="s">
        <v>644</v>
      </c>
      <c r="B451" s="64" t="s">
        <v>645</v>
      </c>
      <c r="C451" s="37">
        <v>4301020260</v>
      </c>
      <c r="D451" s="334">
        <v>4640242180526</v>
      </c>
      <c r="E451" s="334"/>
      <c r="F451" s="63">
        <v>1.8</v>
      </c>
      <c r="G451" s="38">
        <v>6</v>
      </c>
      <c r="H451" s="63">
        <v>10.8</v>
      </c>
      <c r="I451" s="63">
        <v>11.28</v>
      </c>
      <c r="J451" s="38">
        <v>56</v>
      </c>
      <c r="K451" s="38" t="s">
        <v>111</v>
      </c>
      <c r="L451" s="39" t="s">
        <v>110</v>
      </c>
      <c r="M451" s="38">
        <v>50</v>
      </c>
      <c r="N451" s="344" t="s">
        <v>646</v>
      </c>
      <c r="O451" s="336"/>
      <c r="P451" s="336"/>
      <c r="Q451" s="336"/>
      <c r="R451" s="337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4" t="s">
        <v>66</v>
      </c>
    </row>
    <row r="452" spans="1:53" ht="16.5" customHeight="1" x14ac:dyDescent="0.25">
      <c r="A452" s="64" t="s">
        <v>647</v>
      </c>
      <c r="B452" s="64" t="s">
        <v>648</v>
      </c>
      <c r="C452" s="37">
        <v>4301020269</v>
      </c>
      <c r="D452" s="334">
        <v>4640242180519</v>
      </c>
      <c r="E452" s="334"/>
      <c r="F452" s="63">
        <v>1.35</v>
      </c>
      <c r="G452" s="38">
        <v>8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132</v>
      </c>
      <c r="M452" s="38">
        <v>50</v>
      </c>
      <c r="N452" s="345" t="s">
        <v>649</v>
      </c>
      <c r="O452" s="336"/>
      <c r="P452" s="336"/>
      <c r="Q452" s="336"/>
      <c r="R452" s="337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x14ac:dyDescent="0.2">
      <c r="A453" s="328"/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9"/>
      <c r="N453" s="325" t="s">
        <v>43</v>
      </c>
      <c r="O453" s="326"/>
      <c r="P453" s="326"/>
      <c r="Q453" s="326"/>
      <c r="R453" s="326"/>
      <c r="S453" s="326"/>
      <c r="T453" s="327"/>
      <c r="U453" s="43" t="s">
        <v>42</v>
      </c>
      <c r="V453" s="44">
        <f>IFERROR(V451/H451,"0")+IFERROR(V452/H452,"0")</f>
        <v>0</v>
      </c>
      <c r="W453" s="44">
        <f>IFERROR(W451/H451,"0")+IFERROR(W452/H452,"0")</f>
        <v>0</v>
      </c>
      <c r="X453" s="44">
        <f>IFERROR(IF(X451="",0,X451),"0")+IFERROR(IF(X452="",0,X452),"0")</f>
        <v>0</v>
      </c>
      <c r="Y453" s="68"/>
      <c r="Z453" s="68"/>
    </row>
    <row r="454" spans="1:53" x14ac:dyDescent="0.2">
      <c r="A454" s="328"/>
      <c r="B454" s="328"/>
      <c r="C454" s="328"/>
      <c r="D454" s="328"/>
      <c r="E454" s="328"/>
      <c r="F454" s="328"/>
      <c r="G454" s="328"/>
      <c r="H454" s="328"/>
      <c r="I454" s="328"/>
      <c r="J454" s="328"/>
      <c r="K454" s="328"/>
      <c r="L454" s="328"/>
      <c r="M454" s="329"/>
      <c r="N454" s="325" t="s">
        <v>43</v>
      </c>
      <c r="O454" s="326"/>
      <c r="P454" s="326"/>
      <c r="Q454" s="326"/>
      <c r="R454" s="326"/>
      <c r="S454" s="326"/>
      <c r="T454" s="327"/>
      <c r="U454" s="43" t="s">
        <v>0</v>
      </c>
      <c r="V454" s="44">
        <f>IFERROR(SUM(V451:V452),"0")</f>
        <v>0</v>
      </c>
      <c r="W454" s="44">
        <f>IFERROR(SUM(W451:W452),"0")</f>
        <v>0</v>
      </c>
      <c r="X454" s="43"/>
      <c r="Y454" s="68"/>
      <c r="Z454" s="68"/>
    </row>
    <row r="455" spans="1:53" ht="14.25" customHeight="1" x14ac:dyDescent="0.25">
      <c r="A455" s="339" t="s">
        <v>75</v>
      </c>
      <c r="B455" s="339"/>
      <c r="C455" s="339"/>
      <c r="D455" s="339"/>
      <c r="E455" s="339"/>
      <c r="F455" s="339"/>
      <c r="G455" s="339"/>
      <c r="H455" s="339"/>
      <c r="I455" s="339"/>
      <c r="J455" s="339"/>
      <c r="K455" s="339"/>
      <c r="L455" s="339"/>
      <c r="M455" s="339"/>
      <c r="N455" s="339"/>
      <c r="O455" s="339"/>
      <c r="P455" s="339"/>
      <c r="Q455" s="339"/>
      <c r="R455" s="339"/>
      <c r="S455" s="339"/>
      <c r="T455" s="339"/>
      <c r="U455" s="339"/>
      <c r="V455" s="339"/>
      <c r="W455" s="339"/>
      <c r="X455" s="339"/>
      <c r="Y455" s="67"/>
      <c r="Z455" s="67"/>
    </row>
    <row r="456" spans="1:53" ht="27" customHeight="1" x14ac:dyDescent="0.25">
      <c r="A456" s="64" t="s">
        <v>650</v>
      </c>
      <c r="B456" s="64" t="s">
        <v>651</v>
      </c>
      <c r="C456" s="37">
        <v>4301031280</v>
      </c>
      <c r="D456" s="334">
        <v>4640242180816</v>
      </c>
      <c r="E456" s="334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79</v>
      </c>
      <c r="L456" s="39" t="s">
        <v>78</v>
      </c>
      <c r="M456" s="38">
        <v>40</v>
      </c>
      <c r="N456" s="341" t="s">
        <v>652</v>
      </c>
      <c r="O456" s="336"/>
      <c r="P456" s="336"/>
      <c r="Q456" s="336"/>
      <c r="R456" s="337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IFERROR(IF(W456=0,"",ROUNDUP(W456/H456,0)*0.00753),"")</f>
        <v/>
      </c>
      <c r="Y456" s="69" t="s">
        <v>48</v>
      </c>
      <c r="Z456" s="70" t="s">
        <v>48</v>
      </c>
      <c r="AD456" s="71"/>
      <c r="BA456" s="316" t="s">
        <v>66</v>
      </c>
    </row>
    <row r="457" spans="1:53" ht="27" customHeight="1" x14ac:dyDescent="0.25">
      <c r="A457" s="64" t="s">
        <v>653</v>
      </c>
      <c r="B457" s="64" t="s">
        <v>654</v>
      </c>
      <c r="C457" s="37">
        <v>4301031244</v>
      </c>
      <c r="D457" s="334">
        <v>4640242180595</v>
      </c>
      <c r="E457" s="334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342" t="s">
        <v>655</v>
      </c>
      <c r="O457" s="336"/>
      <c r="P457" s="336"/>
      <c r="Q457" s="336"/>
      <c r="R457" s="337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x14ac:dyDescent="0.2">
      <c r="A458" s="328"/>
      <c r="B458" s="328"/>
      <c r="C458" s="328"/>
      <c r="D458" s="328"/>
      <c r="E458" s="328"/>
      <c r="F458" s="328"/>
      <c r="G458" s="328"/>
      <c r="H458" s="328"/>
      <c r="I458" s="328"/>
      <c r="J458" s="328"/>
      <c r="K458" s="328"/>
      <c r="L458" s="328"/>
      <c r="M458" s="329"/>
      <c r="N458" s="325" t="s">
        <v>43</v>
      </c>
      <c r="O458" s="326"/>
      <c r="P458" s="326"/>
      <c r="Q458" s="326"/>
      <c r="R458" s="326"/>
      <c r="S458" s="326"/>
      <c r="T458" s="327"/>
      <c r="U458" s="43" t="s">
        <v>42</v>
      </c>
      <c r="V458" s="44">
        <f>IFERROR(V456/H456,"0")+IFERROR(V457/H457,"0")</f>
        <v>0</v>
      </c>
      <c r="W458" s="44">
        <f>IFERROR(W456/H456,"0")+IFERROR(W457/H457,"0")</f>
        <v>0</v>
      </c>
      <c r="X458" s="44">
        <f>IFERROR(IF(X456="",0,X456),"0")+IFERROR(IF(X457="",0,X457),"0")</f>
        <v>0</v>
      </c>
      <c r="Y458" s="68"/>
      <c r="Z458" s="68"/>
    </row>
    <row r="459" spans="1:53" x14ac:dyDescent="0.2">
      <c r="A459" s="328"/>
      <c r="B459" s="328"/>
      <c r="C459" s="328"/>
      <c r="D459" s="328"/>
      <c r="E459" s="328"/>
      <c r="F459" s="328"/>
      <c r="G459" s="328"/>
      <c r="H459" s="328"/>
      <c r="I459" s="328"/>
      <c r="J459" s="328"/>
      <c r="K459" s="328"/>
      <c r="L459" s="328"/>
      <c r="M459" s="329"/>
      <c r="N459" s="325" t="s">
        <v>43</v>
      </c>
      <c r="O459" s="326"/>
      <c r="P459" s="326"/>
      <c r="Q459" s="326"/>
      <c r="R459" s="326"/>
      <c r="S459" s="326"/>
      <c r="T459" s="327"/>
      <c r="U459" s="43" t="s">
        <v>0</v>
      </c>
      <c r="V459" s="44">
        <f>IFERROR(SUM(V456:V457),"0")</f>
        <v>0</v>
      </c>
      <c r="W459" s="44">
        <f>IFERROR(SUM(W456:W457),"0")</f>
        <v>0</v>
      </c>
      <c r="X459" s="43"/>
      <c r="Y459" s="68"/>
      <c r="Z459" s="68"/>
    </row>
    <row r="460" spans="1:53" ht="14.25" customHeight="1" x14ac:dyDescent="0.25">
      <c r="A460" s="339" t="s">
        <v>80</v>
      </c>
      <c r="B460" s="339"/>
      <c r="C460" s="339"/>
      <c r="D460" s="339"/>
      <c r="E460" s="339"/>
      <c r="F460" s="339"/>
      <c r="G460" s="339"/>
      <c r="H460" s="339"/>
      <c r="I460" s="339"/>
      <c r="J460" s="339"/>
      <c r="K460" s="339"/>
      <c r="L460" s="339"/>
      <c r="M460" s="339"/>
      <c r="N460" s="339"/>
      <c r="O460" s="339"/>
      <c r="P460" s="339"/>
      <c r="Q460" s="339"/>
      <c r="R460" s="339"/>
      <c r="S460" s="339"/>
      <c r="T460" s="339"/>
      <c r="U460" s="339"/>
      <c r="V460" s="339"/>
      <c r="W460" s="339"/>
      <c r="X460" s="339"/>
      <c r="Y460" s="67"/>
      <c r="Z460" s="67"/>
    </row>
    <row r="461" spans="1:53" ht="27" customHeight="1" x14ac:dyDescent="0.25">
      <c r="A461" s="64" t="s">
        <v>656</v>
      </c>
      <c r="B461" s="64" t="s">
        <v>657</v>
      </c>
      <c r="C461" s="37">
        <v>4301051510</v>
      </c>
      <c r="D461" s="334">
        <v>4640242180540</v>
      </c>
      <c r="E461" s="334"/>
      <c r="F461" s="63">
        <v>1.3</v>
      </c>
      <c r="G461" s="38">
        <v>6</v>
      </c>
      <c r="H461" s="63">
        <v>7.8</v>
      </c>
      <c r="I461" s="63">
        <v>8.3640000000000008</v>
      </c>
      <c r="J461" s="38">
        <v>56</v>
      </c>
      <c r="K461" s="38" t="s">
        <v>111</v>
      </c>
      <c r="L461" s="39" t="s">
        <v>78</v>
      </c>
      <c r="M461" s="38">
        <v>30</v>
      </c>
      <c r="N461" s="343" t="s">
        <v>658</v>
      </c>
      <c r="O461" s="336"/>
      <c r="P461" s="336"/>
      <c r="Q461" s="336"/>
      <c r="R461" s="337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IFERROR(IF(W461=0,"",ROUNDUP(W461/H461,0)*0.02175),"")</f>
        <v/>
      </c>
      <c r="Y461" s="69" t="s">
        <v>48</v>
      </c>
      <c r="Z461" s="70" t="s">
        <v>48</v>
      </c>
      <c r="AD461" s="71"/>
      <c r="BA461" s="318" t="s">
        <v>66</v>
      </c>
    </row>
    <row r="462" spans="1:53" ht="27" customHeight="1" x14ac:dyDescent="0.25">
      <c r="A462" s="64" t="s">
        <v>659</v>
      </c>
      <c r="B462" s="64" t="s">
        <v>660</v>
      </c>
      <c r="C462" s="37">
        <v>4301051508</v>
      </c>
      <c r="D462" s="334">
        <v>4640242180557</v>
      </c>
      <c r="E462" s="334"/>
      <c r="F462" s="63">
        <v>0.5</v>
      </c>
      <c r="G462" s="38">
        <v>6</v>
      </c>
      <c r="H462" s="63">
        <v>3</v>
      </c>
      <c r="I462" s="63">
        <v>3.2839999999999998</v>
      </c>
      <c r="J462" s="38">
        <v>156</v>
      </c>
      <c r="K462" s="38" t="s">
        <v>79</v>
      </c>
      <c r="L462" s="39" t="s">
        <v>78</v>
      </c>
      <c r="M462" s="38">
        <v>30</v>
      </c>
      <c r="N462" s="335" t="s">
        <v>661</v>
      </c>
      <c r="O462" s="336"/>
      <c r="P462" s="336"/>
      <c r="Q462" s="336"/>
      <c r="R462" s="337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IFERROR(IF(W462=0,"",ROUNDUP(W462/H462,0)*0.00753),"")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x14ac:dyDescent="0.2">
      <c r="A463" s="328"/>
      <c r="B463" s="328"/>
      <c r="C463" s="328"/>
      <c r="D463" s="328"/>
      <c r="E463" s="328"/>
      <c r="F463" s="328"/>
      <c r="G463" s="328"/>
      <c r="H463" s="328"/>
      <c r="I463" s="328"/>
      <c r="J463" s="328"/>
      <c r="K463" s="328"/>
      <c r="L463" s="328"/>
      <c r="M463" s="329"/>
      <c r="N463" s="325" t="s">
        <v>43</v>
      </c>
      <c r="O463" s="326"/>
      <c r="P463" s="326"/>
      <c r="Q463" s="326"/>
      <c r="R463" s="326"/>
      <c r="S463" s="326"/>
      <c r="T463" s="327"/>
      <c r="U463" s="43" t="s">
        <v>42</v>
      </c>
      <c r="V463" s="44">
        <f>IFERROR(V461/H461,"0")+IFERROR(V462/H462,"0")</f>
        <v>0</v>
      </c>
      <c r="W463" s="44">
        <f>IFERROR(W461/H461,"0")+IFERROR(W462/H462,"0")</f>
        <v>0</v>
      </c>
      <c r="X463" s="44">
        <f>IFERROR(IF(X461="",0,X461),"0")+IFERROR(IF(X462="",0,X462),"0")</f>
        <v>0</v>
      </c>
      <c r="Y463" s="68"/>
      <c r="Z463" s="68"/>
    </row>
    <row r="464" spans="1:53" x14ac:dyDescent="0.2">
      <c r="A464" s="328"/>
      <c r="B464" s="328"/>
      <c r="C464" s="328"/>
      <c r="D464" s="328"/>
      <c r="E464" s="328"/>
      <c r="F464" s="328"/>
      <c r="G464" s="328"/>
      <c r="H464" s="328"/>
      <c r="I464" s="328"/>
      <c r="J464" s="328"/>
      <c r="K464" s="328"/>
      <c r="L464" s="328"/>
      <c r="M464" s="329"/>
      <c r="N464" s="325" t="s">
        <v>43</v>
      </c>
      <c r="O464" s="326"/>
      <c r="P464" s="326"/>
      <c r="Q464" s="326"/>
      <c r="R464" s="326"/>
      <c r="S464" s="326"/>
      <c r="T464" s="327"/>
      <c r="U464" s="43" t="s">
        <v>0</v>
      </c>
      <c r="V464" s="44">
        <f>IFERROR(SUM(V461:V462),"0")</f>
        <v>0</v>
      </c>
      <c r="W464" s="44">
        <f>IFERROR(SUM(W461:W462),"0")</f>
        <v>0</v>
      </c>
      <c r="X464" s="43"/>
      <c r="Y464" s="68"/>
      <c r="Z464" s="68"/>
    </row>
    <row r="465" spans="1:53" ht="16.5" customHeight="1" x14ac:dyDescent="0.25">
      <c r="A465" s="338" t="s">
        <v>662</v>
      </c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38"/>
      <c r="N465" s="338"/>
      <c r="O465" s="338"/>
      <c r="P465" s="338"/>
      <c r="Q465" s="338"/>
      <c r="R465" s="338"/>
      <c r="S465" s="338"/>
      <c r="T465" s="338"/>
      <c r="U465" s="338"/>
      <c r="V465" s="338"/>
      <c r="W465" s="338"/>
      <c r="X465" s="338"/>
      <c r="Y465" s="66"/>
      <c r="Z465" s="66"/>
    </row>
    <row r="466" spans="1:53" ht="14.25" customHeight="1" x14ac:dyDescent="0.25">
      <c r="A466" s="339" t="s">
        <v>80</v>
      </c>
      <c r="B466" s="339"/>
      <c r="C466" s="339"/>
      <c r="D466" s="339"/>
      <c r="E466" s="339"/>
      <c r="F466" s="339"/>
      <c r="G466" s="339"/>
      <c r="H466" s="339"/>
      <c r="I466" s="339"/>
      <c r="J466" s="339"/>
      <c r="K466" s="339"/>
      <c r="L466" s="339"/>
      <c r="M466" s="339"/>
      <c r="N466" s="339"/>
      <c r="O466" s="339"/>
      <c r="P466" s="339"/>
      <c r="Q466" s="339"/>
      <c r="R466" s="339"/>
      <c r="S466" s="339"/>
      <c r="T466" s="339"/>
      <c r="U466" s="339"/>
      <c r="V466" s="339"/>
      <c r="W466" s="339"/>
      <c r="X466" s="339"/>
      <c r="Y466" s="67"/>
      <c r="Z466" s="67"/>
    </row>
    <row r="467" spans="1:53" ht="16.5" customHeight="1" x14ac:dyDescent="0.25">
      <c r="A467" s="64" t="s">
        <v>663</v>
      </c>
      <c r="B467" s="64" t="s">
        <v>664</v>
      </c>
      <c r="C467" s="37">
        <v>4301051310</v>
      </c>
      <c r="D467" s="334">
        <v>4680115880870</v>
      </c>
      <c r="E467" s="334"/>
      <c r="F467" s="63">
        <v>1.3</v>
      </c>
      <c r="G467" s="38">
        <v>6</v>
      </c>
      <c r="H467" s="63">
        <v>7.8</v>
      </c>
      <c r="I467" s="63">
        <v>8.3640000000000008</v>
      </c>
      <c r="J467" s="38">
        <v>56</v>
      </c>
      <c r="K467" s="38" t="s">
        <v>111</v>
      </c>
      <c r="L467" s="39" t="s">
        <v>132</v>
      </c>
      <c r="M467" s="38">
        <v>40</v>
      </c>
      <c r="N467" s="3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7" s="336"/>
      <c r="P467" s="336"/>
      <c r="Q467" s="336"/>
      <c r="R467" s="337"/>
      <c r="S467" s="40" t="s">
        <v>48</v>
      </c>
      <c r="T467" s="40" t="s">
        <v>48</v>
      </c>
      <c r="U467" s="41" t="s">
        <v>0</v>
      </c>
      <c r="V467" s="59">
        <v>0</v>
      </c>
      <c r="W467" s="56">
        <f>IFERROR(IF(V467="",0,CEILING((V467/$H467),1)*$H467),"")</f>
        <v>0</v>
      </c>
      <c r="X467" s="42" t="str">
        <f>IFERROR(IF(W467=0,"",ROUNDUP(W467/H467,0)*0.02175),"")</f>
        <v/>
      </c>
      <c r="Y467" s="69" t="s">
        <v>48</v>
      </c>
      <c r="Z467" s="70" t="s">
        <v>48</v>
      </c>
      <c r="AD467" s="71"/>
      <c r="BA467" s="320" t="s">
        <v>66</v>
      </c>
    </row>
    <row r="468" spans="1:53" x14ac:dyDescent="0.2">
      <c r="A468" s="328"/>
      <c r="B468" s="328"/>
      <c r="C468" s="328"/>
      <c r="D468" s="328"/>
      <c r="E468" s="328"/>
      <c r="F468" s="328"/>
      <c r="G468" s="328"/>
      <c r="H468" s="328"/>
      <c r="I468" s="328"/>
      <c r="J468" s="328"/>
      <c r="K468" s="328"/>
      <c r="L468" s="328"/>
      <c r="M468" s="329"/>
      <c r="N468" s="325" t="s">
        <v>43</v>
      </c>
      <c r="O468" s="326"/>
      <c r="P468" s="326"/>
      <c r="Q468" s="326"/>
      <c r="R468" s="326"/>
      <c r="S468" s="326"/>
      <c r="T468" s="327"/>
      <c r="U468" s="43" t="s">
        <v>42</v>
      </c>
      <c r="V468" s="44">
        <f>IFERROR(V467/H467,"0")</f>
        <v>0</v>
      </c>
      <c r="W468" s="44">
        <f>IFERROR(W467/H467,"0")</f>
        <v>0</v>
      </c>
      <c r="X468" s="44">
        <f>IFERROR(IF(X467="",0,X467),"0")</f>
        <v>0</v>
      </c>
      <c r="Y468" s="68"/>
      <c r="Z468" s="68"/>
    </row>
    <row r="469" spans="1:53" x14ac:dyDescent="0.2">
      <c r="A469" s="328"/>
      <c r="B469" s="328"/>
      <c r="C469" s="328"/>
      <c r="D469" s="328"/>
      <c r="E469" s="328"/>
      <c r="F469" s="328"/>
      <c r="G469" s="328"/>
      <c r="H469" s="328"/>
      <c r="I469" s="328"/>
      <c r="J469" s="328"/>
      <c r="K469" s="328"/>
      <c r="L469" s="328"/>
      <c r="M469" s="329"/>
      <c r="N469" s="325" t="s">
        <v>43</v>
      </c>
      <c r="O469" s="326"/>
      <c r="P469" s="326"/>
      <c r="Q469" s="326"/>
      <c r="R469" s="326"/>
      <c r="S469" s="326"/>
      <c r="T469" s="327"/>
      <c r="U469" s="43" t="s">
        <v>0</v>
      </c>
      <c r="V469" s="44">
        <f>IFERROR(SUM(V467:V467),"0")</f>
        <v>0</v>
      </c>
      <c r="W469" s="44">
        <f>IFERROR(SUM(W467:W467),"0")</f>
        <v>0</v>
      </c>
      <c r="X469" s="43"/>
      <c r="Y469" s="68"/>
      <c r="Z469" s="68"/>
    </row>
    <row r="470" spans="1:53" ht="15" customHeight="1" x14ac:dyDescent="0.2">
      <c r="A470" s="328"/>
      <c r="B470" s="328"/>
      <c r="C470" s="328"/>
      <c r="D470" s="328"/>
      <c r="E470" s="328"/>
      <c r="F470" s="328"/>
      <c r="G470" s="328"/>
      <c r="H470" s="328"/>
      <c r="I470" s="328"/>
      <c r="J470" s="328"/>
      <c r="K470" s="328"/>
      <c r="L470" s="328"/>
      <c r="M470" s="333"/>
      <c r="N470" s="330" t="s">
        <v>36</v>
      </c>
      <c r="O470" s="331"/>
      <c r="P470" s="331"/>
      <c r="Q470" s="331"/>
      <c r="R470" s="331"/>
      <c r="S470" s="331"/>
      <c r="T470" s="332"/>
      <c r="U470" s="43" t="s">
        <v>0</v>
      </c>
      <c r="V470" s="44">
        <f>IFERROR(V24+V33+V37+V41+V45+V52+V60+V82+V92+V105+V119+V127+V134+V142+V155+V161+V166+V173+V193+V200+V205+V223+V227+V233+V245+V251+V257+V263+V274+V279+V284+V288+V292+V296+V309+V315+V319+V323+V331+V336+V343+V347+V354+V370+V377+V381+V388+V393+V399+V409+V423+V428+V437+V442+V449+V454+V459+V464+V469,"0")</f>
        <v>0</v>
      </c>
      <c r="W470" s="44">
        <f>IFERROR(W24+W33+W37+W41+W45+W52+W60+W82+W92+W105+W119+W127+W134+W142+W155+W161+W166+W173+W193+W200+W205+W223+W227+W233+W245+W251+W257+W263+W274+W279+W284+W288+W292+W296+W309+W315+W319+W323+W331+W336+W343+W347+W354+W370+W377+W381+W388+W393+W399+W409+W423+W428+W437+W442+W449+W454+W459+W464+W469,"0")</f>
        <v>0</v>
      </c>
      <c r="X470" s="43"/>
      <c r="Y470" s="68"/>
      <c r="Z470" s="68"/>
    </row>
    <row r="471" spans="1:53" x14ac:dyDescent="0.2">
      <c r="A471" s="328"/>
      <c r="B471" s="328"/>
      <c r="C471" s="328"/>
      <c r="D471" s="328"/>
      <c r="E471" s="328"/>
      <c r="F471" s="328"/>
      <c r="G471" s="328"/>
      <c r="H471" s="328"/>
      <c r="I471" s="328"/>
      <c r="J471" s="328"/>
      <c r="K471" s="328"/>
      <c r="L471" s="328"/>
      <c r="M471" s="333"/>
      <c r="N471" s="330" t="s">
        <v>37</v>
      </c>
      <c r="O471" s="331"/>
      <c r="P471" s="331"/>
      <c r="Q471" s="331"/>
      <c r="R471" s="331"/>
      <c r="S471" s="331"/>
      <c r="T471" s="332"/>
      <c r="U471" s="43" t="s">
        <v>0</v>
      </c>
      <c r="V471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321*I321/H321,"0")+IFERROR(V326*I326/H326,"0")+IFERROR(V327*I327/H327,"0")+IFERROR(V328*I328/H328,"0")+IFERROR(V329*I329/H329,"0")+IFERROR(V333*I333/H333,"0")+IFERROR(V334*I334/H334,"0")+IFERROR(V338*I338/H338,"0")+IFERROR(V339*I339/H339,"0")+IFERROR(V340*I340/H340,"0")+IFERROR(V341*I341/H341,"0")+IFERROR(V345*I345/H345,"0")+IFERROR(V351*I351/H351,"0")+IFERROR(V352*I352/H352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372*I372/H372,"0")+IFERROR(V373*I373/H373,"0")+IFERROR(V374*I374/H374,"0")+IFERROR(V375*I375/H375,"0")+IFERROR(V379*I379/H379,"0")+IFERROR(V383*I383/H383,"0")+IFERROR(V384*I384/H384,"0")+IFERROR(V385*I385/H385,"0")+IFERROR(V386*I386/H386,"0")+IFERROR(V390*I390/H390,"0")+IFERROR(V391*I391/H391,"0")+IFERROR(V396*I396/H396,"0")+IFERROR(V397*I397/H397,"0")+IFERROR(V401*I401/H401,"0")+IFERROR(V402*I402/H402,"0")+IFERROR(V403*I403/H403,"0")+IFERROR(V404*I404/H404,"0")+IFERROR(V405*I405/H405,"0")+IFERROR(V406*I406/H406,"0")+IFERROR(V407*I407/H407,"0")+IFERROR(V413*I413/H413,"0")+IFERROR(V414*I414/H414,"0")+IFERROR(V415*I415/H415,"0")+IFERROR(V416*I416/H416,"0")+IFERROR(V417*I417/H417,"0")+IFERROR(V418*I418/H418,"0")+IFERROR(V419*I419/H419,"0")+IFERROR(V420*I420/H420,"0")+IFERROR(V421*I421/H421,"0")+IFERROR(V425*I425/H425,"0")+IFERROR(V426*I426/H426,"0")+IFERROR(V430*I430/H430,"0")+IFERROR(V431*I431/H431,"0")+IFERROR(V432*I432/H432,"0")+IFERROR(V433*I433/H433,"0")+IFERROR(V434*I434/H434,"0")+IFERROR(V435*I435/H435,"0")+IFERROR(V439*I439/H439,"0")+IFERROR(V440*I440/H440,"0")+IFERROR(V446*I446/H446,"0")+IFERROR(V447*I447/H447,"0")+IFERROR(V451*I451/H451,"0")+IFERROR(V452*I452/H452,"0")+IFERROR(V456*I456/H456,"0")+IFERROR(V457*I457/H457,"0")+IFERROR(V461*I461/H461,"0")+IFERROR(V462*I462/H462,"0")+IFERROR(V467*I467/H467,"0"),"0")</f>
        <v>0</v>
      </c>
      <c r="W471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321*I321/H321,"0")+IFERROR(W326*I326/H326,"0")+IFERROR(W327*I327/H327,"0")+IFERROR(W328*I328/H328,"0")+IFERROR(W329*I329/H329,"0")+IFERROR(W333*I333/H333,"0")+IFERROR(W334*I334/H334,"0")+IFERROR(W338*I338/H338,"0")+IFERROR(W339*I339/H339,"0")+IFERROR(W340*I340/H340,"0")+IFERROR(W341*I341/H341,"0")+IFERROR(W345*I345/H345,"0")+IFERROR(W351*I351/H351,"0")+IFERROR(W352*I352/H352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372*I372/H372,"0")+IFERROR(W373*I373/H373,"0")+IFERROR(W374*I374/H374,"0")+IFERROR(W375*I375/H375,"0")+IFERROR(W379*I379/H379,"0")+IFERROR(W383*I383/H383,"0")+IFERROR(W384*I384/H384,"0")+IFERROR(W385*I385/H385,"0")+IFERROR(W386*I386/H386,"0")+IFERROR(W390*I390/H390,"0")+IFERROR(W391*I391/H391,"0")+IFERROR(W396*I396/H396,"0")+IFERROR(W397*I397/H397,"0")+IFERROR(W401*I401/H401,"0")+IFERROR(W402*I402/H402,"0")+IFERROR(W403*I403/H403,"0")+IFERROR(W404*I404/H404,"0")+IFERROR(W405*I405/H405,"0")+IFERROR(W406*I406/H406,"0")+IFERROR(W407*I407/H407,"0")+IFERROR(W413*I413/H413,"0")+IFERROR(W414*I414/H414,"0")+IFERROR(W415*I415/H415,"0")+IFERROR(W416*I416/H416,"0")+IFERROR(W417*I417/H417,"0")+IFERROR(W418*I418/H418,"0")+IFERROR(W419*I419/H419,"0")+IFERROR(W420*I420/H420,"0")+IFERROR(W421*I421/H421,"0")+IFERROR(W425*I425/H425,"0")+IFERROR(W426*I426/H426,"0")+IFERROR(W430*I430/H430,"0")+IFERROR(W431*I431/H431,"0")+IFERROR(W432*I432/H432,"0")+IFERROR(W433*I433/H433,"0")+IFERROR(W434*I434/H434,"0")+IFERROR(W435*I435/H435,"0")+IFERROR(W439*I439/H439,"0")+IFERROR(W440*I440/H440,"0")+IFERROR(W446*I446/H446,"0")+IFERROR(W447*I447/H447,"0")+IFERROR(W451*I451/H451,"0")+IFERROR(W452*I452/H452,"0")+IFERROR(W456*I456/H456,"0")+IFERROR(W457*I457/H457,"0")+IFERROR(W461*I461/H461,"0")+IFERROR(W462*I462/H462,"0")+IFERROR(W467*I467/H467,"0"),"0")</f>
        <v>0</v>
      </c>
      <c r="X471" s="43"/>
      <c r="Y471" s="68"/>
      <c r="Z471" s="68"/>
    </row>
    <row r="472" spans="1:53" x14ac:dyDescent="0.2">
      <c r="A472" s="328"/>
      <c r="B472" s="328"/>
      <c r="C472" s="328"/>
      <c r="D472" s="328"/>
      <c r="E472" s="328"/>
      <c r="F472" s="328"/>
      <c r="G472" s="328"/>
      <c r="H472" s="328"/>
      <c r="I472" s="328"/>
      <c r="J472" s="328"/>
      <c r="K472" s="328"/>
      <c r="L472" s="328"/>
      <c r="M472" s="333"/>
      <c r="N472" s="330" t="s">
        <v>38</v>
      </c>
      <c r="O472" s="331"/>
      <c r="P472" s="331"/>
      <c r="Q472" s="331"/>
      <c r="R472" s="331"/>
      <c r="S472" s="331"/>
      <c r="T472" s="332"/>
      <c r="U472" s="43" t="s">
        <v>23</v>
      </c>
      <c r="V472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221*(V208:V221/H208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317*(V317:V317/H317:H317)),"0")+IFERROR(SUMPRODUCT(1/J321:J321*(V321:V321/H321:H321)),"0")+IFERROR(SUMPRODUCT(1/J326:J329*(V326:V329/H326:H329)),"0")+IFERROR(SUMPRODUCT(1/J333:J334*(V333:V334/H333:H334)),"0")+IFERROR(SUMPRODUCT(1/J338:J341*(V338:V341/H338:H341)),"0")+IFERROR(SUMPRODUCT(1/J345:J345*(V345:V345/H345:H345)),"0")+IFERROR(SUMPRODUCT(1/J351:J352*(V351:V352/H351:H352)),"0")+IFERROR(SUMPRODUCT(1/J356:J368*(V356:V368/H356:H368)),"0")+IFERROR(SUMPRODUCT(1/J372:J375*(V372:V375/H372:H375)),"0")+IFERROR(SUMPRODUCT(1/J379:J379*(V379:V379/H379:H379)),"0")+IFERROR(SUMPRODUCT(1/J383:J386*(V383:V386/H383:H386)),"0")+IFERROR(SUMPRODUCT(1/J390:J391*(V390:V391/H390:H391)),"0")+IFERROR(SUMPRODUCT(1/J396:J397*(V396:V397/H396:H397)),"0")+IFERROR(SUMPRODUCT(1/J401:J407*(V401:V407/H401:H407)),"0")+IFERROR(SUMPRODUCT(1/J413:J421*(V413:V421/H413:H421)),"0")+IFERROR(SUMPRODUCT(1/J425:J426*(V425:V426/H425:H426)),"0")+IFERROR(SUMPRODUCT(1/J430:J435*(V430:V435/H430:H435)),"0")+IFERROR(SUMPRODUCT(1/J439:J440*(V439:V440/H439:H440)),"0")+IFERROR(SUMPRODUCT(1/J446:J447*(V446:V447/H446:H447)),"0")+IFERROR(SUMPRODUCT(1/J451:J452*(V451:V452/H451:H452)),"0")+IFERROR(SUMPRODUCT(1/J456:J457*(V456:V457/H456:H457)),"0")+IFERROR(SUMPRODUCT(1/J461:J462*(V461:V462/H461:H462)),"0")+IFERROR(SUMPRODUCT(1/J467:J467*(V467:V467/H467:H467)),"0"),0)</f>
        <v>0</v>
      </c>
      <c r="W472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221*(W208:W221/H208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317*(W317:W317/H317:H317)),"0")+IFERROR(SUMPRODUCT(1/J321:J321*(W321:W321/H321:H321)),"0")+IFERROR(SUMPRODUCT(1/J326:J329*(W326:W329/H326:H329)),"0")+IFERROR(SUMPRODUCT(1/J333:J334*(W333:W334/H333:H334)),"0")+IFERROR(SUMPRODUCT(1/J338:J341*(W338:W341/H338:H341)),"0")+IFERROR(SUMPRODUCT(1/J345:J345*(W345:W345/H345:H345)),"0")+IFERROR(SUMPRODUCT(1/J351:J352*(W351:W352/H351:H352)),"0")+IFERROR(SUMPRODUCT(1/J356:J368*(W356:W368/H356:H368)),"0")+IFERROR(SUMPRODUCT(1/J372:J375*(W372:W375/H372:H375)),"0")+IFERROR(SUMPRODUCT(1/J379:J379*(W379:W379/H379:H379)),"0")+IFERROR(SUMPRODUCT(1/J383:J386*(W383:W386/H383:H386)),"0")+IFERROR(SUMPRODUCT(1/J390:J391*(W390:W391/H390:H391)),"0")+IFERROR(SUMPRODUCT(1/J396:J397*(W396:W397/H396:H397)),"0")+IFERROR(SUMPRODUCT(1/J401:J407*(W401:W407/H401:H407)),"0")+IFERROR(SUMPRODUCT(1/J413:J421*(W413:W421/H413:H421)),"0")+IFERROR(SUMPRODUCT(1/J425:J426*(W425:W426/H425:H426)),"0")+IFERROR(SUMPRODUCT(1/J430:J435*(W430:W435/H430:H435)),"0")+IFERROR(SUMPRODUCT(1/J439:J440*(W439:W440/H439:H440)),"0")+IFERROR(SUMPRODUCT(1/J446:J447*(W446:W447/H446:H447)),"0")+IFERROR(SUMPRODUCT(1/J451:J452*(W451:W452/H451:H452)),"0")+IFERROR(SUMPRODUCT(1/J456:J457*(W456:W457/H456:H457)),"0")+IFERROR(SUMPRODUCT(1/J461:J462*(W461:W462/H461:H462)),"0")+IFERROR(SUMPRODUCT(1/J467:J467*(W467:W467/H467:H467)),"0"),0)</f>
        <v>0</v>
      </c>
      <c r="X472" s="43"/>
      <c r="Y472" s="68"/>
      <c r="Z472" s="68"/>
    </row>
    <row r="473" spans="1:53" x14ac:dyDescent="0.2">
      <c r="A473" s="328"/>
      <c r="B473" s="328"/>
      <c r="C473" s="328"/>
      <c r="D473" s="328"/>
      <c r="E473" s="328"/>
      <c r="F473" s="328"/>
      <c r="G473" s="328"/>
      <c r="H473" s="328"/>
      <c r="I473" s="328"/>
      <c r="J473" s="328"/>
      <c r="K473" s="328"/>
      <c r="L473" s="328"/>
      <c r="M473" s="333"/>
      <c r="N473" s="330" t="s">
        <v>39</v>
      </c>
      <c r="O473" s="331"/>
      <c r="P473" s="331"/>
      <c r="Q473" s="331"/>
      <c r="R473" s="331"/>
      <c r="S473" s="331"/>
      <c r="T473" s="332"/>
      <c r="U473" s="43" t="s">
        <v>0</v>
      </c>
      <c r="V473" s="44">
        <f>GrossWeightTotal+PalletQtyTotal*25</f>
        <v>0</v>
      </c>
      <c r="W473" s="44">
        <f>GrossWeightTotalR+PalletQtyTotalR*25</f>
        <v>0</v>
      </c>
      <c r="X473" s="43"/>
      <c r="Y473" s="68"/>
      <c r="Z473" s="68"/>
    </row>
    <row r="474" spans="1:53" x14ac:dyDescent="0.2">
      <c r="A474" s="328"/>
      <c r="B474" s="328"/>
      <c r="C474" s="328"/>
      <c r="D474" s="328"/>
      <c r="E474" s="328"/>
      <c r="F474" s="328"/>
      <c r="G474" s="328"/>
      <c r="H474" s="328"/>
      <c r="I474" s="328"/>
      <c r="J474" s="328"/>
      <c r="K474" s="328"/>
      <c r="L474" s="328"/>
      <c r="M474" s="333"/>
      <c r="N474" s="330" t="s">
        <v>40</v>
      </c>
      <c r="O474" s="331"/>
      <c r="P474" s="331"/>
      <c r="Q474" s="331"/>
      <c r="R474" s="331"/>
      <c r="S474" s="331"/>
      <c r="T474" s="332"/>
      <c r="U474" s="43" t="s">
        <v>23</v>
      </c>
      <c r="V474" s="44">
        <f>IFERROR(V23+V32+V36+V40+V44+V51+V59+V81+V91+V104+V118+V126+V133+V141+V154+V160+V165+V172+V192+V199+V204+V222+V226+V232+V244+V250+V256+V262+V273+V278+V283+V287+V291+V295+V308+V314+V318+V322+V330+V335+V342+V346+V353+V369+V376+V380+V387+V392+V398+V408+V422+V427+V436+V441+V448+V453+V458+V463+V468,"0")</f>
        <v>0</v>
      </c>
      <c r="W474" s="44">
        <f>IFERROR(W23+W32+W36+W40+W44+W51+W59+W81+W91+W104+W118+W126+W133+W141+W154+W160+W165+W172+W192+W199+W204+W222+W226+W232+W244+W250+W256+W262+W273+W278+W283+W287+W291+W295+W308+W314+W318+W322+W330+W335+W342+W346+W353+W369+W376+W380+W387+W392+W398+W408+W422+W427+W436+W441+W448+W453+W458+W463+W468,"0")</f>
        <v>0</v>
      </c>
      <c r="X474" s="43"/>
      <c r="Y474" s="68"/>
      <c r="Z474" s="68"/>
    </row>
    <row r="475" spans="1:53" ht="14.25" x14ac:dyDescent="0.2">
      <c r="A475" s="328"/>
      <c r="B475" s="328"/>
      <c r="C475" s="328"/>
      <c r="D475" s="328"/>
      <c r="E475" s="328"/>
      <c r="F475" s="328"/>
      <c r="G475" s="328"/>
      <c r="H475" s="328"/>
      <c r="I475" s="328"/>
      <c r="J475" s="328"/>
      <c r="K475" s="328"/>
      <c r="L475" s="328"/>
      <c r="M475" s="333"/>
      <c r="N475" s="330" t="s">
        <v>41</v>
      </c>
      <c r="O475" s="331"/>
      <c r="P475" s="331"/>
      <c r="Q475" s="331"/>
      <c r="R475" s="331"/>
      <c r="S475" s="331"/>
      <c r="T475" s="332"/>
      <c r="U475" s="46" t="s">
        <v>54</v>
      </c>
      <c r="V475" s="43"/>
      <c r="W475" s="43"/>
      <c r="X475" s="43">
        <f>IFERROR(X23+X32+X36+X40+X44+X51+X59+X81+X91+X104+X118+X126+X133+X141+X154+X160+X165+X172+X192+X199+X204+X222+X226+X232+X244+X250+X256+X262+X273+X278+X283+X287+X291+X295+X308+X314+X318+X322+X330+X335+X342+X346+X353+X369+X376+X380+X387+X392+X398+X408+X422+X427+X436+X441+X448+X453+X458+X463+X468,"0")</f>
        <v>0</v>
      </c>
      <c r="Y475" s="68"/>
      <c r="Z475" s="68"/>
    </row>
    <row r="476" spans="1:53" ht="13.5" thickBot="1" x14ac:dyDescent="0.25"/>
    <row r="477" spans="1:53" ht="27" thickTop="1" thickBot="1" x14ac:dyDescent="0.25">
      <c r="A477" s="47" t="s">
        <v>9</v>
      </c>
      <c r="B477" s="72" t="s">
        <v>74</v>
      </c>
      <c r="C477" s="321" t="s">
        <v>105</v>
      </c>
      <c r="D477" s="321" t="s">
        <v>105</v>
      </c>
      <c r="E477" s="321" t="s">
        <v>105</v>
      </c>
      <c r="F477" s="321" t="s">
        <v>105</v>
      </c>
      <c r="G477" s="321" t="s">
        <v>258</v>
      </c>
      <c r="H477" s="321" t="s">
        <v>258</v>
      </c>
      <c r="I477" s="321" t="s">
        <v>258</v>
      </c>
      <c r="J477" s="321" t="s">
        <v>258</v>
      </c>
      <c r="K477" s="322"/>
      <c r="L477" s="321" t="s">
        <v>258</v>
      </c>
      <c r="M477" s="321" t="s">
        <v>258</v>
      </c>
      <c r="N477" s="321" t="s">
        <v>258</v>
      </c>
      <c r="O477" s="321" t="s">
        <v>461</v>
      </c>
      <c r="P477" s="321" t="s">
        <v>461</v>
      </c>
      <c r="Q477" s="321" t="s">
        <v>511</v>
      </c>
      <c r="R477" s="321" t="s">
        <v>511</v>
      </c>
      <c r="S477" s="72" t="s">
        <v>594</v>
      </c>
      <c r="T477" s="321" t="s">
        <v>636</v>
      </c>
      <c r="U477" s="321" t="s">
        <v>636</v>
      </c>
      <c r="Z477" s="61"/>
      <c r="AC477" s="1"/>
    </row>
    <row r="478" spans="1:53" ht="14.25" customHeight="1" thickTop="1" x14ac:dyDescent="0.2">
      <c r="A478" s="323" t="s">
        <v>10</v>
      </c>
      <c r="B478" s="321" t="s">
        <v>74</v>
      </c>
      <c r="C478" s="321" t="s">
        <v>106</v>
      </c>
      <c r="D478" s="321" t="s">
        <v>114</v>
      </c>
      <c r="E478" s="321" t="s">
        <v>105</v>
      </c>
      <c r="F478" s="321" t="s">
        <v>250</v>
      </c>
      <c r="G478" s="321" t="s">
        <v>259</v>
      </c>
      <c r="H478" s="321" t="s">
        <v>266</v>
      </c>
      <c r="I478" s="321" t="s">
        <v>287</v>
      </c>
      <c r="J478" s="321" t="s">
        <v>353</v>
      </c>
      <c r="K478" s="1"/>
      <c r="L478" s="321" t="s">
        <v>356</v>
      </c>
      <c r="M478" s="321" t="s">
        <v>434</v>
      </c>
      <c r="N478" s="321" t="s">
        <v>452</v>
      </c>
      <c r="O478" s="321" t="s">
        <v>462</v>
      </c>
      <c r="P478" s="321" t="s">
        <v>488</v>
      </c>
      <c r="Q478" s="321" t="s">
        <v>512</v>
      </c>
      <c r="R478" s="321" t="s">
        <v>574</v>
      </c>
      <c r="S478" s="321" t="s">
        <v>594</v>
      </c>
      <c r="T478" s="321" t="s">
        <v>637</v>
      </c>
      <c r="U478" s="321" t="s">
        <v>662</v>
      </c>
      <c r="Z478" s="61"/>
      <c r="AC478" s="1"/>
    </row>
    <row r="479" spans="1:53" ht="13.5" thickBot="1" x14ac:dyDescent="0.25">
      <c r="A479" s="324"/>
      <c r="B479" s="321"/>
      <c r="C479" s="321"/>
      <c r="D479" s="321"/>
      <c r="E479" s="321"/>
      <c r="F479" s="321"/>
      <c r="G479" s="321"/>
      <c r="H479" s="321"/>
      <c r="I479" s="321"/>
      <c r="J479" s="321"/>
      <c r="K479" s="1"/>
      <c r="L479" s="321"/>
      <c r="M479" s="321"/>
      <c r="N479" s="321"/>
      <c r="O479" s="321"/>
      <c r="P479" s="321"/>
      <c r="Q479" s="321"/>
      <c r="R479" s="321"/>
      <c r="S479" s="321"/>
      <c r="T479" s="321"/>
      <c r="U479" s="321"/>
      <c r="Z479" s="61"/>
      <c r="AC479" s="1"/>
    </row>
    <row r="480" spans="1:53" ht="18" thickTop="1" thickBot="1" x14ac:dyDescent="0.25">
      <c r="A480" s="47" t="s">
        <v>13</v>
      </c>
      <c r="B480" s="53">
        <f>IFERROR(W22*1,"0")+IFERROR(W26*1,"0")+IFERROR(W27*1,"0")+IFERROR(W28*1,"0")+IFERROR(W29*1,"0")+IFERROR(W30*1,"0")+IFERROR(W31*1,"0")+IFERROR(W35*1,"0")+IFERROR(W39*1,"0")+IFERROR(W43*1,"0")</f>
        <v>0</v>
      </c>
      <c r="C480" s="53">
        <f>IFERROR(W49*1,"0")+IFERROR(W50*1,"0")</f>
        <v>0</v>
      </c>
      <c r="D480" s="53">
        <f>IFERROR(W55*1,"0")+IFERROR(W56*1,"0")+IFERROR(W57*1,"0")+IFERROR(W58*1,"0")</f>
        <v>0</v>
      </c>
      <c r="E480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0" s="53">
        <f>IFERROR(W130*1,"0")+IFERROR(W131*1,"0")+IFERROR(W132*1,"0")</f>
        <v>0</v>
      </c>
      <c r="G480" s="53">
        <f>IFERROR(W138*1,"0")+IFERROR(W139*1,"0")+IFERROR(W140*1,"0")</f>
        <v>0</v>
      </c>
      <c r="H480" s="53">
        <f>IFERROR(W145*1,"0")+IFERROR(W146*1,"0")+IFERROR(W147*1,"0")+IFERROR(W148*1,"0")+IFERROR(W149*1,"0")+IFERROR(W150*1,"0")+IFERROR(W151*1,"0")+IFERROR(W152*1,"0")+IFERROR(W153*1,"0")</f>
        <v>0</v>
      </c>
      <c r="I480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0" s="53">
        <f>IFERROR(W203*1,"0")</f>
        <v>0</v>
      </c>
      <c r="K480" s="1"/>
      <c r="L480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0</v>
      </c>
      <c r="M480" s="53">
        <f>IFERROR(W266*1,"0")+IFERROR(W267*1,"0")+IFERROR(W268*1,"0")+IFERROR(W269*1,"0")+IFERROR(W270*1,"0")+IFERROR(W271*1,"0")+IFERROR(W272*1,"0")+IFERROR(W276*1,"0")+IFERROR(W277*1,"0")</f>
        <v>0</v>
      </c>
      <c r="N480" s="53">
        <f>IFERROR(W282*1,"0")+IFERROR(W286*1,"0")+IFERROR(W290*1,"0")+IFERROR(W294*1,"0")</f>
        <v>0</v>
      </c>
      <c r="O480" s="53">
        <f>IFERROR(W300*1,"0")+IFERROR(W301*1,"0")+IFERROR(W302*1,"0")+IFERROR(W303*1,"0")+IFERROR(W304*1,"0")+IFERROR(W305*1,"0")+IFERROR(W306*1,"0")+IFERROR(W307*1,"0")+IFERROR(W311*1,"0")+IFERROR(W312*1,"0")+IFERROR(W313*1,"0")+IFERROR(W317*1,"0")+IFERROR(W321*1,"0")</f>
        <v>0</v>
      </c>
      <c r="P480" s="53">
        <f>IFERROR(W326*1,"0")+IFERROR(W327*1,"0")+IFERROR(W328*1,"0")+IFERROR(W329*1,"0")+IFERROR(W333*1,"0")+IFERROR(W334*1,"0")+IFERROR(W338*1,"0")+IFERROR(W339*1,"0")+IFERROR(W340*1,"0")+IFERROR(W341*1,"0")+IFERROR(W345*1,"0")</f>
        <v>0</v>
      </c>
      <c r="Q480" s="53">
        <f>IFERROR(W351*1,"0")+IFERROR(W352*1,"0")+IFERROR(W356*1,"0")+IFERROR(W357*1,"0")+IFERROR(W358*1,"0")+IFERROR(W359*1,"0")+IFERROR(W360*1,"0")+IFERROR(W361*1,"0")+IFERROR(W362*1,"0")+IFERROR(W363*1,"0")+IFERROR(W364*1,"0")+IFERROR(W365*1,"0")+IFERROR(W366*1,"0")+IFERROR(W367*1,"0")+IFERROR(W368*1,"0")+IFERROR(W372*1,"0")+IFERROR(W373*1,"0")+IFERROR(W374*1,"0")+IFERROR(W375*1,"0")+IFERROR(W379*1,"0")+IFERROR(W383*1,"0")+IFERROR(W384*1,"0")+IFERROR(W385*1,"0")+IFERROR(W386*1,"0")+IFERROR(W390*1,"0")+IFERROR(W391*1,"0")</f>
        <v>0</v>
      </c>
      <c r="R480" s="53">
        <f>IFERROR(W396*1,"0")+IFERROR(W397*1,"0")+IFERROR(W401*1,"0")+IFERROR(W402*1,"0")+IFERROR(W403*1,"0")+IFERROR(W404*1,"0")+IFERROR(W405*1,"0")+IFERROR(W406*1,"0")+IFERROR(W407*1,"0")</f>
        <v>0</v>
      </c>
      <c r="S480" s="53">
        <f>IFERROR(W413*1,"0")+IFERROR(W414*1,"0")+IFERROR(W415*1,"0")+IFERROR(W416*1,"0")+IFERROR(W417*1,"0")+IFERROR(W418*1,"0")+IFERROR(W419*1,"0")+IFERROR(W420*1,"0")+IFERROR(W421*1,"0")+IFERROR(W425*1,"0")+IFERROR(W426*1,"0")+IFERROR(W430*1,"0")+IFERROR(W431*1,"0")+IFERROR(W432*1,"0")+IFERROR(W433*1,"0")+IFERROR(W434*1,"0")+IFERROR(W435*1,"0")+IFERROR(W439*1,"0")+IFERROR(W440*1,"0")</f>
        <v>0</v>
      </c>
      <c r="T480" s="53">
        <f>IFERROR(W446*1,"0")+IFERROR(W447*1,"0")+IFERROR(W451*1,"0")+IFERROR(W452*1,"0")+IFERROR(W456*1,"0")+IFERROR(W457*1,"0")+IFERROR(W461*1,"0")+IFERROR(W462*1,"0")</f>
        <v>0</v>
      </c>
      <c r="U480" s="53">
        <f>IFERROR(W467*1,"0")</f>
        <v>0</v>
      </c>
      <c r="Z480" s="61"/>
      <c r="AC480" s="1"/>
    </row>
  </sheetData>
  <sheetProtection algorithmName="SHA-512" hashValue="BSxMi9Sd03E2IQJ3gPy9Pndaga9dZDJJ+OTCcclLvGqkNFhK6N9i45P40esepQLWH6unQhnqBHc9e2oRSmgM0Q==" saltValue="7GyEx8vRkQurMlAUAb8NCA==" spinCount="100000" sheet="1" objects="1" scenarios="1" sort="0" autoFilter="0" pivotTables="0"/>
  <autoFilter ref="B18:X47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5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N226:T226"/>
    <mergeCell ref="A226:M227"/>
    <mergeCell ref="N227:T227"/>
    <mergeCell ref="A228:X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D248:E248"/>
    <mergeCell ref="N248:R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A265:X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A281:X281"/>
    <mergeCell ref="D282:E282"/>
    <mergeCell ref="N282:R282"/>
    <mergeCell ref="N283:T283"/>
    <mergeCell ref="A283:M284"/>
    <mergeCell ref="N284:T284"/>
    <mergeCell ref="A285:X285"/>
    <mergeCell ref="D286:E286"/>
    <mergeCell ref="N286:R286"/>
    <mergeCell ref="N287:T287"/>
    <mergeCell ref="A287:M288"/>
    <mergeCell ref="N288:T288"/>
    <mergeCell ref="A289:X289"/>
    <mergeCell ref="D290:E290"/>
    <mergeCell ref="N290:R290"/>
    <mergeCell ref="N291:T291"/>
    <mergeCell ref="A291:M292"/>
    <mergeCell ref="N292:T292"/>
    <mergeCell ref="A293:X293"/>
    <mergeCell ref="D294:E294"/>
    <mergeCell ref="N294:R294"/>
    <mergeCell ref="N295:T295"/>
    <mergeCell ref="A295:M296"/>
    <mergeCell ref="N296:T296"/>
    <mergeCell ref="A297:X297"/>
    <mergeCell ref="A298:X298"/>
    <mergeCell ref="A299:X299"/>
    <mergeCell ref="D300:E300"/>
    <mergeCell ref="N300:R30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D306:E306"/>
    <mergeCell ref="N306:R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33:E333"/>
    <mergeCell ref="N333:R333"/>
    <mergeCell ref="D334:E334"/>
    <mergeCell ref="N334:R334"/>
    <mergeCell ref="N335:T335"/>
    <mergeCell ref="A335:M336"/>
    <mergeCell ref="N336:T336"/>
    <mergeCell ref="A337:X337"/>
    <mergeCell ref="D338:E338"/>
    <mergeCell ref="N338:R338"/>
    <mergeCell ref="D339:E339"/>
    <mergeCell ref="N339:R339"/>
    <mergeCell ref="D340:E340"/>
    <mergeCell ref="N340:R340"/>
    <mergeCell ref="D341:E341"/>
    <mergeCell ref="N341:R341"/>
    <mergeCell ref="N342:T342"/>
    <mergeCell ref="A342:M343"/>
    <mergeCell ref="N343:T343"/>
    <mergeCell ref="A344:X344"/>
    <mergeCell ref="D345:E345"/>
    <mergeCell ref="N345:R345"/>
    <mergeCell ref="N346:T346"/>
    <mergeCell ref="A346:M347"/>
    <mergeCell ref="N347:T347"/>
    <mergeCell ref="A348:X348"/>
    <mergeCell ref="A349:X349"/>
    <mergeCell ref="A350:X350"/>
    <mergeCell ref="D351:E351"/>
    <mergeCell ref="N351:R351"/>
    <mergeCell ref="D352:E352"/>
    <mergeCell ref="N352:R352"/>
    <mergeCell ref="N353:T353"/>
    <mergeCell ref="A353:M354"/>
    <mergeCell ref="N354:T354"/>
    <mergeCell ref="A355:X355"/>
    <mergeCell ref="D356:E356"/>
    <mergeCell ref="N356:R356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N369:T369"/>
    <mergeCell ref="A369:M370"/>
    <mergeCell ref="N370:T370"/>
    <mergeCell ref="A371:X371"/>
    <mergeCell ref="D372:E372"/>
    <mergeCell ref="N372:R372"/>
    <mergeCell ref="D373:E373"/>
    <mergeCell ref="N373:R373"/>
    <mergeCell ref="D374:E374"/>
    <mergeCell ref="N374:R374"/>
    <mergeCell ref="D375:E375"/>
    <mergeCell ref="N375:R375"/>
    <mergeCell ref="N376:T376"/>
    <mergeCell ref="A376:M377"/>
    <mergeCell ref="N377:T377"/>
    <mergeCell ref="A378:X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90:E390"/>
    <mergeCell ref="N390:R390"/>
    <mergeCell ref="D391:E391"/>
    <mergeCell ref="N391:R391"/>
    <mergeCell ref="N392:T392"/>
    <mergeCell ref="A392:M393"/>
    <mergeCell ref="N393:T393"/>
    <mergeCell ref="A394:X394"/>
    <mergeCell ref="A395:X395"/>
    <mergeCell ref="D396:E396"/>
    <mergeCell ref="N396:R396"/>
    <mergeCell ref="D397:E397"/>
    <mergeCell ref="N397:R397"/>
    <mergeCell ref="N398:T398"/>
    <mergeCell ref="A398:M399"/>
    <mergeCell ref="N399:T399"/>
    <mergeCell ref="A400:X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A411:X411"/>
    <mergeCell ref="A412:X412"/>
    <mergeCell ref="D413:E413"/>
    <mergeCell ref="N413:R413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N436:T436"/>
    <mergeCell ref="A436:M437"/>
    <mergeCell ref="N437:T437"/>
    <mergeCell ref="A438:X438"/>
    <mergeCell ref="D439:E439"/>
    <mergeCell ref="N439:R439"/>
    <mergeCell ref="D440:E440"/>
    <mergeCell ref="N440:R440"/>
    <mergeCell ref="N441:T441"/>
    <mergeCell ref="A441:M442"/>
    <mergeCell ref="N442:T442"/>
    <mergeCell ref="A443:X443"/>
    <mergeCell ref="A444:X444"/>
    <mergeCell ref="A445:X445"/>
    <mergeCell ref="D446:E446"/>
    <mergeCell ref="N446:R446"/>
    <mergeCell ref="D447:E447"/>
    <mergeCell ref="N447:R447"/>
    <mergeCell ref="N448:T448"/>
    <mergeCell ref="A448:M449"/>
    <mergeCell ref="N449:T449"/>
    <mergeCell ref="A450:X450"/>
    <mergeCell ref="D451:E451"/>
    <mergeCell ref="N451:R451"/>
    <mergeCell ref="D452:E452"/>
    <mergeCell ref="N452:R452"/>
    <mergeCell ref="N453:T453"/>
    <mergeCell ref="A453:M454"/>
    <mergeCell ref="N454:T454"/>
    <mergeCell ref="A455:X455"/>
    <mergeCell ref="D456:E456"/>
    <mergeCell ref="N456:R456"/>
    <mergeCell ref="D457:E457"/>
    <mergeCell ref="N457:R457"/>
    <mergeCell ref="N458:T458"/>
    <mergeCell ref="A458:M459"/>
    <mergeCell ref="N459:T459"/>
    <mergeCell ref="A460:X460"/>
    <mergeCell ref="D461:E461"/>
    <mergeCell ref="N461:R461"/>
    <mergeCell ref="D462:E462"/>
    <mergeCell ref="N462:R462"/>
    <mergeCell ref="N463:T463"/>
    <mergeCell ref="A463:M464"/>
    <mergeCell ref="N464:T464"/>
    <mergeCell ref="A465:X465"/>
    <mergeCell ref="A466:X466"/>
    <mergeCell ref="D467:E467"/>
    <mergeCell ref="N467:R467"/>
    <mergeCell ref="T478:T479"/>
    <mergeCell ref="N468:T468"/>
    <mergeCell ref="A468:M469"/>
    <mergeCell ref="N469:T469"/>
    <mergeCell ref="N470:T470"/>
    <mergeCell ref="A470:M475"/>
    <mergeCell ref="N471:T471"/>
    <mergeCell ref="N472:T472"/>
    <mergeCell ref="N473:T473"/>
    <mergeCell ref="N474:T474"/>
    <mergeCell ref="N475:T475"/>
    <mergeCell ref="U478:U479"/>
    <mergeCell ref="C477:F477"/>
    <mergeCell ref="G477:N477"/>
    <mergeCell ref="O477:P477"/>
    <mergeCell ref="Q477:R477"/>
    <mergeCell ref="T477:U477"/>
    <mergeCell ref="A478:A479"/>
    <mergeCell ref="B478:B479"/>
    <mergeCell ref="C478:C479"/>
    <mergeCell ref="D478:D479"/>
    <mergeCell ref="E478:E479"/>
    <mergeCell ref="F478:F479"/>
    <mergeCell ref="G478:G479"/>
    <mergeCell ref="H478:H479"/>
    <mergeCell ref="I478:I479"/>
    <mergeCell ref="J478:J479"/>
    <mergeCell ref="L478:L479"/>
    <mergeCell ref="M478:M479"/>
    <mergeCell ref="N478:N479"/>
    <mergeCell ref="O478:O479"/>
    <mergeCell ref="P478:P479"/>
    <mergeCell ref="Q478:Q479"/>
    <mergeCell ref="R478:R479"/>
    <mergeCell ref="S478:S47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9"/>
    </row>
    <row r="3" spans="2:8" x14ac:dyDescent="0.2">
      <c r="B3" s="54" t="s">
        <v>666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667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668</v>
      </c>
      <c r="C6" s="54" t="s">
        <v>669</v>
      </c>
      <c r="D6" s="54" t="s">
        <v>670</v>
      </c>
      <c r="E6" s="54" t="s">
        <v>48</v>
      </c>
    </row>
    <row r="7" spans="2:8" x14ac:dyDescent="0.2">
      <c r="B7" s="54" t="s">
        <v>671</v>
      </c>
      <c r="C7" s="54" t="s">
        <v>672</v>
      </c>
      <c r="D7" s="54" t="s">
        <v>673</v>
      </c>
      <c r="E7" s="54" t="s">
        <v>48</v>
      </c>
    </row>
    <row r="9" spans="2:8" x14ac:dyDescent="0.2">
      <c r="B9" s="54" t="s">
        <v>674</v>
      </c>
      <c r="C9" s="54" t="s">
        <v>669</v>
      </c>
      <c r="D9" s="54" t="s">
        <v>48</v>
      </c>
      <c r="E9" s="54" t="s">
        <v>48</v>
      </c>
    </row>
    <row r="11" spans="2:8" x14ac:dyDescent="0.2">
      <c r="B11" s="54" t="s">
        <v>674</v>
      </c>
      <c r="C11" s="54" t="s">
        <v>672</v>
      </c>
      <c r="D11" s="54" t="s">
        <v>48</v>
      </c>
      <c r="E11" s="54" t="s">
        <v>48</v>
      </c>
    </row>
    <row r="13" spans="2:8" x14ac:dyDescent="0.2">
      <c r="B13" s="54" t="s">
        <v>675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676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677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678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679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680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681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682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683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684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685</v>
      </c>
      <c r="C23" s="54" t="s">
        <v>48</v>
      </c>
      <c r="D23" s="54" t="s">
        <v>48</v>
      </c>
      <c r="E23" s="54" t="s">
        <v>48</v>
      </c>
    </row>
  </sheetData>
  <sheetProtection algorithmName="SHA-512" hashValue="hK6GNN/DFXQ/82nxoZDV+cKLdL6l3YVdEecvJHT20TdWmEvwT+Pw4ywAa6jedwNpd6D583AFD+80adkZ/+jDRg==" saltValue="UA5kT47aftCNHLBhGSkk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1035</vt:i4>
      </vt:variant>
    </vt:vector>
  </HeadingPairs>
  <TitlesOfParts>
    <vt:vector size="10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2023-12-06T10:50:59Z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