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4DC2A4B-64E0-4833-B8DD-D7257BC7C28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X660" i="2"/>
  <c r="X659" i="2"/>
  <c r="BO658" i="2"/>
  <c r="BM658" i="2"/>
  <c r="Y658" i="2"/>
  <c r="X656" i="2"/>
  <c r="X655" i="2"/>
  <c r="BO654" i="2"/>
  <c r="BM654" i="2"/>
  <c r="Y654" i="2"/>
  <c r="Z654" i="2" s="1"/>
  <c r="Z655" i="2" s="1"/>
  <c r="X652" i="2"/>
  <c r="X651" i="2"/>
  <c r="BP650" i="2"/>
  <c r="BO650" i="2"/>
  <c r="BN650" i="2"/>
  <c r="BM650" i="2"/>
  <c r="Z650" i="2"/>
  <c r="Y650" i="2"/>
  <c r="BO649" i="2"/>
  <c r="BM649" i="2"/>
  <c r="Y649" i="2"/>
  <c r="AF675" i="2" s="1"/>
  <c r="X646" i="2"/>
  <c r="X645" i="2"/>
  <c r="BO644" i="2"/>
  <c r="BM644" i="2"/>
  <c r="Y644" i="2"/>
  <c r="BO643" i="2"/>
  <c r="BM643" i="2"/>
  <c r="Y643" i="2"/>
  <c r="BO642" i="2"/>
  <c r="BN642" i="2"/>
  <c r="BM642" i="2"/>
  <c r="Z642" i="2"/>
  <c r="Y642" i="2"/>
  <c r="BP642" i="2" s="1"/>
  <c r="BO641" i="2"/>
  <c r="BM641" i="2"/>
  <c r="Z641" i="2"/>
  <c r="Y641" i="2"/>
  <c r="BP641" i="2" s="1"/>
  <c r="X639" i="2"/>
  <c r="X638" i="2"/>
  <c r="BO637" i="2"/>
  <c r="BM637" i="2"/>
  <c r="Y637" i="2"/>
  <c r="BP637" i="2" s="1"/>
  <c r="BO636" i="2"/>
  <c r="BM636" i="2"/>
  <c r="Y636" i="2"/>
  <c r="BN636" i="2" s="1"/>
  <c r="BO635" i="2"/>
  <c r="BM635" i="2"/>
  <c r="Y635" i="2"/>
  <c r="BP635" i="2" s="1"/>
  <c r="BO634" i="2"/>
  <c r="BM634" i="2"/>
  <c r="Y634" i="2"/>
  <c r="BN634" i="2" s="1"/>
  <c r="BO633" i="2"/>
  <c r="BM633" i="2"/>
  <c r="Y633" i="2"/>
  <c r="BP633" i="2" s="1"/>
  <c r="BO632" i="2"/>
  <c r="BM632" i="2"/>
  <c r="Y632" i="2"/>
  <c r="BN632" i="2" s="1"/>
  <c r="BO631" i="2"/>
  <c r="BM631" i="2"/>
  <c r="Y631" i="2"/>
  <c r="BP631" i="2" s="1"/>
  <c r="BO630" i="2"/>
  <c r="BM630" i="2"/>
  <c r="Y630" i="2"/>
  <c r="X628" i="2"/>
  <c r="X627" i="2"/>
  <c r="BP626" i="2"/>
  <c r="BO626" i="2"/>
  <c r="BM626" i="2"/>
  <c r="Y626" i="2"/>
  <c r="BN626" i="2" s="1"/>
  <c r="BO625" i="2"/>
  <c r="BM625" i="2"/>
  <c r="Y625" i="2"/>
  <c r="BP625" i="2" s="1"/>
  <c r="BO624" i="2"/>
  <c r="BM624" i="2"/>
  <c r="Y624" i="2"/>
  <c r="BO623" i="2"/>
  <c r="BM623" i="2"/>
  <c r="Y623" i="2"/>
  <c r="BP623" i="2" s="1"/>
  <c r="BP622" i="2"/>
  <c r="BO622" i="2"/>
  <c r="BM622" i="2"/>
  <c r="Y622" i="2"/>
  <c r="BN622" i="2" s="1"/>
  <c r="BO621" i="2"/>
  <c r="BM621" i="2"/>
  <c r="Y621" i="2"/>
  <c r="BP621" i="2" s="1"/>
  <c r="BO620" i="2"/>
  <c r="BM620" i="2"/>
  <c r="Y620" i="2"/>
  <c r="X618" i="2"/>
  <c r="X617" i="2"/>
  <c r="BO616" i="2"/>
  <c r="BM616" i="2"/>
  <c r="Y616" i="2"/>
  <c r="BO615" i="2"/>
  <c r="BM615" i="2"/>
  <c r="Y615" i="2"/>
  <c r="BO614" i="2"/>
  <c r="BM614" i="2"/>
  <c r="Y614" i="2"/>
  <c r="BO613" i="2"/>
  <c r="BM613" i="2"/>
  <c r="Y613" i="2"/>
  <c r="X611" i="2"/>
  <c r="X610" i="2"/>
  <c r="BO609" i="2"/>
  <c r="BM609" i="2"/>
  <c r="Y609" i="2"/>
  <c r="BP609" i="2" s="1"/>
  <c r="BO608" i="2"/>
  <c r="BM608" i="2"/>
  <c r="Y608" i="2"/>
  <c r="Z608" i="2" s="1"/>
  <c r="BO607" i="2"/>
  <c r="BM607" i="2"/>
  <c r="Y607" i="2"/>
  <c r="BP607" i="2" s="1"/>
  <c r="BO606" i="2"/>
  <c r="BM606" i="2"/>
  <c r="Y606" i="2"/>
  <c r="Z606" i="2" s="1"/>
  <c r="BO605" i="2"/>
  <c r="BM605" i="2"/>
  <c r="Y605" i="2"/>
  <c r="BP605" i="2" s="1"/>
  <c r="BO604" i="2"/>
  <c r="BM604" i="2"/>
  <c r="Y604" i="2"/>
  <c r="Z604" i="2" s="1"/>
  <c r="BO603" i="2"/>
  <c r="BM603" i="2"/>
  <c r="Y603" i="2"/>
  <c r="Y610" i="2" s="1"/>
  <c r="X599" i="2"/>
  <c r="Y598" i="2"/>
  <c r="X598" i="2"/>
  <c r="BP597" i="2"/>
  <c r="BO597" i="2"/>
  <c r="BN597" i="2"/>
  <c r="BM597" i="2"/>
  <c r="Z597" i="2"/>
  <c r="Z598" i="2" s="1"/>
  <c r="Y597" i="2"/>
  <c r="AD675" i="2" s="1"/>
  <c r="Y593" i="2"/>
  <c r="X593" i="2"/>
  <c r="Y592" i="2"/>
  <c r="X592" i="2"/>
  <c r="BO591" i="2"/>
  <c r="BM591" i="2"/>
  <c r="Z591" i="2"/>
  <c r="Y591" i="2"/>
  <c r="BP591" i="2" s="1"/>
  <c r="BO590" i="2"/>
  <c r="BM590" i="2"/>
  <c r="Z590" i="2"/>
  <c r="Z592" i="2" s="1"/>
  <c r="Y590" i="2"/>
  <c r="BP590" i="2" s="1"/>
  <c r="P590" i="2"/>
  <c r="X588" i="2"/>
  <c r="Y587" i="2"/>
  <c r="X587" i="2"/>
  <c r="BO586" i="2"/>
  <c r="BM586" i="2"/>
  <c r="Z586" i="2"/>
  <c r="Y586" i="2"/>
  <c r="BP586" i="2" s="1"/>
  <c r="P586" i="2"/>
  <c r="BO585" i="2"/>
  <c r="BM585" i="2"/>
  <c r="Y585" i="2"/>
  <c r="P585" i="2"/>
  <c r="BO584" i="2"/>
  <c r="BM584" i="2"/>
  <c r="Y584" i="2"/>
  <c r="P584" i="2"/>
  <c r="X582" i="2"/>
  <c r="X581" i="2"/>
  <c r="BO580" i="2"/>
  <c r="BM580" i="2"/>
  <c r="Y580" i="2"/>
  <c r="P580" i="2"/>
  <c r="BP579" i="2"/>
  <c r="BO579" i="2"/>
  <c r="BN579" i="2"/>
  <c r="BM579" i="2"/>
  <c r="Z579" i="2"/>
  <c r="Y579" i="2"/>
  <c r="P579" i="2"/>
  <c r="BO578" i="2"/>
  <c r="BM578" i="2"/>
  <c r="Y578" i="2"/>
  <c r="Z578" i="2" s="1"/>
  <c r="P578" i="2"/>
  <c r="BO577" i="2"/>
  <c r="BM577" i="2"/>
  <c r="Y577" i="2"/>
  <c r="BP577" i="2" s="1"/>
  <c r="P577" i="2"/>
  <c r="BO576" i="2"/>
  <c r="BM576" i="2"/>
  <c r="Y576" i="2"/>
  <c r="P576" i="2"/>
  <c r="BO575" i="2"/>
  <c r="BM575" i="2"/>
  <c r="Y575" i="2"/>
  <c r="BP575" i="2" s="1"/>
  <c r="P575" i="2"/>
  <c r="BO574" i="2"/>
  <c r="BM574" i="2"/>
  <c r="Y574" i="2"/>
  <c r="BP574" i="2" s="1"/>
  <c r="P574" i="2"/>
  <c r="BO573" i="2"/>
  <c r="BM573" i="2"/>
  <c r="Y573" i="2"/>
  <c r="P573" i="2"/>
  <c r="BO572" i="2"/>
  <c r="BM572" i="2"/>
  <c r="Y572" i="2"/>
  <c r="Y582" i="2" s="1"/>
  <c r="P572" i="2"/>
  <c r="X570" i="2"/>
  <c r="X569" i="2"/>
  <c r="BO568" i="2"/>
  <c r="BM568" i="2"/>
  <c r="Y568" i="2"/>
  <c r="BP568" i="2" s="1"/>
  <c r="P568" i="2"/>
  <c r="BO567" i="2"/>
  <c r="BM567" i="2"/>
  <c r="Z567" i="2"/>
  <c r="Y567" i="2"/>
  <c r="BN567" i="2" s="1"/>
  <c r="P567" i="2"/>
  <c r="BO566" i="2"/>
  <c r="BM566" i="2"/>
  <c r="Y566" i="2"/>
  <c r="P566" i="2"/>
  <c r="X564" i="2"/>
  <c r="X563" i="2"/>
  <c r="BO562" i="2"/>
  <c r="BM562" i="2"/>
  <c r="Z562" i="2"/>
  <c r="Y562" i="2"/>
  <c r="BP562" i="2" s="1"/>
  <c r="BP561" i="2"/>
  <c r="BO561" i="2"/>
  <c r="BN561" i="2"/>
  <c r="BM561" i="2"/>
  <c r="Z561" i="2"/>
  <c r="Y561" i="2"/>
  <c r="BO560" i="2"/>
  <c r="BM560" i="2"/>
  <c r="Z560" i="2"/>
  <c r="Y560" i="2"/>
  <c r="BP560" i="2" s="1"/>
  <c r="BP559" i="2"/>
  <c r="BO559" i="2"/>
  <c r="BN559" i="2"/>
  <c r="BM559" i="2"/>
  <c r="Z559" i="2"/>
  <c r="Y559" i="2"/>
  <c r="P559" i="2"/>
  <c r="BO558" i="2"/>
  <c r="BM558" i="2"/>
  <c r="Y558" i="2"/>
  <c r="BP558" i="2" s="1"/>
  <c r="P558" i="2"/>
  <c r="BO557" i="2"/>
  <c r="BM557" i="2"/>
  <c r="Y557" i="2"/>
  <c r="BP557" i="2" s="1"/>
  <c r="BO556" i="2"/>
  <c r="BN556" i="2"/>
  <c r="BM556" i="2"/>
  <c r="Z556" i="2"/>
  <c r="Y556" i="2"/>
  <c r="BP556" i="2" s="1"/>
  <c r="P556" i="2"/>
  <c r="BO555" i="2"/>
  <c r="BM555" i="2"/>
  <c r="Z555" i="2"/>
  <c r="Y555" i="2"/>
  <c r="BN555" i="2" s="1"/>
  <c r="P555" i="2"/>
  <c r="BO554" i="2"/>
  <c r="BM554" i="2"/>
  <c r="Y554" i="2"/>
  <c r="Z554" i="2" s="1"/>
  <c r="P554" i="2"/>
  <c r="BO553" i="2"/>
  <c r="BM553" i="2"/>
  <c r="Y553" i="2"/>
  <c r="BP553" i="2" s="1"/>
  <c r="P553" i="2"/>
  <c r="BO552" i="2"/>
  <c r="BM552" i="2"/>
  <c r="Y552" i="2"/>
  <c r="P552" i="2"/>
  <c r="BO551" i="2"/>
  <c r="BM551" i="2"/>
  <c r="Y551" i="2"/>
  <c r="BP551" i="2" s="1"/>
  <c r="P551" i="2"/>
  <c r="BO550" i="2"/>
  <c r="BM550" i="2"/>
  <c r="Y550" i="2"/>
  <c r="BP550" i="2" s="1"/>
  <c r="P550" i="2"/>
  <c r="BO549" i="2"/>
  <c r="BM549" i="2"/>
  <c r="Y549" i="2"/>
  <c r="P549" i="2"/>
  <c r="BO548" i="2"/>
  <c r="BM548" i="2"/>
  <c r="Y548" i="2"/>
  <c r="Y564" i="2" s="1"/>
  <c r="P548" i="2"/>
  <c r="X544" i="2"/>
  <c r="X543" i="2"/>
  <c r="BO542" i="2"/>
  <c r="BM542" i="2"/>
  <c r="Y542" i="2"/>
  <c r="Y543" i="2" s="1"/>
  <c r="P542" i="2"/>
  <c r="X539" i="2"/>
  <c r="X538" i="2"/>
  <c r="BO537" i="2"/>
  <c r="BM537" i="2"/>
  <c r="Y537" i="2"/>
  <c r="BP537" i="2" s="1"/>
  <c r="BO536" i="2"/>
  <c r="BM536" i="2"/>
  <c r="Y536" i="2"/>
  <c r="Z536" i="2" s="1"/>
  <c r="P536" i="2"/>
  <c r="BO535" i="2"/>
  <c r="BM535" i="2"/>
  <c r="Y535" i="2"/>
  <c r="BP535" i="2" s="1"/>
  <c r="P535" i="2"/>
  <c r="BO534" i="2"/>
  <c r="BM534" i="2"/>
  <c r="Y534" i="2"/>
  <c r="BO533" i="2"/>
  <c r="BM533" i="2"/>
  <c r="Y533" i="2"/>
  <c r="P533" i="2"/>
  <c r="BO532" i="2"/>
  <c r="BM532" i="2"/>
  <c r="Y532" i="2"/>
  <c r="P532" i="2"/>
  <c r="X529" i="2"/>
  <c r="X528" i="2"/>
  <c r="BO527" i="2"/>
  <c r="BM527" i="2"/>
  <c r="Y527" i="2"/>
  <c r="Z527" i="2" s="1"/>
  <c r="Z528" i="2" s="1"/>
  <c r="P527" i="2"/>
  <c r="X525" i="2"/>
  <c r="X524" i="2"/>
  <c r="BO523" i="2"/>
  <c r="BM523" i="2"/>
  <c r="Y523" i="2"/>
  <c r="Z523" i="2" s="1"/>
  <c r="P523" i="2"/>
  <c r="BO522" i="2"/>
  <c r="BN522" i="2"/>
  <c r="BM522" i="2"/>
  <c r="Z522" i="2"/>
  <c r="Y522" i="2"/>
  <c r="BP522" i="2" s="1"/>
  <c r="P522" i="2"/>
  <c r="BO521" i="2"/>
  <c r="BM521" i="2"/>
  <c r="Z521" i="2"/>
  <c r="Y521" i="2"/>
  <c r="BN521" i="2" s="1"/>
  <c r="BP520" i="2"/>
  <c r="BO520" i="2"/>
  <c r="BN520" i="2"/>
  <c r="BM520" i="2"/>
  <c r="Z520" i="2"/>
  <c r="Y520" i="2"/>
  <c r="P520" i="2"/>
  <c r="BO519" i="2"/>
  <c r="BM519" i="2"/>
  <c r="Y519" i="2"/>
  <c r="BP519" i="2" s="1"/>
  <c r="Y517" i="2"/>
  <c r="X517" i="2"/>
  <c r="X516" i="2"/>
  <c r="BO515" i="2"/>
  <c r="BM515" i="2"/>
  <c r="Z515" i="2"/>
  <c r="Z516" i="2" s="1"/>
  <c r="Y515" i="2"/>
  <c r="BN515" i="2" s="1"/>
  <c r="P515" i="2"/>
  <c r="X512" i="2"/>
  <c r="X511" i="2"/>
  <c r="BP510" i="2"/>
  <c r="BO510" i="2"/>
  <c r="BM510" i="2"/>
  <c r="Y510" i="2"/>
  <c r="P510" i="2"/>
  <c r="BO509" i="2"/>
  <c r="BM509" i="2"/>
  <c r="Y509" i="2"/>
  <c r="P509" i="2"/>
  <c r="X507" i="2"/>
  <c r="X506" i="2"/>
  <c r="BO505" i="2"/>
  <c r="BM505" i="2"/>
  <c r="Y505" i="2"/>
  <c r="Z505" i="2" s="1"/>
  <c r="P505" i="2"/>
  <c r="BO504" i="2"/>
  <c r="BM504" i="2"/>
  <c r="Y504" i="2"/>
  <c r="P504" i="2"/>
  <c r="X502" i="2"/>
  <c r="X501" i="2"/>
  <c r="BO500" i="2"/>
  <c r="BM500" i="2"/>
  <c r="Y500" i="2"/>
  <c r="P500" i="2"/>
  <c r="BP499" i="2"/>
  <c r="BO499" i="2"/>
  <c r="BN499" i="2"/>
  <c r="BM499" i="2"/>
  <c r="Z499" i="2"/>
  <c r="Y499" i="2"/>
  <c r="BO498" i="2"/>
  <c r="BM498" i="2"/>
  <c r="Z498" i="2"/>
  <c r="Y498" i="2"/>
  <c r="BP498" i="2" s="1"/>
  <c r="P498" i="2"/>
  <c r="BO497" i="2"/>
  <c r="BM497" i="2"/>
  <c r="Y497" i="2"/>
  <c r="Z497" i="2" s="1"/>
  <c r="P497" i="2"/>
  <c r="BO496" i="2"/>
  <c r="BN496" i="2"/>
  <c r="BM496" i="2"/>
  <c r="Z496" i="2"/>
  <c r="Y496" i="2"/>
  <c r="BP496" i="2" s="1"/>
  <c r="P496" i="2"/>
  <c r="BO495" i="2"/>
  <c r="BM495" i="2"/>
  <c r="Z495" i="2"/>
  <c r="Y495" i="2"/>
  <c r="BN495" i="2" s="1"/>
  <c r="P495" i="2"/>
  <c r="BO494" i="2"/>
  <c r="BM494" i="2"/>
  <c r="Y494" i="2"/>
  <c r="BO493" i="2"/>
  <c r="BM493" i="2"/>
  <c r="Y493" i="2"/>
  <c r="BP493" i="2" s="1"/>
  <c r="P493" i="2"/>
  <c r="BO492" i="2"/>
  <c r="BM492" i="2"/>
  <c r="Z492" i="2"/>
  <c r="Y492" i="2"/>
  <c r="BN492" i="2" s="1"/>
  <c r="P492" i="2"/>
  <c r="BO491" i="2"/>
  <c r="BM491" i="2"/>
  <c r="Y491" i="2"/>
  <c r="P491" i="2"/>
  <c r="BO490" i="2"/>
  <c r="BM490" i="2"/>
  <c r="Y490" i="2"/>
  <c r="Z490" i="2" s="1"/>
  <c r="P490" i="2"/>
  <c r="BO489" i="2"/>
  <c r="BM489" i="2"/>
  <c r="Y489" i="2"/>
  <c r="BO488" i="2"/>
  <c r="BM488" i="2"/>
  <c r="Y488" i="2"/>
  <c r="BP488" i="2" s="1"/>
  <c r="P488" i="2"/>
  <c r="BP487" i="2"/>
  <c r="BO487" i="2"/>
  <c r="BN487" i="2"/>
  <c r="BM487" i="2"/>
  <c r="Z487" i="2"/>
  <c r="Y487" i="2"/>
  <c r="P487" i="2"/>
  <c r="BO486" i="2"/>
  <c r="BM486" i="2"/>
  <c r="Y486" i="2"/>
  <c r="BP486" i="2" s="1"/>
  <c r="P486" i="2"/>
  <c r="BO485" i="2"/>
  <c r="BM485" i="2"/>
  <c r="Y485" i="2"/>
  <c r="BO484" i="2"/>
  <c r="BM484" i="2"/>
  <c r="Y484" i="2"/>
  <c r="P484" i="2"/>
  <c r="BO483" i="2"/>
  <c r="BM483" i="2"/>
  <c r="Y483" i="2"/>
  <c r="P483" i="2"/>
  <c r="BO482" i="2"/>
  <c r="BM482" i="2"/>
  <c r="Y482" i="2"/>
  <c r="P482" i="2"/>
  <c r="BO481" i="2"/>
  <c r="BM481" i="2"/>
  <c r="Y481" i="2"/>
  <c r="BP481" i="2" s="1"/>
  <c r="BO480" i="2"/>
  <c r="BM480" i="2"/>
  <c r="Y480" i="2"/>
  <c r="BO479" i="2"/>
  <c r="BM479" i="2"/>
  <c r="Y479" i="2"/>
  <c r="BP479" i="2" s="1"/>
  <c r="X477" i="2"/>
  <c r="X476" i="2"/>
  <c r="BO475" i="2"/>
  <c r="BM475" i="2"/>
  <c r="Y475" i="2"/>
  <c r="Z475" i="2" s="1"/>
  <c r="Z476" i="2" s="1"/>
  <c r="P475" i="2"/>
  <c r="X471" i="2"/>
  <c r="X470" i="2"/>
  <c r="BO469" i="2"/>
  <c r="BM469" i="2"/>
  <c r="Y469" i="2"/>
  <c r="Z469" i="2" s="1"/>
  <c r="Z470" i="2" s="1"/>
  <c r="X467" i="2"/>
  <c r="X466" i="2"/>
  <c r="BO465" i="2"/>
  <c r="BM465" i="2"/>
  <c r="Y465" i="2"/>
  <c r="P465" i="2"/>
  <c r="BO464" i="2"/>
  <c r="BM464" i="2"/>
  <c r="Y464" i="2"/>
  <c r="P464" i="2"/>
  <c r="BO463" i="2"/>
  <c r="BM463" i="2"/>
  <c r="Y463" i="2"/>
  <c r="BP463" i="2" s="1"/>
  <c r="P463" i="2"/>
  <c r="BO462" i="2"/>
  <c r="BM462" i="2"/>
  <c r="Y462" i="2"/>
  <c r="BO461" i="2"/>
  <c r="BM461" i="2"/>
  <c r="Z461" i="2"/>
  <c r="Y461" i="2"/>
  <c r="BN461" i="2" s="1"/>
  <c r="X459" i="2"/>
  <c r="X458" i="2"/>
  <c r="BO457" i="2"/>
  <c r="BM457" i="2"/>
  <c r="Y457" i="2"/>
  <c r="BP457" i="2" s="1"/>
  <c r="P457" i="2"/>
  <c r="BO456" i="2"/>
  <c r="BM456" i="2"/>
  <c r="Y456" i="2"/>
  <c r="P456" i="2"/>
  <c r="X454" i="2"/>
  <c r="X453" i="2"/>
  <c r="BP452" i="2"/>
  <c r="BO452" i="2"/>
  <c r="BN452" i="2"/>
  <c r="BM452" i="2"/>
  <c r="Z452" i="2"/>
  <c r="Y452" i="2"/>
  <c r="P452" i="2"/>
  <c r="BO451" i="2"/>
  <c r="BM451" i="2"/>
  <c r="Y451" i="2"/>
  <c r="BP451" i="2" s="1"/>
  <c r="P451" i="2"/>
  <c r="BO450" i="2"/>
  <c r="BM450" i="2"/>
  <c r="Y450" i="2"/>
  <c r="P450" i="2"/>
  <c r="BO449" i="2"/>
  <c r="BM449" i="2"/>
  <c r="Z449" i="2"/>
  <c r="Y449" i="2"/>
  <c r="BP449" i="2" s="1"/>
  <c r="P449" i="2"/>
  <c r="BO448" i="2"/>
  <c r="BM448" i="2"/>
  <c r="Y448" i="2"/>
  <c r="Z448" i="2" s="1"/>
  <c r="P448" i="2"/>
  <c r="BO447" i="2"/>
  <c r="BN447" i="2"/>
  <c r="BM447" i="2"/>
  <c r="Z447" i="2"/>
  <c r="Y447" i="2"/>
  <c r="BP447" i="2" s="1"/>
  <c r="P447" i="2"/>
  <c r="BO446" i="2"/>
  <c r="BM446" i="2"/>
  <c r="Z446" i="2"/>
  <c r="Y446" i="2"/>
  <c r="BN446" i="2" s="1"/>
  <c r="P446" i="2"/>
  <c r="BO445" i="2"/>
  <c r="BM445" i="2"/>
  <c r="Y445" i="2"/>
  <c r="P445" i="2"/>
  <c r="X442" i="2"/>
  <c r="X441" i="2"/>
  <c r="BO440" i="2"/>
  <c r="BM440" i="2"/>
  <c r="Y440" i="2"/>
  <c r="BP440" i="2" s="1"/>
  <c r="Y438" i="2"/>
  <c r="X438" i="2"/>
  <c r="Y437" i="2"/>
  <c r="X437" i="2"/>
  <c r="BP436" i="2"/>
  <c r="BO436" i="2"/>
  <c r="BN436" i="2"/>
  <c r="BM436" i="2"/>
  <c r="Z436" i="2"/>
  <c r="Y436" i="2"/>
  <c r="BP435" i="2"/>
  <c r="BO435" i="2"/>
  <c r="BM435" i="2"/>
  <c r="Y435" i="2"/>
  <c r="X433" i="2"/>
  <c r="X432" i="2"/>
  <c r="BO431" i="2"/>
  <c r="BM431" i="2"/>
  <c r="Y431" i="2"/>
  <c r="BP431" i="2" s="1"/>
  <c r="P431" i="2"/>
  <c r="BP430" i="2"/>
  <c r="BO430" i="2"/>
  <c r="BN430" i="2"/>
  <c r="BM430" i="2"/>
  <c r="Z430" i="2"/>
  <c r="Y430" i="2"/>
  <c r="Y433" i="2" s="1"/>
  <c r="P430" i="2"/>
  <c r="X428" i="2"/>
  <c r="X427" i="2"/>
  <c r="BO426" i="2"/>
  <c r="BM426" i="2"/>
  <c r="Y426" i="2"/>
  <c r="P426" i="2"/>
  <c r="BO425" i="2"/>
  <c r="BM425" i="2"/>
  <c r="Y425" i="2"/>
  <c r="P425" i="2"/>
  <c r="BO424" i="2"/>
  <c r="BM424" i="2"/>
  <c r="Z424" i="2"/>
  <c r="Y424" i="2"/>
  <c r="P424" i="2"/>
  <c r="BO423" i="2"/>
  <c r="BM423" i="2"/>
  <c r="Y423" i="2"/>
  <c r="P423" i="2"/>
  <c r="BO422" i="2"/>
  <c r="BM422" i="2"/>
  <c r="Y422" i="2"/>
  <c r="Z422" i="2" s="1"/>
  <c r="P422" i="2"/>
  <c r="BO421" i="2"/>
  <c r="BM421" i="2"/>
  <c r="Y421" i="2"/>
  <c r="P421" i="2"/>
  <c r="BO420" i="2"/>
  <c r="BM420" i="2"/>
  <c r="Y420" i="2"/>
  <c r="P420" i="2"/>
  <c r="BO419" i="2"/>
  <c r="BM419" i="2"/>
  <c r="Y419" i="2"/>
  <c r="Z419" i="2" s="1"/>
  <c r="P419" i="2"/>
  <c r="BO418" i="2"/>
  <c r="BM418" i="2"/>
  <c r="Z418" i="2"/>
  <c r="Y418" i="2"/>
  <c r="P418" i="2"/>
  <c r="BO417" i="2"/>
  <c r="BM417" i="2"/>
  <c r="Y417" i="2"/>
  <c r="P417" i="2"/>
  <c r="BO416" i="2"/>
  <c r="BM416" i="2"/>
  <c r="Y416" i="2"/>
  <c r="BN416" i="2" s="1"/>
  <c r="P416" i="2"/>
  <c r="X412" i="2"/>
  <c r="X411" i="2"/>
  <c r="BO410" i="2"/>
  <c r="BM410" i="2"/>
  <c r="Y410" i="2"/>
  <c r="P410" i="2"/>
  <c r="BO409" i="2"/>
  <c r="BM409" i="2"/>
  <c r="Y409" i="2"/>
  <c r="BP409" i="2" s="1"/>
  <c r="P409" i="2"/>
  <c r="BP408" i="2"/>
  <c r="BO408" i="2"/>
  <c r="BN408" i="2"/>
  <c r="BM408" i="2"/>
  <c r="Z408" i="2"/>
  <c r="Y408" i="2"/>
  <c r="P408" i="2"/>
  <c r="X406" i="2"/>
  <c r="X405" i="2"/>
  <c r="BO404" i="2"/>
  <c r="BM404" i="2"/>
  <c r="Y404" i="2"/>
  <c r="P404" i="2"/>
  <c r="X401" i="2"/>
  <c r="X400" i="2"/>
  <c r="BP399" i="2"/>
  <c r="BO399" i="2"/>
  <c r="BN399" i="2"/>
  <c r="BM399" i="2"/>
  <c r="Z399" i="2"/>
  <c r="Y399" i="2"/>
  <c r="P399" i="2"/>
  <c r="BO398" i="2"/>
  <c r="BM398" i="2"/>
  <c r="Y398" i="2"/>
  <c r="BP398" i="2" s="1"/>
  <c r="P398" i="2"/>
  <c r="BO397" i="2"/>
  <c r="BM397" i="2"/>
  <c r="Z397" i="2"/>
  <c r="Y397" i="2"/>
  <c r="BP397" i="2" s="1"/>
  <c r="P397" i="2"/>
  <c r="X395" i="2"/>
  <c r="X394" i="2"/>
  <c r="BO393" i="2"/>
  <c r="BN393" i="2"/>
  <c r="BM393" i="2"/>
  <c r="Z393" i="2"/>
  <c r="Y393" i="2"/>
  <c r="BP393" i="2" s="1"/>
  <c r="P393" i="2"/>
  <c r="BO392" i="2"/>
  <c r="BM392" i="2"/>
  <c r="Y392" i="2"/>
  <c r="P392" i="2"/>
  <c r="BO391" i="2"/>
  <c r="BM391" i="2"/>
  <c r="Y391" i="2"/>
  <c r="Z391" i="2" s="1"/>
  <c r="BO390" i="2"/>
  <c r="BM390" i="2"/>
  <c r="Y390" i="2"/>
  <c r="X388" i="2"/>
  <c r="X387" i="2"/>
  <c r="BO386" i="2"/>
  <c r="BM386" i="2"/>
  <c r="Y386" i="2"/>
  <c r="BO385" i="2"/>
  <c r="BM385" i="2"/>
  <c r="Y385" i="2"/>
  <c r="P385" i="2"/>
  <c r="BO384" i="2"/>
  <c r="BM384" i="2"/>
  <c r="Z384" i="2"/>
  <c r="Y384" i="2"/>
  <c r="BP384" i="2" s="1"/>
  <c r="P384" i="2"/>
  <c r="BO383" i="2"/>
  <c r="BM383" i="2"/>
  <c r="Y383" i="2"/>
  <c r="P383" i="2"/>
  <c r="X381" i="2"/>
  <c r="X380" i="2"/>
  <c r="BO379" i="2"/>
  <c r="BM379" i="2"/>
  <c r="Y379" i="2"/>
  <c r="P379" i="2"/>
  <c r="BO378" i="2"/>
  <c r="BM378" i="2"/>
  <c r="Y378" i="2"/>
  <c r="P378" i="2"/>
  <c r="BO377" i="2"/>
  <c r="BM377" i="2"/>
  <c r="Y377" i="2"/>
  <c r="P377" i="2"/>
  <c r="BP376" i="2"/>
  <c r="BO376" i="2"/>
  <c r="BM376" i="2"/>
  <c r="Y376" i="2"/>
  <c r="BN376" i="2" s="1"/>
  <c r="P376" i="2"/>
  <c r="BO375" i="2"/>
  <c r="BM375" i="2"/>
  <c r="Y375" i="2"/>
  <c r="P375" i="2"/>
  <c r="BO374" i="2"/>
  <c r="BM374" i="2"/>
  <c r="Y374" i="2"/>
  <c r="Z374" i="2" s="1"/>
  <c r="P374" i="2"/>
  <c r="X372" i="2"/>
  <c r="X371" i="2"/>
  <c r="BO370" i="2"/>
  <c r="BM370" i="2"/>
  <c r="Y370" i="2"/>
  <c r="Z370" i="2" s="1"/>
  <c r="P370" i="2"/>
  <c r="BO369" i="2"/>
  <c r="BM369" i="2"/>
  <c r="Y369" i="2"/>
  <c r="BP369" i="2" s="1"/>
  <c r="P369" i="2"/>
  <c r="BO368" i="2"/>
  <c r="BM368" i="2"/>
  <c r="Z368" i="2"/>
  <c r="Y368" i="2"/>
  <c r="BN368" i="2" s="1"/>
  <c r="P368" i="2"/>
  <c r="BO367" i="2"/>
  <c r="BM367" i="2"/>
  <c r="Y367" i="2"/>
  <c r="BN367" i="2" s="1"/>
  <c r="P367" i="2"/>
  <c r="X365" i="2"/>
  <c r="X364" i="2"/>
  <c r="BP363" i="2"/>
  <c r="BO363" i="2"/>
  <c r="BM363" i="2"/>
  <c r="Y363" i="2"/>
  <c r="Z363" i="2" s="1"/>
  <c r="P363" i="2"/>
  <c r="BO362" i="2"/>
  <c r="BM362" i="2"/>
  <c r="Y362" i="2"/>
  <c r="P362" i="2"/>
  <c r="BP361" i="2"/>
  <c r="BO361" i="2"/>
  <c r="BN361" i="2"/>
  <c r="BM361" i="2"/>
  <c r="Z361" i="2"/>
  <c r="Y361" i="2"/>
  <c r="P361" i="2"/>
  <c r="BO360" i="2"/>
  <c r="BN360" i="2"/>
  <c r="BM360" i="2"/>
  <c r="Z360" i="2"/>
  <c r="Y360" i="2"/>
  <c r="BP360" i="2" s="1"/>
  <c r="P360" i="2"/>
  <c r="BO359" i="2"/>
  <c r="BM359" i="2"/>
  <c r="Y359" i="2"/>
  <c r="P359" i="2"/>
  <c r="BO358" i="2"/>
  <c r="BM358" i="2"/>
  <c r="Y358" i="2"/>
  <c r="P358" i="2"/>
  <c r="BO357" i="2"/>
  <c r="BM357" i="2"/>
  <c r="Y357" i="2"/>
  <c r="P357" i="2"/>
  <c r="BO356" i="2"/>
  <c r="BM356" i="2"/>
  <c r="Y356" i="2"/>
  <c r="P356" i="2"/>
  <c r="X353" i="2"/>
  <c r="X352" i="2"/>
  <c r="BO351" i="2"/>
  <c r="BM351" i="2"/>
  <c r="Z351" i="2"/>
  <c r="Z352" i="2" s="1"/>
  <c r="Y351" i="2"/>
  <c r="Y353" i="2" s="1"/>
  <c r="P351" i="2"/>
  <c r="X349" i="2"/>
  <c r="X348" i="2"/>
  <c r="BO347" i="2"/>
  <c r="BM347" i="2"/>
  <c r="Y347" i="2"/>
  <c r="BP347" i="2" s="1"/>
  <c r="P347" i="2"/>
  <c r="BO346" i="2"/>
  <c r="BM346" i="2"/>
  <c r="Y346" i="2"/>
  <c r="Z346" i="2" s="1"/>
  <c r="P346" i="2"/>
  <c r="X344" i="2"/>
  <c r="X343" i="2"/>
  <c r="BO342" i="2"/>
  <c r="BM342" i="2"/>
  <c r="Y342" i="2"/>
  <c r="P342" i="2"/>
  <c r="X339" i="2"/>
  <c r="X338" i="2"/>
  <c r="BO337" i="2"/>
  <c r="BM337" i="2"/>
  <c r="Y337" i="2"/>
  <c r="P337" i="2"/>
  <c r="BO336" i="2"/>
  <c r="BM336" i="2"/>
  <c r="Y336" i="2"/>
  <c r="Z336" i="2" s="1"/>
  <c r="P336" i="2"/>
  <c r="X334" i="2"/>
  <c r="X333" i="2"/>
  <c r="BO332" i="2"/>
  <c r="BM332" i="2"/>
  <c r="Y332" i="2"/>
  <c r="Z332" i="2" s="1"/>
  <c r="Z333" i="2" s="1"/>
  <c r="P332" i="2"/>
  <c r="X330" i="2"/>
  <c r="X329" i="2"/>
  <c r="BO328" i="2"/>
  <c r="BM328" i="2"/>
  <c r="Y328" i="2"/>
  <c r="P328" i="2"/>
  <c r="X325" i="2"/>
  <c r="X324" i="2"/>
  <c r="BO323" i="2"/>
  <c r="BM323" i="2"/>
  <c r="Y323" i="2"/>
  <c r="Z323" i="2" s="1"/>
  <c r="Z324" i="2" s="1"/>
  <c r="P323" i="2"/>
  <c r="X321" i="2"/>
  <c r="X320" i="2"/>
  <c r="BO319" i="2"/>
  <c r="BM319" i="2"/>
  <c r="Y319" i="2"/>
  <c r="Z319" i="2" s="1"/>
  <c r="Z320" i="2" s="1"/>
  <c r="P319" i="2"/>
  <c r="X317" i="2"/>
  <c r="X316" i="2"/>
  <c r="BO315" i="2"/>
  <c r="BM315" i="2"/>
  <c r="Y315" i="2"/>
  <c r="P315" i="2"/>
  <c r="X312" i="2"/>
  <c r="X311" i="2"/>
  <c r="BO310" i="2"/>
  <c r="BM310" i="2"/>
  <c r="Y310" i="2"/>
  <c r="Z310" i="2" s="1"/>
  <c r="P310" i="2"/>
  <c r="BO309" i="2"/>
  <c r="BM309" i="2"/>
  <c r="Y309" i="2"/>
  <c r="BP309" i="2" s="1"/>
  <c r="P309" i="2"/>
  <c r="BO308" i="2"/>
  <c r="BM308" i="2"/>
  <c r="Z308" i="2"/>
  <c r="Y308" i="2"/>
  <c r="BN308" i="2" s="1"/>
  <c r="P308" i="2"/>
  <c r="BO307" i="2"/>
  <c r="BM307" i="2"/>
  <c r="Y307" i="2"/>
  <c r="Z307" i="2" s="1"/>
  <c r="P307" i="2"/>
  <c r="BO306" i="2"/>
  <c r="BN306" i="2"/>
  <c r="BM306" i="2"/>
  <c r="Z306" i="2"/>
  <c r="Y306" i="2"/>
  <c r="P306" i="2"/>
  <c r="BO305" i="2"/>
  <c r="BM305" i="2"/>
  <c r="Y305" i="2"/>
  <c r="P305" i="2"/>
  <c r="X302" i="2"/>
  <c r="X301" i="2"/>
  <c r="BP300" i="2"/>
  <c r="BO300" i="2"/>
  <c r="BN300" i="2"/>
  <c r="BM300" i="2"/>
  <c r="Z300" i="2"/>
  <c r="Y300" i="2"/>
  <c r="P300" i="2"/>
  <c r="BO299" i="2"/>
  <c r="BM299" i="2"/>
  <c r="Y299" i="2"/>
  <c r="P299" i="2"/>
  <c r="BO298" i="2"/>
  <c r="BM298" i="2"/>
  <c r="Y298" i="2"/>
  <c r="Y302" i="2" s="1"/>
  <c r="P298" i="2"/>
  <c r="Y295" i="2"/>
  <c r="X295" i="2"/>
  <c r="X294" i="2"/>
  <c r="BO293" i="2"/>
  <c r="BM293" i="2"/>
  <c r="Y293" i="2"/>
  <c r="P293" i="2"/>
  <c r="X290" i="2"/>
  <c r="X289" i="2"/>
  <c r="BO288" i="2"/>
  <c r="BM288" i="2"/>
  <c r="Y288" i="2"/>
  <c r="BN288" i="2" s="1"/>
  <c r="P288" i="2"/>
  <c r="BP287" i="2"/>
  <c r="BO287" i="2"/>
  <c r="BN287" i="2"/>
  <c r="BM287" i="2"/>
  <c r="Z287" i="2"/>
  <c r="Y287" i="2"/>
  <c r="P287" i="2"/>
  <c r="BO286" i="2"/>
  <c r="BM286" i="2"/>
  <c r="Y286" i="2"/>
  <c r="P286" i="2"/>
  <c r="BO285" i="2"/>
  <c r="BM285" i="2"/>
  <c r="Y285" i="2"/>
  <c r="P285" i="2"/>
  <c r="BO284" i="2"/>
  <c r="BM284" i="2"/>
  <c r="Z284" i="2"/>
  <c r="Y284" i="2"/>
  <c r="P284" i="2"/>
  <c r="BO283" i="2"/>
  <c r="BM283" i="2"/>
  <c r="Y283" i="2"/>
  <c r="Z283" i="2" s="1"/>
  <c r="P283" i="2"/>
  <c r="BO282" i="2"/>
  <c r="BM282" i="2"/>
  <c r="Y282" i="2"/>
  <c r="P282" i="2"/>
  <c r="BP281" i="2"/>
  <c r="BO281" i="2"/>
  <c r="BM281" i="2"/>
  <c r="Y281" i="2"/>
  <c r="P281" i="2"/>
  <c r="BO280" i="2"/>
  <c r="BM280" i="2"/>
  <c r="Y280" i="2"/>
  <c r="Z280" i="2" s="1"/>
  <c r="P280" i="2"/>
  <c r="BO279" i="2"/>
  <c r="BN279" i="2"/>
  <c r="BM279" i="2"/>
  <c r="Z279" i="2"/>
  <c r="Y279" i="2"/>
  <c r="P279" i="2"/>
  <c r="X276" i="2"/>
  <c r="X275" i="2"/>
  <c r="BO274" i="2"/>
  <c r="BM274" i="2"/>
  <c r="Y274" i="2"/>
  <c r="P274" i="2"/>
  <c r="X272" i="2"/>
  <c r="X271" i="2"/>
  <c r="BO270" i="2"/>
  <c r="BM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Y268" i="2"/>
  <c r="P268" i="2"/>
  <c r="BO267" i="2"/>
  <c r="BM267" i="2"/>
  <c r="Y267" i="2"/>
  <c r="BP267" i="2" s="1"/>
  <c r="P267" i="2"/>
  <c r="BP266" i="2"/>
  <c r="BO266" i="2"/>
  <c r="BN266" i="2"/>
  <c r="BM266" i="2"/>
  <c r="Z266" i="2"/>
  <c r="Y266" i="2"/>
  <c r="P266" i="2"/>
  <c r="BO265" i="2"/>
  <c r="BM265" i="2"/>
  <c r="Y265" i="2"/>
  <c r="Z265" i="2" s="1"/>
  <c r="P265" i="2"/>
  <c r="BO264" i="2"/>
  <c r="BN264" i="2"/>
  <c r="BM264" i="2"/>
  <c r="Z264" i="2"/>
  <c r="Y264" i="2"/>
  <c r="BP264" i="2" s="1"/>
  <c r="P264" i="2"/>
  <c r="BO263" i="2"/>
  <c r="BM263" i="2"/>
  <c r="Y263" i="2"/>
  <c r="P263" i="2"/>
  <c r="BO262" i="2"/>
  <c r="BM262" i="2"/>
  <c r="Y262" i="2"/>
  <c r="BP262" i="2" s="1"/>
  <c r="P262" i="2"/>
  <c r="X259" i="2"/>
  <c r="X258" i="2"/>
  <c r="BO257" i="2"/>
  <c r="BM257" i="2"/>
  <c r="Y257" i="2"/>
  <c r="Z257" i="2" s="1"/>
  <c r="P257" i="2"/>
  <c r="BO256" i="2"/>
  <c r="BM256" i="2"/>
  <c r="Y256" i="2"/>
  <c r="BP256" i="2" s="1"/>
  <c r="P256" i="2"/>
  <c r="BO255" i="2"/>
  <c r="BM255" i="2"/>
  <c r="Y255" i="2"/>
  <c r="BN255" i="2" s="1"/>
  <c r="P255" i="2"/>
  <c r="BP254" i="2"/>
  <c r="BO254" i="2"/>
  <c r="BM254" i="2"/>
  <c r="Y254" i="2"/>
  <c r="BN254" i="2" s="1"/>
  <c r="P254" i="2"/>
  <c r="BO253" i="2"/>
  <c r="BM253" i="2"/>
  <c r="Y253" i="2"/>
  <c r="BP253" i="2" s="1"/>
  <c r="P253" i="2"/>
  <c r="BO252" i="2"/>
  <c r="BM252" i="2"/>
  <c r="Y252" i="2"/>
  <c r="P252" i="2"/>
  <c r="BP251" i="2"/>
  <c r="BO251" i="2"/>
  <c r="BN251" i="2"/>
  <c r="BM251" i="2"/>
  <c r="Z251" i="2"/>
  <c r="Y251" i="2"/>
  <c r="P251" i="2"/>
  <c r="BO250" i="2"/>
  <c r="BM250" i="2"/>
  <c r="Y250" i="2"/>
  <c r="P250" i="2"/>
  <c r="X247" i="2"/>
  <c r="X246" i="2"/>
  <c r="BO245" i="2"/>
  <c r="BM245" i="2"/>
  <c r="Y245" i="2"/>
  <c r="BP245" i="2" s="1"/>
  <c r="P245" i="2"/>
  <c r="BO244" i="2"/>
  <c r="BM244" i="2"/>
  <c r="Y244" i="2"/>
  <c r="P244" i="2"/>
  <c r="BO243" i="2"/>
  <c r="BM243" i="2"/>
  <c r="Y243" i="2"/>
  <c r="BP243" i="2" s="1"/>
  <c r="P243" i="2"/>
  <c r="BP242" i="2"/>
  <c r="BO242" i="2"/>
  <c r="BM242" i="2"/>
  <c r="Y242" i="2"/>
  <c r="BN242" i="2" s="1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X238" i="2"/>
  <c r="X237" i="2"/>
  <c r="BO236" i="2"/>
  <c r="BM236" i="2"/>
  <c r="Y236" i="2"/>
  <c r="P236" i="2"/>
  <c r="BO235" i="2"/>
  <c r="BM235" i="2"/>
  <c r="Y235" i="2"/>
  <c r="P235" i="2"/>
  <c r="BO234" i="2"/>
  <c r="BM234" i="2"/>
  <c r="Y234" i="2"/>
  <c r="BP234" i="2" s="1"/>
  <c r="P234" i="2"/>
  <c r="BP233" i="2"/>
  <c r="BO233" i="2"/>
  <c r="BN233" i="2"/>
  <c r="BM233" i="2"/>
  <c r="Z233" i="2"/>
  <c r="Y233" i="2"/>
  <c r="P233" i="2"/>
  <c r="BO232" i="2"/>
  <c r="BM232" i="2"/>
  <c r="Y232" i="2"/>
  <c r="BP232" i="2" s="1"/>
  <c r="P232" i="2"/>
  <c r="BO231" i="2"/>
  <c r="BM231" i="2"/>
  <c r="Y231" i="2"/>
  <c r="P231" i="2"/>
  <c r="BO230" i="2"/>
  <c r="BM230" i="2"/>
  <c r="Y230" i="2"/>
  <c r="BP230" i="2" s="1"/>
  <c r="P230" i="2"/>
  <c r="BO229" i="2"/>
  <c r="BM229" i="2"/>
  <c r="Y229" i="2"/>
  <c r="Z229" i="2" s="1"/>
  <c r="P229" i="2"/>
  <c r="BO228" i="2"/>
  <c r="BM228" i="2"/>
  <c r="Y228" i="2"/>
  <c r="P228" i="2"/>
  <c r="BO227" i="2"/>
  <c r="BM227" i="2"/>
  <c r="Z227" i="2"/>
  <c r="Y227" i="2"/>
  <c r="BN227" i="2" s="1"/>
  <c r="P227" i="2"/>
  <c r="BO226" i="2"/>
  <c r="BM226" i="2"/>
  <c r="Y226" i="2"/>
  <c r="P226" i="2"/>
  <c r="X224" i="2"/>
  <c r="X223" i="2"/>
  <c r="BO222" i="2"/>
  <c r="BM222" i="2"/>
  <c r="Y222" i="2"/>
  <c r="P222" i="2"/>
  <c r="BO221" i="2"/>
  <c r="BM221" i="2"/>
  <c r="Z221" i="2"/>
  <c r="Y221" i="2"/>
  <c r="BP221" i="2" s="1"/>
  <c r="P221" i="2"/>
  <c r="BO220" i="2"/>
  <c r="BM220" i="2"/>
  <c r="Y220" i="2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M216" i="2"/>
  <c r="Y216" i="2"/>
  <c r="P216" i="2"/>
  <c r="BO215" i="2"/>
  <c r="BM215" i="2"/>
  <c r="Y215" i="2"/>
  <c r="P215" i="2"/>
  <c r="X213" i="2"/>
  <c r="X212" i="2"/>
  <c r="BO211" i="2"/>
  <c r="BM211" i="2"/>
  <c r="Y211" i="2"/>
  <c r="P211" i="2"/>
  <c r="BO210" i="2"/>
  <c r="BM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P205" i="2"/>
  <c r="X202" i="2"/>
  <c r="X201" i="2"/>
  <c r="BO200" i="2"/>
  <c r="BM200" i="2"/>
  <c r="Y200" i="2"/>
  <c r="Z200" i="2" s="1"/>
  <c r="P200" i="2"/>
  <c r="BO199" i="2"/>
  <c r="BM199" i="2"/>
  <c r="Y199" i="2"/>
  <c r="BP199" i="2" s="1"/>
  <c r="P199" i="2"/>
  <c r="BO198" i="2"/>
  <c r="BM198" i="2"/>
  <c r="Z198" i="2"/>
  <c r="Y198" i="2"/>
  <c r="BN198" i="2" s="1"/>
  <c r="P198" i="2"/>
  <c r="BO197" i="2"/>
  <c r="BM197" i="2"/>
  <c r="Y197" i="2"/>
  <c r="BP197" i="2" s="1"/>
  <c r="P197" i="2"/>
  <c r="BO196" i="2"/>
  <c r="BN196" i="2"/>
  <c r="BM196" i="2"/>
  <c r="Z196" i="2"/>
  <c r="Y196" i="2"/>
  <c r="BP196" i="2" s="1"/>
  <c r="P196" i="2"/>
  <c r="BO195" i="2"/>
  <c r="BM195" i="2"/>
  <c r="Y195" i="2"/>
  <c r="P195" i="2"/>
  <c r="BP194" i="2"/>
  <c r="BO194" i="2"/>
  <c r="BM194" i="2"/>
  <c r="Y194" i="2"/>
  <c r="BN194" i="2" s="1"/>
  <c r="P194" i="2"/>
  <c r="BO193" i="2"/>
  <c r="BM193" i="2"/>
  <c r="Y193" i="2"/>
  <c r="P193" i="2"/>
  <c r="X191" i="2"/>
  <c r="X190" i="2"/>
  <c r="BO189" i="2"/>
  <c r="BM189" i="2"/>
  <c r="Y189" i="2"/>
  <c r="P189" i="2"/>
  <c r="X185" i="2"/>
  <c r="X184" i="2"/>
  <c r="BO183" i="2"/>
  <c r="BM183" i="2"/>
  <c r="Y183" i="2"/>
  <c r="P183" i="2"/>
  <c r="BO182" i="2"/>
  <c r="BM182" i="2"/>
  <c r="Y182" i="2"/>
  <c r="P182" i="2"/>
  <c r="X180" i="2"/>
  <c r="X179" i="2"/>
  <c r="BO178" i="2"/>
  <c r="BM178" i="2"/>
  <c r="Y178" i="2"/>
  <c r="P178" i="2"/>
  <c r="BP177" i="2"/>
  <c r="BO177" i="2"/>
  <c r="BN177" i="2"/>
  <c r="BM177" i="2"/>
  <c r="Z177" i="2"/>
  <c r="Y177" i="2"/>
  <c r="P177" i="2"/>
  <c r="BO176" i="2"/>
  <c r="BM176" i="2"/>
  <c r="Y176" i="2"/>
  <c r="BP176" i="2" s="1"/>
  <c r="P176" i="2"/>
  <c r="BO175" i="2"/>
  <c r="BM175" i="2"/>
  <c r="Y175" i="2"/>
  <c r="P175" i="2"/>
  <c r="BO174" i="2"/>
  <c r="BM174" i="2"/>
  <c r="Y174" i="2"/>
  <c r="P174" i="2"/>
  <c r="Y172" i="2"/>
  <c r="X172" i="2"/>
  <c r="X171" i="2"/>
  <c r="BO170" i="2"/>
  <c r="BM170" i="2"/>
  <c r="Y170" i="2"/>
  <c r="P170" i="2"/>
  <c r="X167" i="2"/>
  <c r="X166" i="2"/>
  <c r="BO165" i="2"/>
  <c r="BM165" i="2"/>
  <c r="Y165" i="2"/>
  <c r="Z165" i="2" s="1"/>
  <c r="P165" i="2"/>
  <c r="BP164" i="2"/>
  <c r="BO164" i="2"/>
  <c r="BN164" i="2"/>
  <c r="BM164" i="2"/>
  <c r="Z164" i="2"/>
  <c r="Z166" i="2" s="1"/>
  <c r="Y164" i="2"/>
  <c r="P164" i="2"/>
  <c r="X162" i="2"/>
  <c r="X161" i="2"/>
  <c r="BO160" i="2"/>
  <c r="BM160" i="2"/>
  <c r="Y160" i="2"/>
  <c r="P160" i="2"/>
  <c r="BO159" i="2"/>
  <c r="BM159" i="2"/>
  <c r="Y159" i="2"/>
  <c r="BN159" i="2" s="1"/>
  <c r="P159" i="2"/>
  <c r="X157" i="2"/>
  <c r="X156" i="2"/>
  <c r="BO155" i="2"/>
  <c r="BM155" i="2"/>
  <c r="Z155" i="2"/>
  <c r="Y155" i="2"/>
  <c r="BN155" i="2" s="1"/>
  <c r="P155" i="2"/>
  <c r="BO154" i="2"/>
  <c r="BM154" i="2"/>
  <c r="Y154" i="2"/>
  <c r="P154" i="2"/>
  <c r="BO153" i="2"/>
  <c r="BM153" i="2"/>
  <c r="Y153" i="2"/>
  <c r="Y157" i="2" s="1"/>
  <c r="X150" i="2"/>
  <c r="X149" i="2"/>
  <c r="BO148" i="2"/>
  <c r="BM148" i="2"/>
  <c r="Z148" i="2"/>
  <c r="Y148" i="2"/>
  <c r="BP148" i="2" s="1"/>
  <c r="P148" i="2"/>
  <c r="BO147" i="2"/>
  <c r="BM147" i="2"/>
  <c r="Y147" i="2"/>
  <c r="Y150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BP142" i="2" s="1"/>
  <c r="P142" i="2"/>
  <c r="BO141" i="2"/>
  <c r="BM141" i="2"/>
  <c r="Y141" i="2"/>
  <c r="Z141" i="2" s="1"/>
  <c r="P141" i="2"/>
  <c r="BO140" i="2"/>
  <c r="BM140" i="2"/>
  <c r="Y140" i="2"/>
  <c r="BP140" i="2" s="1"/>
  <c r="P140" i="2"/>
  <c r="BO139" i="2"/>
  <c r="BM139" i="2"/>
  <c r="Z139" i="2"/>
  <c r="Y139" i="2"/>
  <c r="BN139" i="2" s="1"/>
  <c r="P139" i="2"/>
  <c r="BO138" i="2"/>
  <c r="BM138" i="2"/>
  <c r="Y138" i="2"/>
  <c r="BP138" i="2" s="1"/>
  <c r="P138" i="2"/>
  <c r="BO137" i="2"/>
  <c r="BM137" i="2"/>
  <c r="Y137" i="2"/>
  <c r="BP137" i="2" s="1"/>
  <c r="P137" i="2"/>
  <c r="X135" i="2"/>
  <c r="X134" i="2"/>
  <c r="BO133" i="2"/>
  <c r="BN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BO130" i="2"/>
  <c r="BM130" i="2"/>
  <c r="Z130" i="2"/>
  <c r="Y130" i="2"/>
  <c r="P130" i="2"/>
  <c r="X128" i="2"/>
  <c r="X127" i="2"/>
  <c r="BO126" i="2"/>
  <c r="BM126" i="2"/>
  <c r="Y126" i="2"/>
  <c r="BP126" i="2" s="1"/>
  <c r="P126" i="2"/>
  <c r="BO125" i="2"/>
  <c r="BM125" i="2"/>
  <c r="Y125" i="2"/>
  <c r="BP125" i="2" s="1"/>
  <c r="P125" i="2"/>
  <c r="BP124" i="2"/>
  <c r="BO124" i="2"/>
  <c r="BN124" i="2"/>
  <c r="BM124" i="2"/>
  <c r="Z124" i="2"/>
  <c r="Y124" i="2"/>
  <c r="P124" i="2"/>
  <c r="BO123" i="2"/>
  <c r="BM123" i="2"/>
  <c r="Y123" i="2"/>
  <c r="BP123" i="2" s="1"/>
  <c r="P123" i="2"/>
  <c r="BP122" i="2"/>
  <c r="BO122" i="2"/>
  <c r="BM122" i="2"/>
  <c r="Y122" i="2"/>
  <c r="P122" i="2"/>
  <c r="X119" i="2"/>
  <c r="X118" i="2"/>
  <c r="BO117" i="2"/>
  <c r="BM117" i="2"/>
  <c r="Y117" i="2"/>
  <c r="BN117" i="2" s="1"/>
  <c r="P117" i="2"/>
  <c r="BO116" i="2"/>
  <c r="BM116" i="2"/>
  <c r="Y116" i="2"/>
  <c r="BP116" i="2" s="1"/>
  <c r="BO115" i="2"/>
  <c r="BM115" i="2"/>
  <c r="Y115" i="2"/>
  <c r="BN115" i="2" s="1"/>
  <c r="P115" i="2"/>
  <c r="BO114" i="2"/>
  <c r="BM114" i="2"/>
  <c r="Z114" i="2"/>
  <c r="Y114" i="2"/>
  <c r="BP114" i="2" s="1"/>
  <c r="P114" i="2"/>
  <c r="BO113" i="2"/>
  <c r="BM113" i="2"/>
  <c r="Y113" i="2"/>
  <c r="BP113" i="2" s="1"/>
  <c r="P113" i="2"/>
  <c r="BO112" i="2"/>
  <c r="BM112" i="2"/>
  <c r="Y112" i="2"/>
  <c r="Y119" i="2" s="1"/>
  <c r="P112" i="2"/>
  <c r="X110" i="2"/>
  <c r="X109" i="2"/>
  <c r="BP108" i="2"/>
  <c r="BO108" i="2"/>
  <c r="BN108" i="2"/>
  <c r="BM108" i="2"/>
  <c r="Z108" i="2"/>
  <c r="Y108" i="2"/>
  <c r="P108" i="2"/>
  <c r="BO107" i="2"/>
  <c r="BM107" i="2"/>
  <c r="Y107" i="2"/>
  <c r="BP107" i="2" s="1"/>
  <c r="P107" i="2"/>
  <c r="BO106" i="2"/>
  <c r="BM106" i="2"/>
  <c r="Y106" i="2"/>
  <c r="Y109" i="2" s="1"/>
  <c r="P106" i="2"/>
  <c r="X103" i="2"/>
  <c r="X102" i="2"/>
  <c r="BP101" i="2"/>
  <c r="BO101" i="2"/>
  <c r="BM101" i="2"/>
  <c r="Y101" i="2"/>
  <c r="BN101" i="2" s="1"/>
  <c r="P101" i="2"/>
  <c r="BO100" i="2"/>
  <c r="BM100" i="2"/>
  <c r="Y100" i="2"/>
  <c r="BP100" i="2" s="1"/>
  <c r="P100" i="2"/>
  <c r="BO99" i="2"/>
  <c r="BM99" i="2"/>
  <c r="Y99" i="2"/>
  <c r="BP99" i="2" s="1"/>
  <c r="P99" i="2"/>
  <c r="X97" i="2"/>
  <c r="X96" i="2"/>
  <c r="BO95" i="2"/>
  <c r="BM95" i="2"/>
  <c r="Y95" i="2"/>
  <c r="BP95" i="2" s="1"/>
  <c r="P95" i="2"/>
  <c r="BP94" i="2"/>
  <c r="BO94" i="2"/>
  <c r="BN94" i="2"/>
  <c r="BM94" i="2"/>
  <c r="Z94" i="2"/>
  <c r="Y94" i="2"/>
  <c r="P94" i="2"/>
  <c r="BO93" i="2"/>
  <c r="BM93" i="2"/>
  <c r="Y93" i="2"/>
  <c r="BP93" i="2" s="1"/>
  <c r="P93" i="2"/>
  <c r="BO92" i="2"/>
  <c r="BM92" i="2"/>
  <c r="Y92" i="2"/>
  <c r="BP92" i="2" s="1"/>
  <c r="P92" i="2"/>
  <c r="BO91" i="2"/>
  <c r="BM91" i="2"/>
  <c r="Y91" i="2"/>
  <c r="BP91" i="2" s="1"/>
  <c r="P91" i="2"/>
  <c r="BP90" i="2"/>
  <c r="BO90" i="2"/>
  <c r="BM90" i="2"/>
  <c r="Y90" i="2"/>
  <c r="BN90" i="2" s="1"/>
  <c r="P90" i="2"/>
  <c r="X88" i="2"/>
  <c r="X87" i="2"/>
  <c r="BP86" i="2"/>
  <c r="BO86" i="2"/>
  <c r="BM86" i="2"/>
  <c r="Y86" i="2"/>
  <c r="BN86" i="2" s="1"/>
  <c r="P86" i="2"/>
  <c r="BO85" i="2"/>
  <c r="BM85" i="2"/>
  <c r="Y85" i="2"/>
  <c r="BP85" i="2" s="1"/>
  <c r="P85" i="2"/>
  <c r="BO84" i="2"/>
  <c r="BM84" i="2"/>
  <c r="Y84" i="2"/>
  <c r="BP84" i="2" s="1"/>
  <c r="P84" i="2"/>
  <c r="BP83" i="2"/>
  <c r="BO83" i="2"/>
  <c r="BN83" i="2"/>
  <c r="BM83" i="2"/>
  <c r="Z83" i="2"/>
  <c r="Y83" i="2"/>
  <c r="P83" i="2"/>
  <c r="BO82" i="2"/>
  <c r="BM82" i="2"/>
  <c r="Y82" i="2"/>
  <c r="BP82" i="2" s="1"/>
  <c r="P82" i="2"/>
  <c r="BO81" i="2"/>
  <c r="BM81" i="2"/>
  <c r="Y81" i="2"/>
  <c r="BN81" i="2" s="1"/>
  <c r="P81" i="2"/>
  <c r="X79" i="2"/>
  <c r="X78" i="2"/>
  <c r="BP77" i="2"/>
  <c r="BO77" i="2"/>
  <c r="BM77" i="2"/>
  <c r="Y77" i="2"/>
  <c r="BN77" i="2" s="1"/>
  <c r="P77" i="2"/>
  <c r="BO76" i="2"/>
  <c r="BM76" i="2"/>
  <c r="Y76" i="2"/>
  <c r="BN76" i="2" s="1"/>
  <c r="P76" i="2"/>
  <c r="BO75" i="2"/>
  <c r="BM75" i="2"/>
  <c r="Z75" i="2"/>
  <c r="Y75" i="2"/>
  <c r="BN75" i="2" s="1"/>
  <c r="P75" i="2"/>
  <c r="BO74" i="2"/>
  <c r="BM74" i="2"/>
  <c r="Y74" i="2"/>
  <c r="Y79" i="2" s="1"/>
  <c r="P74" i="2"/>
  <c r="X72" i="2"/>
  <c r="X71" i="2"/>
  <c r="BP70" i="2"/>
  <c r="BO70" i="2"/>
  <c r="BN70" i="2"/>
  <c r="BM70" i="2"/>
  <c r="Z70" i="2"/>
  <c r="Y70" i="2"/>
  <c r="P70" i="2"/>
  <c r="BO69" i="2"/>
  <c r="BM69" i="2"/>
  <c r="Y69" i="2"/>
  <c r="BP69" i="2" s="1"/>
  <c r="P69" i="2"/>
  <c r="BO68" i="2"/>
  <c r="BM68" i="2"/>
  <c r="Y68" i="2"/>
  <c r="BP68" i="2" s="1"/>
  <c r="P68" i="2"/>
  <c r="BO67" i="2"/>
  <c r="BM67" i="2"/>
  <c r="Y67" i="2"/>
  <c r="Z67" i="2" s="1"/>
  <c r="P67" i="2"/>
  <c r="BP66" i="2"/>
  <c r="BO66" i="2"/>
  <c r="BM66" i="2"/>
  <c r="Y66" i="2"/>
  <c r="BN66" i="2" s="1"/>
  <c r="P66" i="2"/>
  <c r="BO65" i="2"/>
  <c r="BM65" i="2"/>
  <c r="Y65" i="2"/>
  <c r="BP65" i="2" s="1"/>
  <c r="P65" i="2"/>
  <c r="BO64" i="2"/>
  <c r="BM64" i="2"/>
  <c r="Y64" i="2"/>
  <c r="BP64" i="2" s="1"/>
  <c r="P64" i="2"/>
  <c r="BP63" i="2"/>
  <c r="BO63" i="2"/>
  <c r="BN63" i="2"/>
  <c r="BM63" i="2"/>
  <c r="Z63" i="2"/>
  <c r="Y63" i="2"/>
  <c r="P63" i="2"/>
  <c r="BO62" i="2"/>
  <c r="BM62" i="2"/>
  <c r="Y62" i="2"/>
  <c r="P62" i="2"/>
  <c r="X59" i="2"/>
  <c r="X58" i="2"/>
  <c r="BO57" i="2"/>
  <c r="BM57" i="2"/>
  <c r="Y57" i="2"/>
  <c r="Z57" i="2" s="1"/>
  <c r="P57" i="2"/>
  <c r="BP56" i="2"/>
  <c r="BO56" i="2"/>
  <c r="BM56" i="2"/>
  <c r="Y56" i="2"/>
  <c r="BN56" i="2" s="1"/>
  <c r="P56" i="2"/>
  <c r="X54" i="2"/>
  <c r="X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BN50" i="2" s="1"/>
  <c r="P50" i="2"/>
  <c r="BP49" i="2"/>
  <c r="BO49" i="2"/>
  <c r="BN49" i="2"/>
  <c r="BM49" i="2"/>
  <c r="Z49" i="2"/>
  <c r="Y49" i="2"/>
  <c r="P49" i="2"/>
  <c r="BO48" i="2"/>
  <c r="BM48" i="2"/>
  <c r="Y48" i="2"/>
  <c r="BP48" i="2" s="1"/>
  <c r="P48" i="2"/>
  <c r="BO47" i="2"/>
  <c r="BM47" i="2"/>
  <c r="Y47" i="2"/>
  <c r="BP47" i="2" s="1"/>
  <c r="P47" i="2"/>
  <c r="X43" i="2"/>
  <c r="X42" i="2"/>
  <c r="BO41" i="2"/>
  <c r="BM41" i="2"/>
  <c r="Y41" i="2"/>
  <c r="Y42" i="2" s="1"/>
  <c r="P41" i="2"/>
  <c r="X39" i="2"/>
  <c r="X38" i="2"/>
  <c r="BO37" i="2"/>
  <c r="BM37" i="2"/>
  <c r="Y37" i="2"/>
  <c r="Y38" i="2" s="1"/>
  <c r="P37" i="2"/>
  <c r="X35" i="2"/>
  <c r="X34" i="2"/>
  <c r="BP33" i="2"/>
  <c r="BO33" i="2"/>
  <c r="BN33" i="2"/>
  <c r="BM33" i="2"/>
  <c r="Z33" i="2"/>
  <c r="Y33" i="2"/>
  <c r="P33" i="2"/>
  <c r="BO32" i="2"/>
  <c r="BM32" i="2"/>
  <c r="Y32" i="2"/>
  <c r="BP32" i="2" s="1"/>
  <c r="P32" i="2"/>
  <c r="BO31" i="2"/>
  <c r="BM31" i="2"/>
  <c r="Y31" i="2"/>
  <c r="BN31" i="2" s="1"/>
  <c r="BO30" i="2"/>
  <c r="BM30" i="2"/>
  <c r="Y30" i="2"/>
  <c r="BP30" i="2" s="1"/>
  <c r="BP29" i="2"/>
  <c r="BO29" i="2"/>
  <c r="BM29" i="2"/>
  <c r="Y29" i="2"/>
  <c r="BN29" i="2" s="1"/>
  <c r="BO28" i="2"/>
  <c r="BM28" i="2"/>
  <c r="Y28" i="2"/>
  <c r="BN28" i="2" s="1"/>
  <c r="P28" i="2"/>
  <c r="BO27" i="2"/>
  <c r="BM27" i="2"/>
  <c r="Y27" i="2"/>
  <c r="BN27" i="2" s="1"/>
  <c r="P27" i="2"/>
  <c r="BP26" i="2"/>
  <c r="BO26" i="2"/>
  <c r="BN26" i="2"/>
  <c r="BM26" i="2"/>
  <c r="Z26" i="2"/>
  <c r="Y26" i="2"/>
  <c r="P26" i="2"/>
  <c r="X24" i="2"/>
  <c r="X23" i="2"/>
  <c r="BO22" i="2"/>
  <c r="BM22" i="2"/>
  <c r="X666" i="2" s="1"/>
  <c r="Y22" i="2"/>
  <c r="Y24" i="2" s="1"/>
  <c r="P22" i="2"/>
  <c r="H10" i="2"/>
  <c r="A9" i="2"/>
  <c r="F10" i="2" s="1"/>
  <c r="D7" i="2"/>
  <c r="Q6" i="2"/>
  <c r="P2" i="2"/>
  <c r="BP27" i="2" l="1"/>
  <c r="Y39" i="2"/>
  <c r="Y43" i="2"/>
  <c r="BP50" i="2"/>
  <c r="Y53" i="2"/>
  <c r="Y87" i="2"/>
  <c r="Y149" i="2"/>
  <c r="BP154" i="2"/>
  <c r="BN154" i="2"/>
  <c r="Z154" i="2"/>
  <c r="BN165" i="2"/>
  <c r="Z174" i="2"/>
  <c r="Y179" i="2"/>
  <c r="BP175" i="2"/>
  <c r="BN175" i="2"/>
  <c r="Z175" i="2"/>
  <c r="BP195" i="2"/>
  <c r="BN195" i="2"/>
  <c r="Z195" i="2"/>
  <c r="Y212" i="2"/>
  <c r="BN211" i="2"/>
  <c r="Z211" i="2"/>
  <c r="BN215" i="2"/>
  <c r="Z215" i="2"/>
  <c r="BN216" i="2"/>
  <c r="BP216" i="2"/>
  <c r="BP222" i="2"/>
  <c r="BN222" i="2"/>
  <c r="Z222" i="2"/>
  <c r="BP226" i="2"/>
  <c r="BN226" i="2"/>
  <c r="Z226" i="2"/>
  <c r="BP235" i="2"/>
  <c r="BN235" i="2"/>
  <c r="Z235" i="2"/>
  <c r="BP236" i="2"/>
  <c r="BN236" i="2"/>
  <c r="Z236" i="2"/>
  <c r="BP252" i="2"/>
  <c r="BN252" i="2"/>
  <c r="Z252" i="2"/>
  <c r="BP268" i="2"/>
  <c r="Z268" i="2"/>
  <c r="BP282" i="2"/>
  <c r="Z282" i="2"/>
  <c r="BN299" i="2"/>
  <c r="BP299" i="2"/>
  <c r="BN319" i="2"/>
  <c r="BP319" i="2"/>
  <c r="Y320" i="2"/>
  <c r="BN332" i="2"/>
  <c r="BP332" i="2"/>
  <c r="Y333" i="2"/>
  <c r="BN356" i="2"/>
  <c r="Z356" i="2"/>
  <c r="BP358" i="2"/>
  <c r="BN358" i="2"/>
  <c r="Z358" i="2"/>
  <c r="BP385" i="2"/>
  <c r="BN385" i="2"/>
  <c r="Z385" i="2"/>
  <c r="BN409" i="2"/>
  <c r="BN420" i="2"/>
  <c r="Z420" i="2"/>
  <c r="BP426" i="2"/>
  <c r="BN426" i="2"/>
  <c r="Z426" i="2"/>
  <c r="BP456" i="2"/>
  <c r="BN456" i="2"/>
  <c r="Z456" i="2"/>
  <c r="Y458" i="2"/>
  <c r="Y459" i="2"/>
  <c r="BN475" i="2"/>
  <c r="BP475" i="2"/>
  <c r="Y476" i="2"/>
  <c r="BN479" i="2"/>
  <c r="BP480" i="2"/>
  <c r="BN480" i="2"/>
  <c r="Z480" i="2"/>
  <c r="BN485" i="2"/>
  <c r="Z485" i="2"/>
  <c r="BP573" i="2"/>
  <c r="BN573" i="2"/>
  <c r="Z573" i="2"/>
  <c r="BP576" i="2"/>
  <c r="BN576" i="2"/>
  <c r="Z576" i="2"/>
  <c r="BP614" i="2"/>
  <c r="BN614" i="2"/>
  <c r="Z614" i="2"/>
  <c r="BP616" i="2"/>
  <c r="BN616" i="2"/>
  <c r="Z616" i="2"/>
  <c r="BN624" i="2"/>
  <c r="BP624" i="2"/>
  <c r="BP644" i="2"/>
  <c r="BN644" i="2"/>
  <c r="Z644" i="2"/>
  <c r="Y645" i="2"/>
  <c r="BN649" i="2"/>
  <c r="BP649" i="2"/>
  <c r="Y660" i="2"/>
  <c r="Y659" i="2"/>
  <c r="BP658" i="2"/>
  <c r="BN658" i="2"/>
  <c r="Z658" i="2"/>
  <c r="Z659" i="2" s="1"/>
  <c r="Z22" i="2"/>
  <c r="Z23" i="2" s="1"/>
  <c r="BN22" i="2"/>
  <c r="BP22" i="2"/>
  <c r="Z27" i="2"/>
  <c r="BP31" i="2"/>
  <c r="Z37" i="2"/>
  <c r="Z38" i="2" s="1"/>
  <c r="BN37" i="2"/>
  <c r="BP37" i="2"/>
  <c r="Z41" i="2"/>
  <c r="Z42" i="2" s="1"/>
  <c r="BN41" i="2"/>
  <c r="BP41" i="2"/>
  <c r="Z47" i="2"/>
  <c r="BN47" i="2"/>
  <c r="Z50" i="2"/>
  <c r="BP52" i="2"/>
  <c r="Y59" i="2"/>
  <c r="Y71" i="2"/>
  <c r="Z65" i="2"/>
  <c r="Z68" i="2"/>
  <c r="BN68" i="2"/>
  <c r="Z74" i="2"/>
  <c r="BN74" i="2"/>
  <c r="BP74" i="2"/>
  <c r="BP75" i="2"/>
  <c r="BP81" i="2"/>
  <c r="Z85" i="2"/>
  <c r="Z92" i="2"/>
  <c r="BN92" i="2"/>
  <c r="Z95" i="2"/>
  <c r="Y96" i="2"/>
  <c r="Z99" i="2"/>
  <c r="BP106" i="2"/>
  <c r="Z112" i="2"/>
  <c r="BN112" i="2"/>
  <c r="BP112" i="2"/>
  <c r="BP115" i="2"/>
  <c r="BP117" i="2"/>
  <c r="Z123" i="2"/>
  <c r="Z126" i="2"/>
  <c r="Y135" i="2"/>
  <c r="BP131" i="2"/>
  <c r="BP139" i="2"/>
  <c r="BN141" i="2"/>
  <c r="BP141" i="2"/>
  <c r="Z147" i="2"/>
  <c r="Z149" i="2" s="1"/>
  <c r="BN147" i="2"/>
  <c r="BP147" i="2"/>
  <c r="Y156" i="2"/>
  <c r="BP160" i="2"/>
  <c r="BN160" i="2"/>
  <c r="Z160" i="2"/>
  <c r="Y167" i="2"/>
  <c r="BP178" i="2"/>
  <c r="Z178" i="2"/>
  <c r="Y185" i="2"/>
  <c r="Z182" i="2"/>
  <c r="Y208" i="2"/>
  <c r="Y207" i="2"/>
  <c r="BN205" i="2"/>
  <c r="BP205" i="2"/>
  <c r="BN206" i="2"/>
  <c r="BP220" i="2"/>
  <c r="BN220" i="2"/>
  <c r="Z220" i="2"/>
  <c r="Y238" i="2"/>
  <c r="BN228" i="2"/>
  <c r="Z228" i="2"/>
  <c r="BN231" i="2"/>
  <c r="BP231" i="2"/>
  <c r="BP244" i="2"/>
  <c r="BN244" i="2"/>
  <c r="Z244" i="2"/>
  <c r="BN262" i="2"/>
  <c r="BN263" i="2"/>
  <c r="Z263" i="2"/>
  <c r="BP274" i="2"/>
  <c r="Z274" i="2"/>
  <c r="Z275" i="2" s="1"/>
  <c r="BN281" i="2"/>
  <c r="Z281" i="2"/>
  <c r="BP285" i="2"/>
  <c r="BN285" i="2"/>
  <c r="Z285" i="2"/>
  <c r="BP305" i="2"/>
  <c r="BN305" i="2"/>
  <c r="Z305" i="2"/>
  <c r="BN323" i="2"/>
  <c r="BP323" i="2"/>
  <c r="Y324" i="2"/>
  <c r="BN336" i="2"/>
  <c r="BP336" i="2"/>
  <c r="BP362" i="2"/>
  <c r="Z362" i="2"/>
  <c r="BP378" i="2"/>
  <c r="BN378" i="2"/>
  <c r="Z378" i="2"/>
  <c r="BN391" i="2"/>
  <c r="BP391" i="2"/>
  <c r="BP392" i="2"/>
  <c r="Z392" i="2"/>
  <c r="Y406" i="2"/>
  <c r="Y405" i="2"/>
  <c r="BP404" i="2"/>
  <c r="BN404" i="2"/>
  <c r="Z404" i="2"/>
  <c r="Z405" i="2" s="1"/>
  <c r="BP417" i="2"/>
  <c r="BN417" i="2"/>
  <c r="Z417" i="2"/>
  <c r="BP420" i="2"/>
  <c r="BP421" i="2"/>
  <c r="BN421" i="2"/>
  <c r="Z421" i="2"/>
  <c r="BN422" i="2"/>
  <c r="BP422" i="2"/>
  <c r="BP423" i="2"/>
  <c r="Z423" i="2"/>
  <c r="BN431" i="2"/>
  <c r="BN435" i="2"/>
  <c r="Z435" i="2"/>
  <c r="Z437" i="2" s="1"/>
  <c r="BN450" i="2"/>
  <c r="Z450" i="2"/>
  <c r="BP462" i="2"/>
  <c r="BN462" i="2"/>
  <c r="Z462" i="2"/>
  <c r="BP465" i="2"/>
  <c r="BN465" i="2"/>
  <c r="Z465" i="2"/>
  <c r="Y502" i="2"/>
  <c r="BP483" i="2"/>
  <c r="BN483" i="2"/>
  <c r="Z483" i="2"/>
  <c r="BN488" i="2"/>
  <c r="BP489" i="2"/>
  <c r="BN489" i="2"/>
  <c r="Z489" i="2"/>
  <c r="BN490" i="2"/>
  <c r="BP490" i="2"/>
  <c r="BP491" i="2"/>
  <c r="Z491" i="2"/>
  <c r="BP534" i="2"/>
  <c r="BN534" i="2"/>
  <c r="Z534" i="2"/>
  <c r="Y184" i="2"/>
  <c r="I675" i="2"/>
  <c r="Y202" i="2"/>
  <c r="BP198" i="2"/>
  <c r="BN200" i="2"/>
  <c r="Y213" i="2"/>
  <c r="BN210" i="2"/>
  <c r="BN280" i="2"/>
  <c r="BN283" i="2"/>
  <c r="BP283" i="2"/>
  <c r="BP308" i="2"/>
  <c r="BN310" i="2"/>
  <c r="BP310" i="2"/>
  <c r="R675" i="2"/>
  <c r="BN315" i="2"/>
  <c r="BP315" i="2"/>
  <c r="Y316" i="2"/>
  <c r="S675" i="2"/>
  <c r="BN328" i="2"/>
  <c r="BP328" i="2"/>
  <c r="Y329" i="2"/>
  <c r="BP368" i="2"/>
  <c r="BN370" i="2"/>
  <c r="BP370" i="2"/>
  <c r="BN374" i="2"/>
  <c r="BP374" i="2"/>
  <c r="Y387" i="2"/>
  <c r="Y395" i="2"/>
  <c r="Y412" i="2"/>
  <c r="Y432" i="2"/>
  <c r="BN440" i="2"/>
  <c r="BP446" i="2"/>
  <c r="BN448" i="2"/>
  <c r="BP448" i="2"/>
  <c r="BN457" i="2"/>
  <c r="BP461" i="2"/>
  <c r="BN463" i="2"/>
  <c r="Y466" i="2"/>
  <c r="BN469" i="2"/>
  <c r="BP469" i="2"/>
  <c r="Y470" i="2"/>
  <c r="BN481" i="2"/>
  <c r="Z494" i="2"/>
  <c r="BP494" i="2"/>
  <c r="BN494" i="2"/>
  <c r="BN505" i="2"/>
  <c r="BP505" i="2"/>
  <c r="Y511" i="2"/>
  <c r="Y512" i="2"/>
  <c r="BN509" i="2"/>
  <c r="BP509" i="2"/>
  <c r="BN510" i="2"/>
  <c r="Z510" i="2"/>
  <c r="Y538" i="2"/>
  <c r="BN532" i="2"/>
  <c r="BP532" i="2"/>
  <c r="BP533" i="2"/>
  <c r="Z533" i="2"/>
  <c r="BP549" i="2"/>
  <c r="BN549" i="2"/>
  <c r="Z549" i="2"/>
  <c r="BP552" i="2"/>
  <c r="BN552" i="2"/>
  <c r="Z552" i="2"/>
  <c r="BN557" i="2"/>
  <c r="Y569" i="2"/>
  <c r="Z566" i="2"/>
  <c r="BP580" i="2"/>
  <c r="BN580" i="2"/>
  <c r="Z580" i="2"/>
  <c r="Y588" i="2"/>
  <c r="BN584" i="2"/>
  <c r="Z584" i="2"/>
  <c r="Z587" i="2" s="1"/>
  <c r="BP585" i="2"/>
  <c r="BN585" i="2"/>
  <c r="Z585" i="2"/>
  <c r="Y618" i="2"/>
  <c r="Y617" i="2"/>
  <c r="BP613" i="2"/>
  <c r="BN613" i="2"/>
  <c r="Z613" i="2"/>
  <c r="Z617" i="2" s="1"/>
  <c r="BP615" i="2"/>
  <c r="BN615" i="2"/>
  <c r="Z615" i="2"/>
  <c r="BN620" i="2"/>
  <c r="BP620" i="2"/>
  <c r="BP643" i="2"/>
  <c r="Z643" i="2"/>
  <c r="Z645" i="2" s="1"/>
  <c r="BN662" i="2"/>
  <c r="BP662" i="2"/>
  <c r="BP495" i="2"/>
  <c r="BN497" i="2"/>
  <c r="BP497" i="2"/>
  <c r="BP515" i="2"/>
  <c r="Y516" i="2"/>
  <c r="BP521" i="2"/>
  <c r="BN523" i="2"/>
  <c r="BP523" i="2"/>
  <c r="BN527" i="2"/>
  <c r="BP527" i="2"/>
  <c r="Y528" i="2"/>
  <c r="BN536" i="2"/>
  <c r="BP536" i="2"/>
  <c r="BN550" i="2"/>
  <c r="BN554" i="2"/>
  <c r="BP554" i="2"/>
  <c r="BP555" i="2"/>
  <c r="BN574" i="2"/>
  <c r="BN578" i="2"/>
  <c r="BP578" i="2"/>
  <c r="BN603" i="2"/>
  <c r="BN604" i="2"/>
  <c r="BN605" i="2"/>
  <c r="BN606" i="2"/>
  <c r="BN607" i="2"/>
  <c r="BN608" i="2"/>
  <c r="BN609" i="2"/>
  <c r="Y611" i="2"/>
  <c r="Y639" i="2"/>
  <c r="BN654" i="2"/>
  <c r="Y656" i="2"/>
  <c r="Y224" i="2"/>
  <c r="Z262" i="2"/>
  <c r="L675" i="2"/>
  <c r="Y272" i="2"/>
  <c r="BP279" i="2"/>
  <c r="M675" i="2"/>
  <c r="Y365" i="2"/>
  <c r="Y364" i="2"/>
  <c r="U675" i="2"/>
  <c r="BN398" i="2"/>
  <c r="Z398" i="2"/>
  <c r="Z400" i="2" s="1"/>
  <c r="Y400" i="2"/>
  <c r="T675" i="2"/>
  <c r="BP342" i="2"/>
  <c r="BN342" i="2"/>
  <c r="BP383" i="2"/>
  <c r="Z383" i="2"/>
  <c r="Z100" i="2"/>
  <c r="Z116" i="2"/>
  <c r="Z183" i="2"/>
  <c r="Z189" i="2"/>
  <c r="Z190" i="2" s="1"/>
  <c r="Z193" i="2"/>
  <c r="Z230" i="2"/>
  <c r="Y237" i="2"/>
  <c r="Y247" i="2"/>
  <c r="Z253" i="2"/>
  <c r="Y290" i="2"/>
  <c r="BP298" i="2"/>
  <c r="P675" i="2"/>
  <c r="Z298" i="2"/>
  <c r="Q675" i="2"/>
  <c r="Z342" i="2"/>
  <c r="Z343" i="2" s="1"/>
  <c r="Y401" i="2"/>
  <c r="BN425" i="2"/>
  <c r="Z425" i="2"/>
  <c r="BP464" i="2"/>
  <c r="BN464" i="2"/>
  <c r="Z464" i="2"/>
  <c r="Z30" i="2"/>
  <c r="Z32" i="2"/>
  <c r="BN65" i="2"/>
  <c r="BN85" i="2"/>
  <c r="Z91" i="2"/>
  <c r="Y102" i="2"/>
  <c r="BN114" i="2"/>
  <c r="Y118" i="2"/>
  <c r="BN126" i="2"/>
  <c r="BN130" i="2"/>
  <c r="Z132" i="2"/>
  <c r="Y134" i="2"/>
  <c r="Z138" i="2"/>
  <c r="Z217" i="2"/>
  <c r="Z241" i="2"/>
  <c r="Z243" i="2"/>
  <c r="Z255" i="2"/>
  <c r="Y311" i="2"/>
  <c r="BP337" i="2"/>
  <c r="BN337" i="2"/>
  <c r="BP375" i="2"/>
  <c r="BN375" i="2"/>
  <c r="BN377" i="2"/>
  <c r="Z377" i="2"/>
  <c r="BP379" i="2"/>
  <c r="Z379" i="2"/>
  <c r="BN383" i="2"/>
  <c r="Y388" i="2"/>
  <c r="Y394" i="2"/>
  <c r="BP410" i="2"/>
  <c r="Z410" i="2"/>
  <c r="Y428" i="2"/>
  <c r="BN116" i="2"/>
  <c r="Z140" i="2"/>
  <c r="Z170" i="2"/>
  <c r="Z171" i="2" s="1"/>
  <c r="H675" i="2"/>
  <c r="Y180" i="2"/>
  <c r="BN183" i="2"/>
  <c r="BN189" i="2"/>
  <c r="BN193" i="2"/>
  <c r="BP200" i="2"/>
  <c r="BN230" i="2"/>
  <c r="Z232" i="2"/>
  <c r="K675" i="2"/>
  <c r="Y259" i="2"/>
  <c r="BN253" i="2"/>
  <c r="BN257" i="2"/>
  <c r="BP293" i="2"/>
  <c r="O675" i="2"/>
  <c r="Z293" i="2"/>
  <c r="Z294" i="2" s="1"/>
  <c r="BN298" i="2"/>
  <c r="Z309" i="2"/>
  <c r="Z311" i="2" s="1"/>
  <c r="Z337" i="2"/>
  <c r="Z338" i="2" s="1"/>
  <c r="Z375" i="2"/>
  <c r="V675" i="2"/>
  <c r="Y507" i="2"/>
  <c r="BP504" i="2"/>
  <c r="BN504" i="2"/>
  <c r="Y506" i="2"/>
  <c r="Z504" i="2"/>
  <c r="Z506" i="2" s="1"/>
  <c r="F9" i="2"/>
  <c r="BN30" i="2"/>
  <c r="Z82" i="2"/>
  <c r="H9" i="2"/>
  <c r="Z69" i="2"/>
  <c r="Y88" i="2"/>
  <c r="BN91" i="2"/>
  <c r="Z93" i="2"/>
  <c r="BP130" i="2"/>
  <c r="BN132" i="2"/>
  <c r="BN138" i="2"/>
  <c r="Z142" i="2"/>
  <c r="G675" i="2"/>
  <c r="BP153" i="2"/>
  <c r="BN174" i="2"/>
  <c r="Z176" i="2"/>
  <c r="Z197" i="2"/>
  <c r="BP211" i="2"/>
  <c r="BP215" i="2"/>
  <c r="BN217" i="2"/>
  <c r="Z219" i="2"/>
  <c r="BP228" i="2"/>
  <c r="BN241" i="2"/>
  <c r="BN243" i="2"/>
  <c r="Z245" i="2"/>
  <c r="Z250" i="2"/>
  <c r="BN268" i="2"/>
  <c r="Z270" i="2"/>
  <c r="BN274" i="2"/>
  <c r="BN307" i="2"/>
  <c r="Z347" i="2"/>
  <c r="Z348" i="2" s="1"/>
  <c r="BN351" i="2"/>
  <c r="BP356" i="2"/>
  <c r="BN362" i="2"/>
  <c r="Z367" i="2"/>
  <c r="Y372" i="2"/>
  <c r="Y371" i="2"/>
  <c r="BN379" i="2"/>
  <c r="Z390" i="2"/>
  <c r="Z394" i="2" s="1"/>
  <c r="BN410" i="2"/>
  <c r="BP425" i="2"/>
  <c r="Y78" i="2"/>
  <c r="BN51" i="2"/>
  <c r="Z62" i="2"/>
  <c r="Y97" i="2"/>
  <c r="BN100" i="2"/>
  <c r="Z107" i="2"/>
  <c r="X669" i="2"/>
  <c r="BN32" i="2"/>
  <c r="Z48" i="2"/>
  <c r="BN67" i="2"/>
  <c r="J9" i="2"/>
  <c r="Y23" i="2"/>
  <c r="BP28" i="2"/>
  <c r="BP51" i="2"/>
  <c r="Y54" i="2"/>
  <c r="BN57" i="2"/>
  <c r="BN62" i="2"/>
  <c r="Z64" i="2"/>
  <c r="BP76" i="2"/>
  <c r="BN82" i="2"/>
  <c r="Z84" i="2"/>
  <c r="Y103" i="2"/>
  <c r="BN107" i="2"/>
  <c r="Z113" i="2"/>
  <c r="BN123" i="2"/>
  <c r="Z125" i="2"/>
  <c r="BN140" i="2"/>
  <c r="Y144" i="2"/>
  <c r="Z153" i="2"/>
  <c r="Z159" i="2"/>
  <c r="Z161" i="2" s="1"/>
  <c r="Y161" i="2"/>
  <c r="BN170" i="2"/>
  <c r="BP183" i="2"/>
  <c r="BP189" i="2"/>
  <c r="BP193" i="2"/>
  <c r="Z199" i="2"/>
  <c r="Y201" i="2"/>
  <c r="Z206" i="2"/>
  <c r="Z210" i="2"/>
  <c r="BN232" i="2"/>
  <c r="Z234" i="2"/>
  <c r="BP255" i="2"/>
  <c r="BP257" i="2"/>
  <c r="BP284" i="2"/>
  <c r="BN284" i="2"/>
  <c r="BN286" i="2"/>
  <c r="Z286" i="2"/>
  <c r="BP288" i="2"/>
  <c r="Z288" i="2"/>
  <c r="BN293" i="2"/>
  <c r="BN309" i="2"/>
  <c r="Y343" i="2"/>
  <c r="Z369" i="2"/>
  <c r="BP377" i="2"/>
  <c r="BN419" i="2"/>
  <c r="Z76" i="2"/>
  <c r="Z78" i="2" s="1"/>
  <c r="BP67" i="2"/>
  <c r="BN93" i="2"/>
  <c r="Y127" i="2"/>
  <c r="BN142" i="2"/>
  <c r="BP174" i="2"/>
  <c r="BN176" i="2"/>
  <c r="BN197" i="2"/>
  <c r="BN219" i="2"/>
  <c r="Y223" i="2"/>
  <c r="BN245" i="2"/>
  <c r="BN250" i="2"/>
  <c r="BN270" i="2"/>
  <c r="BP307" i="2"/>
  <c r="BN347" i="2"/>
  <c r="BP351" i="2"/>
  <c r="BN357" i="2"/>
  <c r="Z357" i="2"/>
  <c r="BP359" i="2"/>
  <c r="Z359" i="2"/>
  <c r="BP386" i="2"/>
  <c r="BN386" i="2"/>
  <c r="BN390" i="2"/>
  <c r="Z445" i="2"/>
  <c r="Y454" i="2"/>
  <c r="Y453" i="2"/>
  <c r="X675" i="2"/>
  <c r="Z28" i="2"/>
  <c r="Z51" i="2"/>
  <c r="D675" i="2"/>
  <c r="BN69" i="2"/>
  <c r="X665" i="2"/>
  <c r="Z31" i="2"/>
  <c r="BP57" i="2"/>
  <c r="BN64" i="2"/>
  <c r="Z66" i="2"/>
  <c r="BN84" i="2"/>
  <c r="E675" i="2"/>
  <c r="Y110" i="2"/>
  <c r="BN113" i="2"/>
  <c r="F675" i="2"/>
  <c r="BN125" i="2"/>
  <c r="Z131" i="2"/>
  <c r="BN153" i="2"/>
  <c r="Y162" i="2"/>
  <c r="BP170" i="2"/>
  <c r="Y190" i="2"/>
  <c r="BN199" i="2"/>
  <c r="Z216" i="2"/>
  <c r="BN234" i="2"/>
  <c r="Z242" i="2"/>
  <c r="Z254" i="2"/>
  <c r="Y258" i="2"/>
  <c r="Y275" i="2"/>
  <c r="Z299" i="2"/>
  <c r="Y338" i="2"/>
  <c r="BN369" i="2"/>
  <c r="Y380" i="2"/>
  <c r="Z386" i="2"/>
  <c r="BP419" i="2"/>
  <c r="X667" i="2"/>
  <c r="X668" i="2" s="1"/>
  <c r="Y35" i="2"/>
  <c r="BN48" i="2"/>
  <c r="Z29" i="2"/>
  <c r="BP62" i="2"/>
  <c r="Z86" i="2"/>
  <c r="Z90" i="2"/>
  <c r="Z115" i="2"/>
  <c r="C675" i="2"/>
  <c r="Z52" i="2"/>
  <c r="Z56" i="2"/>
  <c r="Z58" i="2" s="1"/>
  <c r="Y72" i="2"/>
  <c r="Z77" i="2"/>
  <c r="Z81" i="2"/>
  <c r="Z87" i="2" s="1"/>
  <c r="BN95" i="2"/>
  <c r="BN99" i="2"/>
  <c r="Z101" i="2"/>
  <c r="Z106" i="2"/>
  <c r="Z109" i="2" s="1"/>
  <c r="Z117" i="2"/>
  <c r="Z122" i="2"/>
  <c r="Z137" i="2"/>
  <c r="Y145" i="2"/>
  <c r="BN148" i="2"/>
  <c r="BP159" i="2"/>
  <c r="BP165" i="2"/>
  <c r="BN178" i="2"/>
  <c r="BN182" i="2"/>
  <c r="Z194" i="2"/>
  <c r="BN221" i="2"/>
  <c r="BN229" i="2"/>
  <c r="Z231" i="2"/>
  <c r="BP250" i="2"/>
  <c r="Z256" i="2"/>
  <c r="BN265" i="2"/>
  <c r="Z267" i="2"/>
  <c r="BN282" i="2"/>
  <c r="BP286" i="2"/>
  <c r="Y294" i="2"/>
  <c r="Y301" i="2"/>
  <c r="BP306" i="2"/>
  <c r="Y312" i="2"/>
  <c r="Y344" i="2"/>
  <c r="Y352" i="2"/>
  <c r="BN359" i="2"/>
  <c r="BP367" i="2"/>
  <c r="Z376" i="2"/>
  <c r="BN384" i="2"/>
  <c r="BP390" i="2"/>
  <c r="BN397" i="2"/>
  <c r="BN424" i="2"/>
  <c r="BP424" i="2"/>
  <c r="BN445" i="2"/>
  <c r="Y34" i="2"/>
  <c r="A10" i="2"/>
  <c r="Y58" i="2"/>
  <c r="Y128" i="2"/>
  <c r="BP155" i="2"/>
  <c r="Y171" i="2"/>
  <c r="BP210" i="2"/>
  <c r="BP227" i="2"/>
  <c r="BP263" i="2"/>
  <c r="Y271" i="2"/>
  <c r="Y276" i="2"/>
  <c r="BP280" i="2"/>
  <c r="BP357" i="2"/>
  <c r="BN363" i="2"/>
  <c r="BP500" i="2"/>
  <c r="BN500" i="2"/>
  <c r="Z500" i="2"/>
  <c r="B675" i="2"/>
  <c r="BN106" i="2"/>
  <c r="BN122" i="2"/>
  <c r="BN137" i="2"/>
  <c r="Y166" i="2"/>
  <c r="BP182" i="2"/>
  <c r="Y191" i="2"/>
  <c r="Z205" i="2"/>
  <c r="J675" i="2"/>
  <c r="BP229" i="2"/>
  <c r="Y246" i="2"/>
  <c r="BN256" i="2"/>
  <c r="BP265" i="2"/>
  <c r="BN267" i="2"/>
  <c r="Y289" i="2"/>
  <c r="Y339" i="2"/>
  <c r="Y349" i="2"/>
  <c r="BP346" i="2"/>
  <c r="BN346" i="2"/>
  <c r="Y348" i="2"/>
  <c r="Y381" i="2"/>
  <c r="Y427" i="2"/>
  <c r="BP416" i="2"/>
  <c r="W675" i="2"/>
  <c r="Z416" i="2"/>
  <c r="Z427" i="2" s="1"/>
  <c r="BP418" i="2"/>
  <c r="BN418" i="2"/>
  <c r="Z440" i="2"/>
  <c r="Z441" i="2" s="1"/>
  <c r="Y442" i="2"/>
  <c r="Y441" i="2"/>
  <c r="BP445" i="2"/>
  <c r="BP484" i="2"/>
  <c r="BN484" i="2"/>
  <c r="Z484" i="2"/>
  <c r="BP450" i="2"/>
  <c r="Z482" i="2"/>
  <c r="BP485" i="2"/>
  <c r="BP492" i="2"/>
  <c r="Y524" i="2"/>
  <c r="Y539" i="2"/>
  <c r="Y544" i="2"/>
  <c r="Z551" i="2"/>
  <c r="Z558" i="2"/>
  <c r="BP567" i="2"/>
  <c r="Y570" i="2"/>
  <c r="Z575" i="2"/>
  <c r="BP630" i="2"/>
  <c r="BP632" i="2"/>
  <c r="BP634" i="2"/>
  <c r="BP636" i="2"/>
  <c r="BN482" i="2"/>
  <c r="Z535" i="2"/>
  <c r="BN551" i="2"/>
  <c r="Z553" i="2"/>
  <c r="BN558" i="2"/>
  <c r="BN575" i="2"/>
  <c r="Z577" i="2"/>
  <c r="Z631" i="2"/>
  <c r="Z633" i="2"/>
  <c r="Z635" i="2"/>
  <c r="Z637" i="2"/>
  <c r="Y317" i="2"/>
  <c r="Y321" i="2"/>
  <c r="Y325" i="2"/>
  <c r="Y330" i="2"/>
  <c r="Y334" i="2"/>
  <c r="BN392" i="2"/>
  <c r="BN423" i="2"/>
  <c r="BN449" i="2"/>
  <c r="Z451" i="2"/>
  <c r="Y471" i="2"/>
  <c r="Y477" i="2"/>
  <c r="Z486" i="2"/>
  <c r="BN491" i="2"/>
  <c r="Z493" i="2"/>
  <c r="BN498" i="2"/>
  <c r="Z519" i="2"/>
  <c r="Z524" i="2" s="1"/>
  <c r="Y525" i="2"/>
  <c r="Y529" i="2"/>
  <c r="BN533" i="2"/>
  <c r="Z537" i="2"/>
  <c r="Z542" i="2"/>
  <c r="Z543" i="2" s="1"/>
  <c r="Z548" i="2"/>
  <c r="BN560" i="2"/>
  <c r="BN562" i="2"/>
  <c r="BN566" i="2"/>
  <c r="Z568" i="2"/>
  <c r="Z569" i="2" s="1"/>
  <c r="Z572" i="2"/>
  <c r="BP584" i="2"/>
  <c r="BN586" i="2"/>
  <c r="BN590" i="2"/>
  <c r="Y599" i="2"/>
  <c r="BP604" i="2"/>
  <c r="BP606" i="2"/>
  <c r="BP608" i="2"/>
  <c r="Z621" i="2"/>
  <c r="Z623" i="2"/>
  <c r="Z625" i="2"/>
  <c r="Y627" i="2"/>
  <c r="BN641" i="2"/>
  <c r="BN643" i="2"/>
  <c r="BP654" i="2"/>
  <c r="Y663" i="2"/>
  <c r="Y467" i="2"/>
  <c r="BP482" i="2"/>
  <c r="BN535" i="2"/>
  <c r="BN553" i="2"/>
  <c r="BN577" i="2"/>
  <c r="BN631" i="2"/>
  <c r="BN633" i="2"/>
  <c r="BN635" i="2"/>
  <c r="BN637" i="2"/>
  <c r="Y646" i="2"/>
  <c r="Y675" i="2"/>
  <c r="Z409" i="2"/>
  <c r="Z411" i="2" s="1"/>
  <c r="Z431" i="2"/>
  <c r="Z432" i="2" s="1"/>
  <c r="BN451" i="2"/>
  <c r="Z457" i="2"/>
  <c r="Z463" i="2"/>
  <c r="Z466" i="2" s="1"/>
  <c r="Z479" i="2"/>
  <c r="Z481" i="2"/>
  <c r="BN486" i="2"/>
  <c r="Z488" i="2"/>
  <c r="BN493" i="2"/>
  <c r="BN519" i="2"/>
  <c r="BN537" i="2"/>
  <c r="BN542" i="2"/>
  <c r="BN548" i="2"/>
  <c r="Z550" i="2"/>
  <c r="Z557" i="2"/>
  <c r="BP566" i="2"/>
  <c r="BN568" i="2"/>
  <c r="BN572" i="2"/>
  <c r="Z574" i="2"/>
  <c r="Y581" i="2"/>
  <c r="Z603" i="2"/>
  <c r="Z605" i="2"/>
  <c r="Z607" i="2"/>
  <c r="Z609" i="2"/>
  <c r="BN621" i="2"/>
  <c r="BN623" i="2"/>
  <c r="BN625" i="2"/>
  <c r="Y655" i="2"/>
  <c r="Z675" i="2"/>
  <c r="Z315" i="2"/>
  <c r="Z316" i="2" s="1"/>
  <c r="Z328" i="2"/>
  <c r="Z329" i="2" s="1"/>
  <c r="Y411" i="2"/>
  <c r="Z532" i="2"/>
  <c r="Y628" i="2"/>
  <c r="Z649" i="2"/>
  <c r="Z651" i="2" s="1"/>
  <c r="Y651" i="2"/>
  <c r="Y664" i="2"/>
  <c r="AA675" i="2"/>
  <c r="BP542" i="2"/>
  <c r="BP548" i="2"/>
  <c r="Y563" i="2"/>
  <c r="BP572" i="2"/>
  <c r="AB675" i="2"/>
  <c r="Y501" i="2"/>
  <c r="Z630" i="2"/>
  <c r="Z632" i="2"/>
  <c r="Z634" i="2"/>
  <c r="Z636" i="2"/>
  <c r="Y638" i="2"/>
  <c r="AC675" i="2"/>
  <c r="Z509" i="2"/>
  <c r="BN591" i="2"/>
  <c r="BP603" i="2"/>
  <c r="Z620" i="2"/>
  <c r="Z622" i="2"/>
  <c r="Z624" i="2"/>
  <c r="Z626" i="2"/>
  <c r="Y652" i="2"/>
  <c r="Z662" i="2"/>
  <c r="Z663" i="2" s="1"/>
  <c r="BN630" i="2"/>
  <c r="AE675" i="2"/>
  <c r="Z563" i="2" l="1"/>
  <c r="Y665" i="2"/>
  <c r="Z34" i="2"/>
  <c r="Z511" i="2"/>
  <c r="Z638" i="2"/>
  <c r="Z538" i="2"/>
  <c r="Z610" i="2"/>
  <c r="Z458" i="2"/>
  <c r="Z207" i="2"/>
  <c r="Y666" i="2"/>
  <c r="Z237" i="2"/>
  <c r="Z144" i="2"/>
  <c r="Z96" i="2"/>
  <c r="Z223" i="2"/>
  <c r="Z134" i="2"/>
  <c r="Z364" i="2"/>
  <c r="Z289" i="2"/>
  <c r="Z212" i="2"/>
  <c r="Z156" i="2"/>
  <c r="Y667" i="2"/>
  <c r="Z179" i="2"/>
  <c r="Z380" i="2"/>
  <c r="Z184" i="2"/>
  <c r="Y668" i="2"/>
  <c r="Z581" i="2"/>
  <c r="Z71" i="2"/>
  <c r="Z201" i="2"/>
  <c r="Z118" i="2"/>
  <c r="Y669" i="2"/>
  <c r="Z501" i="2"/>
  <c r="Z301" i="2"/>
  <c r="Z102" i="2"/>
  <c r="Z246" i="2"/>
  <c r="Z387" i="2"/>
  <c r="Z453" i="2"/>
  <c r="Z53" i="2"/>
  <c r="Z258" i="2"/>
  <c r="Z127" i="2"/>
  <c r="Z371" i="2"/>
  <c r="Z271" i="2"/>
  <c r="Z627" i="2"/>
  <c r="Z670" i="2" l="1"/>
</calcChain>
</file>

<file path=xl/sharedStrings.xml><?xml version="1.0" encoding="utf-8"?>
<sst xmlns="http://schemas.openxmlformats.org/spreadsheetml/2006/main" count="5286" uniqueCount="1087">
  <si>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</si>
  <si>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</si>
  <si>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</si>
  <si>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</si>
  <si>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</si>
  <si>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</si>
  <si>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</si>
  <si>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</si>
  <si>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</si>
  <si>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</si>
  <si>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</si>
  <si>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</si>
  <si>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</si>
  <si>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</si>
  <si>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</si>
  <si>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</si>
  <si>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</si>
  <si>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</si>
  <si>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</si>
  <si>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</si>
  <si>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</si>
  <si>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</si>
  <si>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</si>
  <si>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</si>
  <si>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</si>
  <si>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</si>
  <si>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</si>
  <si>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</si>
  <si>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</si>
  <si>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</si>
  <si>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</si>
  <si>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</si>
  <si>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</si>
  <si>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</si>
  <si>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</si>
  <si>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</si>
  <si>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</si>
  <si>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</si>
  <si>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</si>
  <si>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</si>
  <si>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</si>
  <si>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</si>
  <si>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</si>
  <si>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</si>
  <si>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</si>
  <si>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</si>
  <si>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</si>
  <si>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</si>
  <si>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</si>
  <si>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</si>
  <si>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</si>
  <si>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</si>
  <si>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</si>
  <si>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</si>
  <si>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</si>
  <si>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</si>
  <si>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</si>
  <si>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</si>
  <si>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</si>
  <si>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</si>
  <si>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</si>
  <si>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</si>
  <si>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</si>
  <si>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</si>
  <si>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</si>
  <si>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</si>
  <si>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</si>
  <si>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30.12.2024</t>
  </si>
  <si>
    <t>25.12.2024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</si>
  <si>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</si>
  <si>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</si>
  <si>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</si>
  <si>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</si>
  <si>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</si>
  <si>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</si>
  <si>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</si>
  <si>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</si>
  <si>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</si>
  <si>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</si>
  <si>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</si>
  <si>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</si>
  <si>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</si>
  <si>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</si>
  <si>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</si>
  <si>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</si>
  <si>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</si>
  <si>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</si>
  <si>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</si>
  <si>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</si>
  <si>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14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</si>
  <si>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</si>
  <si>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</si>
  <si>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</si>
  <si>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</si>
  <si>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</si>
  <si>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</si>
  <si>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</si>
  <si>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</si>
  <si>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</si>
  <si>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</si>
  <si>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</si>
  <si>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</si>
  <si>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</si>
  <si>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</si>
  <si>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</si>
  <si>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</si>
  <si>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</si>
  <si>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</si>
  <si>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</si>
  <si>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</si>
  <si>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</si>
  <si>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</si>
  <si>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</si>
  <si>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</si>
  <si>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</si>
  <si>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</si>
  <si>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</si>
  <si>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</si>
  <si>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</si>
  <si>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</si>
  <si>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</si>
  <si>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</si>
  <si>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</si>
  <si>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</si>
  <si>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</si>
  <si>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</si>
  <si>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</si>
  <si>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</si>
  <si>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</si>
  <si>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</si>
  <si>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</si>
  <si>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</si>
  <si>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</si>
  <si>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</si>
  <si>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</si>
  <si>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</si>
  <si>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</si>
  <si>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</si>
  <si>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</si>
  <si>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</si>
  <si>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</si>
  <si>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</si>
  <si>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</si>
  <si>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</si>
  <si>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</si>
  <si>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</si>
  <si>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</si>
  <si>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</si>
  <si>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</si>
  <si>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</si>
  <si>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</si>
  <si>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</si>
  <si>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</si>
  <si>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</si>
  <si>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</si>
  <si>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</si>
  <si>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</si>
  <si>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</si>
  <si>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</si>
  <si>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P003298</t>
  </si>
  <si>
    <t>ЕАЭС N RU Д-RU.РА03.В.17296/24</t>
  </si>
  <si>
    <t>ВЗ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</si>
  <si>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</si>
  <si>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</si>
  <si>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</si>
  <si>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</si>
  <si>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</si>
  <si>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</si>
  <si>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</si>
  <si>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</si>
  <si>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</si>
  <si>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</si>
  <si>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</si>
  <si>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</si>
  <si>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</si>
  <si>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</si>
  <si>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</si>
  <si>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</si>
  <si>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</si>
  <si>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</si>
  <si>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</si>
  <si>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</si>
  <si>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</si>
  <si>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</si>
  <si>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</si>
  <si>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</si>
  <si>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</si>
  <si>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</si>
  <si>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</si>
  <si>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</si>
  <si>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</si>
  <si>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</si>
  <si>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</si>
  <si>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</si>
  <si>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</si>
  <si>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</si>
  <si>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</si>
  <si>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</si>
  <si>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</si>
  <si>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</si>
  <si>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</si>
  <si>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</si>
  <si>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</si>
  <si>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</si>
  <si>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</si>
  <si>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</si>
  <si>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</si>
  <si>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</si>
  <si>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</si>
  <si>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</si>
  <si>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</si>
  <si>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</si>
  <si>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</si>
  <si>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</si>
  <si>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</si>
  <si>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</si>
  <si>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</si>
  <si>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</si>
  <si>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</si>
  <si>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</si>
  <si>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</si>
  <si>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</si>
  <si>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</si>
  <si>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</si>
  <si>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</si>
  <si>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</si>
  <si>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</si>
  <si>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</si>
  <si>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</si>
  <si>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</si>
  <si>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</si>
  <si>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</si>
  <si>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</si>
  <si>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</si>
  <si>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</si>
  <si>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</si>
  <si>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</si>
  <si>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</si>
  <si>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</si>
  <si>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</si>
  <si>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</si>
  <si>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</si>
  <si>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</si>
  <si>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</si>
  <si>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</si>
  <si>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</si>
  <si>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</si>
  <si>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</si>
  <si>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</si>
  <si>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</si>
  <si>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</si>
  <si>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</si>
  <si>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</si>
  <si>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</si>
  <si>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</si>
  <si>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</si>
  <si>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</si>
  <si>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</si>
  <si>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</si>
  <si>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</si>
  <si>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</si>
  <si>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</si>
  <si>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</si>
  <si>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</si>
  <si>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</si>
  <si>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</si>
  <si>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</si>
  <si>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</si>
  <si>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</si>
  <si>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</si>
  <si>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</si>
  <si>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</si>
  <si>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</si>
  <si>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</si>
  <si>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</si>
  <si>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</si>
  <si>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</si>
  <si>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</si>
  <si>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</si>
  <si>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</si>
  <si>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</si>
  <si>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</si>
  <si>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</si>
  <si>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</si>
  <si>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</si>
  <si>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</si>
  <si>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</si>
  <si>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</si>
  <si>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</si>
  <si>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</si>
  <si>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</si>
  <si>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</si>
  <si>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</si>
  <si>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</si>
  <si>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</si>
  <si>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</si>
  <si>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</si>
  <si>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</si>
  <si>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Вареные колбасы «Персидская халяль» Весовой п/а ТМ «Вязанка»</t>
  </si>
  <si>
    <t>ЕАЭС N RU Д-RU.РА05.В.47527/24</t>
  </si>
  <si>
    <t>САМ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</si>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</sst>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1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2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1100" fillId="0" borderId="11" xfId="0" applyFont="1" applyFill="1" applyBorder="1" applyAlignment="1" applyProtection="1">
      <alignment wrapText="1"/>
      <protection hidden="1"/>
    </xf>
    <xf numFmtId="0" fontId="1101" fillId="0" borderId="0" xfId="0" applyFont="1"/>
    <xf numFmtId="0" fontId="1103" fillId="0" borderId="11" xfId="0" applyFont="1" applyFill="1" applyBorder="1" applyAlignment="1" applyProtection="1">
      <alignment wrapText="1"/>
      <protection hidden="1"/>
    </xf>
    <xf numFmtId="0" fontId="1104" fillId="0" borderId="0" xfId="0" applyFont="1"/>
    <xf numFmtId="0" fontId="1106" fillId="0" borderId="11" xfId="0" applyFont="1" applyFill="1" applyBorder="1" applyAlignment="1" applyProtection="1">
      <alignment wrapText="1"/>
      <protection hidden="1"/>
    </xf>
    <xf numFmtId="0" fontId="1107" fillId="0" borderId="0" xfId="0" applyFont="1"/>
    <xf numFmtId="0" fontId="1109" fillId="0" borderId="11" xfId="0" applyFont="1" applyFill="1" applyBorder="1" applyAlignment="1" applyProtection="1">
      <alignment wrapText="1"/>
      <protection hidden="1"/>
    </xf>
    <xf numFmtId="0" fontId="111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109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102" fillId="0" borderId="45" xfId="0" applyFont="1" applyFill="1" applyBorder="1" applyAlignment="1">
      <alignment horizontal="left" vertical="center" wrapText="1"/>
    </xf>
    <xf numFmtId="0" fontId="1105" fillId="0" borderId="45" xfId="0" applyFont="1" applyFill="1" applyBorder="1" applyAlignment="1">
      <alignment horizontal="left" vertical="center" wrapText="1"/>
    </xf>
    <xf numFmtId="0" fontId="110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86" t="s">
        <v>26</v>
      </c>
      <c r="E1" s="786"/>
      <c r="F1" s="786"/>
      <c r="G1" s="14" t="s">
        <v>66</v>
      </c>
      <c r="H1" s="786" t="s">
        <v>46</v>
      </c>
      <c r="I1" s="786"/>
      <c r="J1" s="786"/>
      <c r="K1" s="786"/>
      <c r="L1" s="786"/>
      <c r="M1" s="786"/>
      <c r="N1" s="786"/>
      <c r="O1" s="786"/>
      <c r="P1" s="786"/>
      <c r="Q1" s="786"/>
      <c r="R1" s="787" t="s">
        <v>67</v>
      </c>
      <c r="S1" s="788"/>
      <c r="T1" s="78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9"/>
      <c r="Q3" s="789"/>
      <c r="R3" s="789"/>
      <c r="S3" s="789"/>
      <c r="T3" s="789"/>
      <c r="U3" s="789"/>
      <c r="V3" s="789"/>
      <c r="W3" s="78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90" t="s">
        <v>8</v>
      </c>
      <c r="B5" s="790"/>
      <c r="C5" s="790"/>
      <c r="D5" s="791"/>
      <c r="E5" s="791"/>
      <c r="F5" s="792" t="s">
        <v>14</v>
      </c>
      <c r="G5" s="792"/>
      <c r="H5" s="791"/>
      <c r="I5" s="791"/>
      <c r="J5" s="791"/>
      <c r="K5" s="791"/>
      <c r="L5" s="791"/>
      <c r="M5" s="791"/>
      <c r="N5" s="72"/>
      <c r="P5" s="27" t="s">
        <v>4</v>
      </c>
      <c r="Q5" s="793">
        <v>45659</v>
      </c>
      <c r="R5" s="793"/>
      <c r="T5" s="794" t="s">
        <v>3</v>
      </c>
      <c r="U5" s="795"/>
      <c r="V5" s="796" t="s">
        <v>1073</v>
      </c>
      <c r="W5" s="797"/>
      <c r="AB5" s="59"/>
      <c r="AC5" s="59"/>
      <c r="AD5" s="59"/>
      <c r="AE5" s="59"/>
    </row>
    <row r="6" spans="1:32" s="17" customFormat="1" ht="24" customHeight="1" x14ac:dyDescent="0.2">
      <c r="A6" s="790" t="s">
        <v>1</v>
      </c>
      <c r="B6" s="790"/>
      <c r="C6" s="790"/>
      <c r="D6" s="798" t="s">
        <v>75</v>
      </c>
      <c r="E6" s="798"/>
      <c r="F6" s="798"/>
      <c r="G6" s="798"/>
      <c r="H6" s="798"/>
      <c r="I6" s="798"/>
      <c r="J6" s="798"/>
      <c r="K6" s="798"/>
      <c r="L6" s="798"/>
      <c r="M6" s="798"/>
      <c r="N6" s="73"/>
      <c r="P6" s="27" t="s">
        <v>27</v>
      </c>
      <c r="Q6" s="799" t="str">
        <f>IF(Q5=0," ",CHOOSE(WEEKDAY(Q5,2),"Понедельник","Вторник","Среда","Четверг","Пятница","Суббота","Воскресенье"))</f>
        <v>Четверг</v>
      </c>
      <c r="R6" s="799"/>
      <c r="T6" s="800" t="s">
        <v>5</v>
      </c>
      <c r="U6" s="801"/>
      <c r="V6" s="802" t="s">
        <v>69</v>
      </c>
      <c r="W6" s="80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8" t="str">
        <f>IFERROR(VLOOKUP(DeliveryAddress,Table,3,0),1)</f>
        <v>1</v>
      </c>
      <c r="E7" s="809"/>
      <c r="F7" s="809"/>
      <c r="G7" s="809"/>
      <c r="H7" s="809"/>
      <c r="I7" s="809"/>
      <c r="J7" s="809"/>
      <c r="K7" s="809"/>
      <c r="L7" s="809"/>
      <c r="M7" s="810"/>
      <c r="N7" s="74"/>
      <c r="P7" s="29"/>
      <c r="Q7" s="48"/>
      <c r="R7" s="48"/>
      <c r="T7" s="800"/>
      <c r="U7" s="801"/>
      <c r="V7" s="804"/>
      <c r="W7" s="805"/>
      <c r="AB7" s="59"/>
      <c r="AC7" s="59"/>
      <c r="AD7" s="59"/>
      <c r="AE7" s="59"/>
    </row>
    <row r="8" spans="1:32" s="17" customFormat="1" ht="25.5" customHeight="1" x14ac:dyDescent="0.2">
      <c r="A8" s="811" t="s">
        <v>57</v>
      </c>
      <c r="B8" s="811"/>
      <c r="C8" s="811"/>
      <c r="D8" s="812" t="s">
        <v>76</v>
      </c>
      <c r="E8" s="812"/>
      <c r="F8" s="812"/>
      <c r="G8" s="812"/>
      <c r="H8" s="812"/>
      <c r="I8" s="812"/>
      <c r="J8" s="812"/>
      <c r="K8" s="812"/>
      <c r="L8" s="812"/>
      <c r="M8" s="812"/>
      <c r="N8" s="75"/>
      <c r="P8" s="27" t="s">
        <v>11</v>
      </c>
      <c r="Q8" s="813">
        <v>0.41666666666666669</v>
      </c>
      <c r="R8" s="813"/>
      <c r="T8" s="800"/>
      <c r="U8" s="801"/>
      <c r="V8" s="804"/>
      <c r="W8" s="805"/>
      <c r="AB8" s="59"/>
      <c r="AC8" s="59"/>
      <c r="AD8" s="59"/>
      <c r="AE8" s="59"/>
    </row>
    <row r="9" spans="1:32" s="17" customFormat="1" ht="39.950000000000003" customHeight="1" x14ac:dyDescent="0.2">
      <c r="A9" s="8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4"/>
      <c r="C9" s="814"/>
      <c r="D9" s="815" t="s">
        <v>45</v>
      </c>
      <c r="E9" s="816"/>
      <c r="F9" s="8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4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7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7"/>
      <c r="L9" s="817"/>
      <c r="M9" s="817"/>
      <c r="N9" s="70"/>
      <c r="P9" s="31" t="s">
        <v>15</v>
      </c>
      <c r="Q9" s="818"/>
      <c r="R9" s="818"/>
      <c r="T9" s="800"/>
      <c r="U9" s="801"/>
      <c r="V9" s="806"/>
      <c r="W9" s="80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4"/>
      <c r="C10" s="814"/>
      <c r="D10" s="815"/>
      <c r="E10" s="816"/>
      <c r="F10" s="8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4"/>
      <c r="H10" s="819" t="str">
        <f>IFERROR(VLOOKUP($D$10,Proxy,2,FALSE),"")</f>
        <v/>
      </c>
      <c r="I10" s="819"/>
      <c r="J10" s="819"/>
      <c r="K10" s="819"/>
      <c r="L10" s="819"/>
      <c r="M10" s="819"/>
      <c r="N10" s="71"/>
      <c r="P10" s="31" t="s">
        <v>32</v>
      </c>
      <c r="Q10" s="820"/>
      <c r="R10" s="820"/>
      <c r="U10" s="29" t="s">
        <v>12</v>
      </c>
      <c r="V10" s="821" t="s">
        <v>70</v>
      </c>
      <c r="W10" s="82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23"/>
      <c r="R11" s="823"/>
      <c r="U11" s="29" t="s">
        <v>28</v>
      </c>
      <c r="V11" s="824" t="s">
        <v>54</v>
      </c>
      <c r="W11" s="82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25" t="s">
        <v>71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5"/>
      <c r="N12" s="76"/>
      <c r="P12" s="27" t="s">
        <v>30</v>
      </c>
      <c r="Q12" s="813"/>
      <c r="R12" s="813"/>
      <c r="S12" s="28"/>
      <c r="T12"/>
      <c r="U12" s="29" t="s">
        <v>45</v>
      </c>
      <c r="V12" s="826"/>
      <c r="W12" s="826"/>
      <c r="X12"/>
      <c r="AB12" s="59"/>
      <c r="AC12" s="59"/>
      <c r="AD12" s="59"/>
      <c r="AE12" s="59"/>
    </row>
    <row r="13" spans="1:32" s="17" customFormat="1" ht="23.25" customHeight="1" x14ac:dyDescent="0.2">
      <c r="A13" s="825" t="s">
        <v>72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5"/>
      <c r="N13" s="76"/>
      <c r="O13" s="31"/>
      <c r="P13" s="31" t="s">
        <v>31</v>
      </c>
      <c r="Q13" s="824"/>
      <c r="R13" s="82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25" t="s">
        <v>73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27" t="s">
        <v>74</v>
      </c>
      <c r="B15" s="827"/>
      <c r="C15" s="827"/>
      <c r="D15" s="827"/>
      <c r="E15" s="827"/>
      <c r="F15" s="827"/>
      <c r="G15" s="827"/>
      <c r="H15" s="827"/>
      <c r="I15" s="827"/>
      <c r="J15" s="827"/>
      <c r="K15" s="827"/>
      <c r="L15" s="827"/>
      <c r="M15" s="827"/>
      <c r="N15" s="77"/>
      <c r="O15"/>
      <c r="P15" s="828" t="s">
        <v>60</v>
      </c>
      <c r="Q15" s="828"/>
      <c r="R15" s="828"/>
      <c r="S15" s="828"/>
      <c r="T15" s="82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9"/>
      <c r="Q16" s="829"/>
      <c r="R16" s="829"/>
      <c r="S16" s="829"/>
      <c r="T16" s="82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32" t="s">
        <v>58</v>
      </c>
      <c r="B17" s="832" t="s">
        <v>48</v>
      </c>
      <c r="C17" s="834" t="s">
        <v>47</v>
      </c>
      <c r="D17" s="836" t="s">
        <v>49</v>
      </c>
      <c r="E17" s="837"/>
      <c r="F17" s="832" t="s">
        <v>21</v>
      </c>
      <c r="G17" s="832" t="s">
        <v>24</v>
      </c>
      <c r="H17" s="832" t="s">
        <v>22</v>
      </c>
      <c r="I17" s="832" t="s">
        <v>23</v>
      </c>
      <c r="J17" s="832" t="s">
        <v>16</v>
      </c>
      <c r="K17" s="832" t="s">
        <v>62</v>
      </c>
      <c r="L17" s="832" t="s">
        <v>64</v>
      </c>
      <c r="M17" s="832" t="s">
        <v>2</v>
      </c>
      <c r="N17" s="832" t="s">
        <v>63</v>
      </c>
      <c r="O17" s="832" t="s">
        <v>25</v>
      </c>
      <c r="P17" s="836" t="s">
        <v>17</v>
      </c>
      <c r="Q17" s="840"/>
      <c r="R17" s="840"/>
      <c r="S17" s="840"/>
      <c r="T17" s="837"/>
      <c r="U17" s="830" t="s">
        <v>55</v>
      </c>
      <c r="V17" s="831"/>
      <c r="W17" s="832" t="s">
        <v>6</v>
      </c>
      <c r="X17" s="832" t="s">
        <v>41</v>
      </c>
      <c r="Y17" s="842" t="s">
        <v>53</v>
      </c>
      <c r="Z17" s="844" t="s">
        <v>18</v>
      </c>
      <c r="AA17" s="846" t="s">
        <v>59</v>
      </c>
      <c r="AB17" s="846" t="s">
        <v>19</v>
      </c>
      <c r="AC17" s="846" t="s">
        <v>65</v>
      </c>
      <c r="AD17" s="848" t="s">
        <v>56</v>
      </c>
      <c r="AE17" s="849"/>
      <c r="AF17" s="850"/>
      <c r="AG17" s="82"/>
      <c r="BD17" s="81" t="s">
        <v>61</v>
      </c>
    </row>
    <row r="18" spans="1:68" ht="14.25" customHeight="1" x14ac:dyDescent="0.2">
      <c r="A18" s="833"/>
      <c r="B18" s="833"/>
      <c r="C18" s="835"/>
      <c r="D18" s="838"/>
      <c r="E18" s="839"/>
      <c r="F18" s="833"/>
      <c r="G18" s="833"/>
      <c r="H18" s="833"/>
      <c r="I18" s="833"/>
      <c r="J18" s="833"/>
      <c r="K18" s="833"/>
      <c r="L18" s="833"/>
      <c r="M18" s="833"/>
      <c r="N18" s="833"/>
      <c r="O18" s="833"/>
      <c r="P18" s="838"/>
      <c r="Q18" s="841"/>
      <c r="R18" s="841"/>
      <c r="S18" s="841"/>
      <c r="T18" s="839"/>
      <c r="U18" s="83" t="s">
        <v>44</v>
      </c>
      <c r="V18" s="83" t="s">
        <v>43</v>
      </c>
      <c r="W18" s="833"/>
      <c r="X18" s="833"/>
      <c r="Y18" s="843"/>
      <c r="Z18" s="845"/>
      <c r="AA18" s="847"/>
      <c r="AB18" s="847"/>
      <c r="AC18" s="847"/>
      <c r="AD18" s="851"/>
      <c r="AE18" s="852"/>
      <c r="AF18" s="853"/>
      <c r="AG18" s="82"/>
      <c r="BD18" s="81"/>
    </row>
    <row r="19" spans="1:68" ht="27.75" customHeight="1" x14ac:dyDescent="0.2">
      <c r="A19" s="854" t="s">
        <v>77</v>
      </c>
      <c r="B19" s="854"/>
      <c r="C19" s="854"/>
      <c r="D19" s="854"/>
      <c r="E19" s="854"/>
      <c r="F19" s="854"/>
      <c r="G19" s="854"/>
      <c r="H19" s="854"/>
      <c r="I19" s="854"/>
      <c r="J19" s="854"/>
      <c r="K19" s="854"/>
      <c r="L19" s="854"/>
      <c r="M19" s="854"/>
      <c r="N19" s="854"/>
      <c r="O19" s="854"/>
      <c r="P19" s="854"/>
      <c r="Q19" s="854"/>
      <c r="R19" s="854"/>
      <c r="S19" s="854"/>
      <c r="T19" s="854"/>
      <c r="U19" s="854"/>
      <c r="V19" s="854"/>
      <c r="W19" s="854"/>
      <c r="X19" s="854"/>
      <c r="Y19" s="854"/>
      <c r="Z19" s="854"/>
      <c r="AA19" s="54"/>
      <c r="AB19" s="54"/>
      <c r="AC19" s="54"/>
    </row>
    <row r="20" spans="1:68" ht="16.5" customHeight="1" x14ac:dyDescent="0.25">
      <c r="A20" s="855" t="s">
        <v>77</v>
      </c>
      <c r="B20" s="855"/>
      <c r="C20" s="855"/>
      <c r="D20" s="855"/>
      <c r="E20" s="855"/>
      <c r="F20" s="855"/>
      <c r="G20" s="855"/>
      <c r="H20" s="855"/>
      <c r="I20" s="855"/>
      <c r="J20" s="855"/>
      <c r="K20" s="855"/>
      <c r="L20" s="855"/>
      <c r="M20" s="855"/>
      <c r="N20" s="855"/>
      <c r="O20" s="855"/>
      <c r="P20" s="855"/>
      <c r="Q20" s="855"/>
      <c r="R20" s="855"/>
      <c r="S20" s="855"/>
      <c r="T20" s="855"/>
      <c r="U20" s="855"/>
      <c r="V20" s="855"/>
      <c r="W20" s="855"/>
      <c r="X20" s="855"/>
      <c r="Y20" s="855"/>
      <c r="Z20" s="855"/>
      <c r="AA20" s="65"/>
      <c r="AB20" s="65"/>
      <c r="AC20" s="79"/>
    </row>
    <row r="21" spans="1:68" ht="14.25" customHeight="1" x14ac:dyDescent="0.25">
      <c r="A21" s="856" t="s">
        <v>78</v>
      </c>
      <c r="B21" s="856"/>
      <c r="C21" s="856"/>
      <c r="D21" s="856"/>
      <c r="E21" s="856"/>
      <c r="F21" s="856"/>
      <c r="G21" s="856"/>
      <c r="H21" s="856"/>
      <c r="I21" s="856"/>
      <c r="J21" s="856"/>
      <c r="K21" s="856"/>
      <c r="L21" s="856"/>
      <c r="M21" s="856"/>
      <c r="N21" s="856"/>
      <c r="O21" s="856"/>
      <c r="P21" s="856"/>
      <c r="Q21" s="856"/>
      <c r="R21" s="856"/>
      <c r="S21" s="856"/>
      <c r="T21" s="856"/>
      <c r="U21" s="856"/>
      <c r="V21" s="856"/>
      <c r="W21" s="856"/>
      <c r="X21" s="856"/>
      <c r="Y21" s="856"/>
      <c r="Z21" s="85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57">
        <v>4680115885004</v>
      </c>
      <c r="E22" s="85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5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9"/>
      <c r="R22" s="859"/>
      <c r="S22" s="859"/>
      <c r="T22" s="86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64"/>
      <c r="B23" s="864"/>
      <c r="C23" s="864"/>
      <c r="D23" s="864"/>
      <c r="E23" s="864"/>
      <c r="F23" s="864"/>
      <c r="G23" s="864"/>
      <c r="H23" s="864"/>
      <c r="I23" s="864"/>
      <c r="J23" s="864"/>
      <c r="K23" s="864"/>
      <c r="L23" s="864"/>
      <c r="M23" s="864"/>
      <c r="N23" s="864"/>
      <c r="O23" s="865"/>
      <c r="P23" s="861" t="s">
        <v>40</v>
      </c>
      <c r="Q23" s="862"/>
      <c r="R23" s="862"/>
      <c r="S23" s="862"/>
      <c r="T23" s="862"/>
      <c r="U23" s="862"/>
      <c r="V23" s="86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64"/>
      <c r="B24" s="864"/>
      <c r="C24" s="864"/>
      <c r="D24" s="864"/>
      <c r="E24" s="864"/>
      <c r="F24" s="864"/>
      <c r="G24" s="864"/>
      <c r="H24" s="864"/>
      <c r="I24" s="864"/>
      <c r="J24" s="864"/>
      <c r="K24" s="864"/>
      <c r="L24" s="864"/>
      <c r="M24" s="864"/>
      <c r="N24" s="864"/>
      <c r="O24" s="865"/>
      <c r="P24" s="861" t="s">
        <v>40</v>
      </c>
      <c r="Q24" s="862"/>
      <c r="R24" s="862"/>
      <c r="S24" s="862"/>
      <c r="T24" s="862"/>
      <c r="U24" s="862"/>
      <c r="V24" s="86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56" t="s">
        <v>84</v>
      </c>
      <c r="B25" s="856"/>
      <c r="C25" s="856"/>
      <c r="D25" s="856"/>
      <c r="E25" s="856"/>
      <c r="F25" s="856"/>
      <c r="G25" s="856"/>
      <c r="H25" s="856"/>
      <c r="I25" s="856"/>
      <c r="J25" s="856"/>
      <c r="K25" s="856"/>
      <c r="L25" s="856"/>
      <c r="M25" s="856"/>
      <c r="N25" s="856"/>
      <c r="O25" s="856"/>
      <c r="P25" s="856"/>
      <c r="Q25" s="856"/>
      <c r="R25" s="856"/>
      <c r="S25" s="856"/>
      <c r="T25" s="856"/>
      <c r="U25" s="856"/>
      <c r="V25" s="856"/>
      <c r="W25" s="856"/>
      <c r="X25" s="856"/>
      <c r="Y25" s="856"/>
      <c r="Z25" s="85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57">
        <v>4607091383881</v>
      </c>
      <c r="E26" s="857"/>
      <c r="F26" s="62">
        <v>0.33</v>
      </c>
      <c r="G26" s="37">
        <v>6</v>
      </c>
      <c r="H26" s="62">
        <v>1.98</v>
      </c>
      <c r="I26" s="62">
        <v>2.226</v>
      </c>
      <c r="J26" s="37">
        <v>182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6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59"/>
      <c r="R26" s="859"/>
      <c r="S26" s="859"/>
      <c r="T26" s="86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3" si="0">IFERROR(IF(X26="",0,CEILING((X26/$H26),1)*$H26),"")</f>
        <v>0</v>
      </c>
      <c r="Z26" s="41" t="str">
        <f t="shared" ref="Z26:Z33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3" si="2">IFERROR(X26*I26/H26,"0")</f>
        <v>0</v>
      </c>
      <c r="BN26" s="78">
        <f t="shared" ref="BN26:BN33" si="3">IFERROR(Y26*I26/H26,"0")</f>
        <v>0</v>
      </c>
      <c r="BO26" s="78">
        <f t="shared" ref="BO26:BO33" si="4">IFERROR(1/J26*(X26/H26),"0")</f>
        <v>0</v>
      </c>
      <c r="BP26" s="78">
        <f t="shared" ref="BP26:BP33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57">
        <v>4680115885912</v>
      </c>
      <c r="E27" s="857"/>
      <c r="F27" s="62">
        <v>0.3</v>
      </c>
      <c r="G27" s="37">
        <v>6</v>
      </c>
      <c r="H27" s="62">
        <v>1.8</v>
      </c>
      <c r="I27" s="62">
        <v>3.18</v>
      </c>
      <c r="J27" s="37">
        <v>182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59"/>
      <c r="R27" s="859"/>
      <c r="S27" s="859"/>
      <c r="T27" s="86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57">
        <v>4607091388237</v>
      </c>
      <c r="E28" s="857"/>
      <c r="F28" s="62">
        <v>0.42</v>
      </c>
      <c r="G28" s="37">
        <v>6</v>
      </c>
      <c r="H28" s="62">
        <v>2.52</v>
      </c>
      <c r="I28" s="62">
        <v>2.766</v>
      </c>
      <c r="J28" s="37">
        <v>182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6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59"/>
      <c r="R28" s="859"/>
      <c r="S28" s="859"/>
      <c r="T28" s="86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57">
        <v>4680115886230</v>
      </c>
      <c r="E29" s="85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69" t="s">
        <v>97</v>
      </c>
      <c r="Q29" s="859"/>
      <c r="R29" s="859"/>
      <c r="S29" s="859"/>
      <c r="T29" s="86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4301051908</v>
      </c>
      <c r="D30" s="857">
        <v>4680115886278</v>
      </c>
      <c r="E30" s="85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89</v>
      </c>
      <c r="L30" s="37" t="s">
        <v>45</v>
      </c>
      <c r="M30" s="38" t="s">
        <v>82</v>
      </c>
      <c r="N30" s="38"/>
      <c r="O30" s="37">
        <v>40</v>
      </c>
      <c r="P30" s="870" t="s">
        <v>101</v>
      </c>
      <c r="Q30" s="859"/>
      <c r="R30" s="859"/>
      <c r="S30" s="859"/>
      <c r="T30" s="86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102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103</v>
      </c>
      <c r="B31" s="63" t="s">
        <v>104</v>
      </c>
      <c r="C31" s="36">
        <v>4301051909</v>
      </c>
      <c r="D31" s="857">
        <v>4680115886247</v>
      </c>
      <c r="E31" s="857"/>
      <c r="F31" s="62">
        <v>0.3</v>
      </c>
      <c r="G31" s="37">
        <v>6</v>
      </c>
      <c r="H31" s="62">
        <v>1.8</v>
      </c>
      <c r="I31" s="62">
        <v>2.0459999999999998</v>
      </c>
      <c r="J31" s="37">
        <v>182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71" t="s">
        <v>105</v>
      </c>
      <c r="Q31" s="859"/>
      <c r="R31" s="859"/>
      <c r="S31" s="859"/>
      <c r="T31" s="86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107</v>
      </c>
      <c r="B32" s="63" t="s">
        <v>108</v>
      </c>
      <c r="C32" s="36">
        <v>4301051861</v>
      </c>
      <c r="D32" s="857">
        <v>4680115885905</v>
      </c>
      <c r="E32" s="857"/>
      <c r="F32" s="62">
        <v>0.3</v>
      </c>
      <c r="G32" s="37">
        <v>6</v>
      </c>
      <c r="H32" s="62">
        <v>1.8</v>
      </c>
      <c r="I32" s="62">
        <v>3.18</v>
      </c>
      <c r="J32" s="37">
        <v>182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7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59"/>
      <c r="R32" s="859"/>
      <c r="S32" s="859"/>
      <c r="T32" s="86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37.5" customHeight="1" x14ac:dyDescent="0.25">
      <c r="A33" s="63" t="s">
        <v>110</v>
      </c>
      <c r="B33" s="63" t="s">
        <v>111</v>
      </c>
      <c r="C33" s="36">
        <v>4301051592</v>
      </c>
      <c r="D33" s="857">
        <v>4607091388244</v>
      </c>
      <c r="E33" s="857"/>
      <c r="F33" s="62">
        <v>0.42</v>
      </c>
      <c r="G33" s="37">
        <v>6</v>
      </c>
      <c r="H33" s="62">
        <v>2.52</v>
      </c>
      <c r="I33" s="62">
        <v>2.766</v>
      </c>
      <c r="J33" s="37">
        <v>182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7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59"/>
      <c r="R33" s="859"/>
      <c r="S33" s="859"/>
      <c r="T33" s="860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x14ac:dyDescent="0.2">
      <c r="A34" s="864"/>
      <c r="B34" s="864"/>
      <c r="C34" s="864"/>
      <c r="D34" s="864"/>
      <c r="E34" s="864"/>
      <c r="F34" s="864"/>
      <c r="G34" s="864"/>
      <c r="H34" s="864"/>
      <c r="I34" s="864"/>
      <c r="J34" s="864"/>
      <c r="K34" s="864"/>
      <c r="L34" s="864"/>
      <c r="M34" s="864"/>
      <c r="N34" s="864"/>
      <c r="O34" s="865"/>
      <c r="P34" s="861" t="s">
        <v>40</v>
      </c>
      <c r="Q34" s="862"/>
      <c r="R34" s="862"/>
      <c r="S34" s="862"/>
      <c r="T34" s="862"/>
      <c r="U34" s="862"/>
      <c r="V34" s="863"/>
      <c r="W34" s="42" t="s">
        <v>39</v>
      </c>
      <c r="X34" s="43">
        <f>IFERROR(X26/H26,"0")+IFERROR(X27/H27,"0")+IFERROR(X28/H28,"0")+IFERROR(X29/H29,"0")+IFERROR(X30/H30,"0")+IFERROR(X31/H31,"0")+IFERROR(X32/H32,"0")+IFERROR(X33/H33,"0")</f>
        <v>0</v>
      </c>
      <c r="Y34" s="43">
        <f>IFERROR(Y26/H26,"0")+IFERROR(Y27/H27,"0")+IFERROR(Y28/H28,"0")+IFERROR(Y29/H29,"0")+IFERROR(Y30/H30,"0")+IFERROR(Y31/H31,"0")+IFERROR(Y32/H32,"0")+IFERROR(Y33/H33,"0")</f>
        <v>0</v>
      </c>
      <c r="Z34" s="43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67"/>
      <c r="AB34" s="67"/>
      <c r="AC34" s="67"/>
    </row>
    <row r="35" spans="1:68" x14ac:dyDescent="0.2">
      <c r="A35" s="864"/>
      <c r="B35" s="864"/>
      <c r="C35" s="864"/>
      <c r="D35" s="864"/>
      <c r="E35" s="864"/>
      <c r="F35" s="864"/>
      <c r="G35" s="864"/>
      <c r="H35" s="864"/>
      <c r="I35" s="864"/>
      <c r="J35" s="864"/>
      <c r="K35" s="864"/>
      <c r="L35" s="864"/>
      <c r="M35" s="864"/>
      <c r="N35" s="864"/>
      <c r="O35" s="865"/>
      <c r="P35" s="861" t="s">
        <v>40</v>
      </c>
      <c r="Q35" s="862"/>
      <c r="R35" s="862"/>
      <c r="S35" s="862"/>
      <c r="T35" s="862"/>
      <c r="U35" s="862"/>
      <c r="V35" s="863"/>
      <c r="W35" s="42" t="s">
        <v>0</v>
      </c>
      <c r="X35" s="43">
        <f>IFERROR(SUM(X26:X33),"0")</f>
        <v>0</v>
      </c>
      <c r="Y35" s="43">
        <f>IFERROR(SUM(Y26:Y33),"0")</f>
        <v>0</v>
      </c>
      <c r="Z35" s="42"/>
      <c r="AA35" s="67"/>
      <c r="AB35" s="67"/>
      <c r="AC35" s="67"/>
    </row>
    <row r="36" spans="1:68" ht="14.25" customHeight="1" x14ac:dyDescent="0.25">
      <c r="A36" s="856" t="s">
        <v>113</v>
      </c>
      <c r="B36" s="856"/>
      <c r="C36" s="856"/>
      <c r="D36" s="856"/>
      <c r="E36" s="856"/>
      <c r="F36" s="856"/>
      <c r="G36" s="856"/>
      <c r="H36" s="856"/>
      <c r="I36" s="856"/>
      <c r="J36" s="856"/>
      <c r="K36" s="856"/>
      <c r="L36" s="856"/>
      <c r="M36" s="856"/>
      <c r="N36" s="856"/>
      <c r="O36" s="856"/>
      <c r="P36" s="856"/>
      <c r="Q36" s="856"/>
      <c r="R36" s="856"/>
      <c r="S36" s="856"/>
      <c r="T36" s="856"/>
      <c r="U36" s="856"/>
      <c r="V36" s="856"/>
      <c r="W36" s="856"/>
      <c r="X36" s="856"/>
      <c r="Y36" s="856"/>
      <c r="Z36" s="856"/>
      <c r="AA36" s="66"/>
      <c r="AB36" s="66"/>
      <c r="AC36" s="80"/>
    </row>
    <row r="37" spans="1:68" ht="27" customHeight="1" x14ac:dyDescent="0.25">
      <c r="A37" s="63" t="s">
        <v>114</v>
      </c>
      <c r="B37" s="63" t="s">
        <v>115</v>
      </c>
      <c r="C37" s="36">
        <v>4301032013</v>
      </c>
      <c r="D37" s="857">
        <v>4607091388503</v>
      </c>
      <c r="E37" s="857"/>
      <c r="F37" s="62">
        <v>0.05</v>
      </c>
      <c r="G37" s="37">
        <v>12</v>
      </c>
      <c r="H37" s="62">
        <v>0.6</v>
      </c>
      <c r="I37" s="62">
        <v>0.82199999999999995</v>
      </c>
      <c r="J37" s="37">
        <v>182</v>
      </c>
      <c r="K37" s="37" t="s">
        <v>89</v>
      </c>
      <c r="L37" s="37" t="s">
        <v>45</v>
      </c>
      <c r="M37" s="38" t="s">
        <v>118</v>
      </c>
      <c r="N37" s="38"/>
      <c r="O37" s="37">
        <v>120</v>
      </c>
      <c r="P37" s="87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59"/>
      <c r="R37" s="859"/>
      <c r="S37" s="859"/>
      <c r="T37" s="86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IFERROR(IF(Y37=0,"",ROUNDUP(Y37/H37,0)*0.00651),"")</f>
        <v/>
      </c>
      <c r="AA37" s="68" t="s">
        <v>45</v>
      </c>
      <c r="AB37" s="69" t="s">
        <v>45</v>
      </c>
      <c r="AC37" s="104" t="s">
        <v>116</v>
      </c>
      <c r="AG37" s="78"/>
      <c r="AJ37" s="84" t="s">
        <v>45</v>
      </c>
      <c r="AK37" s="84">
        <v>0</v>
      </c>
      <c r="BB37" s="105" t="s">
        <v>117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x14ac:dyDescent="0.2">
      <c r="A38" s="864"/>
      <c r="B38" s="864"/>
      <c r="C38" s="864"/>
      <c r="D38" s="864"/>
      <c r="E38" s="864"/>
      <c r="F38" s="864"/>
      <c r="G38" s="864"/>
      <c r="H38" s="864"/>
      <c r="I38" s="864"/>
      <c r="J38" s="864"/>
      <c r="K38" s="864"/>
      <c r="L38" s="864"/>
      <c r="M38" s="864"/>
      <c r="N38" s="864"/>
      <c r="O38" s="865"/>
      <c r="P38" s="861" t="s">
        <v>40</v>
      </c>
      <c r="Q38" s="862"/>
      <c r="R38" s="862"/>
      <c r="S38" s="862"/>
      <c r="T38" s="862"/>
      <c r="U38" s="862"/>
      <c r="V38" s="863"/>
      <c r="W38" s="42" t="s">
        <v>39</v>
      </c>
      <c r="X38" s="43">
        <f>IFERROR(X37/H37,"0")</f>
        <v>0</v>
      </c>
      <c r="Y38" s="43">
        <f>IFERROR(Y37/H37,"0")</f>
        <v>0</v>
      </c>
      <c r="Z38" s="43">
        <f>IFERROR(IF(Z37="",0,Z37),"0")</f>
        <v>0</v>
      </c>
      <c r="AA38" s="67"/>
      <c r="AB38" s="67"/>
      <c r="AC38" s="67"/>
    </row>
    <row r="39" spans="1:68" x14ac:dyDescent="0.2">
      <c r="A39" s="864"/>
      <c r="B39" s="864"/>
      <c r="C39" s="864"/>
      <c r="D39" s="864"/>
      <c r="E39" s="864"/>
      <c r="F39" s="864"/>
      <c r="G39" s="864"/>
      <c r="H39" s="864"/>
      <c r="I39" s="864"/>
      <c r="J39" s="864"/>
      <c r="K39" s="864"/>
      <c r="L39" s="864"/>
      <c r="M39" s="864"/>
      <c r="N39" s="864"/>
      <c r="O39" s="865"/>
      <c r="P39" s="861" t="s">
        <v>40</v>
      </c>
      <c r="Q39" s="862"/>
      <c r="R39" s="862"/>
      <c r="S39" s="862"/>
      <c r="T39" s="862"/>
      <c r="U39" s="862"/>
      <c r="V39" s="863"/>
      <c r="W39" s="42" t="s">
        <v>0</v>
      </c>
      <c r="X39" s="43">
        <f>IFERROR(SUM(X37:X37),"0")</f>
        <v>0</v>
      </c>
      <c r="Y39" s="43">
        <f>IFERROR(SUM(Y37:Y37),"0")</f>
        <v>0</v>
      </c>
      <c r="Z39" s="42"/>
      <c r="AA39" s="67"/>
      <c r="AB39" s="67"/>
      <c r="AC39" s="67"/>
    </row>
    <row r="40" spans="1:68" ht="14.25" customHeight="1" x14ac:dyDescent="0.25">
      <c r="A40" s="856" t="s">
        <v>119</v>
      </c>
      <c r="B40" s="856"/>
      <c r="C40" s="856"/>
      <c r="D40" s="856"/>
      <c r="E40" s="856"/>
      <c r="F40" s="856"/>
      <c r="G40" s="856"/>
      <c r="H40" s="856"/>
      <c r="I40" s="856"/>
      <c r="J40" s="856"/>
      <c r="K40" s="856"/>
      <c r="L40" s="856"/>
      <c r="M40" s="856"/>
      <c r="N40" s="856"/>
      <c r="O40" s="856"/>
      <c r="P40" s="856"/>
      <c r="Q40" s="856"/>
      <c r="R40" s="856"/>
      <c r="S40" s="856"/>
      <c r="T40" s="856"/>
      <c r="U40" s="856"/>
      <c r="V40" s="856"/>
      <c r="W40" s="856"/>
      <c r="X40" s="856"/>
      <c r="Y40" s="856"/>
      <c r="Z40" s="856"/>
      <c r="AA40" s="66"/>
      <c r="AB40" s="66"/>
      <c r="AC40" s="80"/>
    </row>
    <row r="41" spans="1:68" ht="27" customHeight="1" x14ac:dyDescent="0.25">
      <c r="A41" s="63" t="s">
        <v>120</v>
      </c>
      <c r="B41" s="63" t="s">
        <v>121</v>
      </c>
      <c r="C41" s="36">
        <v>4301170002</v>
      </c>
      <c r="D41" s="857">
        <v>4607091389111</v>
      </c>
      <c r="E41" s="857"/>
      <c r="F41" s="62">
        <v>2.5000000000000001E-2</v>
      </c>
      <c r="G41" s="37">
        <v>10</v>
      </c>
      <c r="H41" s="62">
        <v>0.25</v>
      </c>
      <c r="I41" s="62">
        <v>0.47199999999999998</v>
      </c>
      <c r="J41" s="37">
        <v>182</v>
      </c>
      <c r="K41" s="37" t="s">
        <v>89</v>
      </c>
      <c r="L41" s="37" t="s">
        <v>45</v>
      </c>
      <c r="M41" s="38" t="s">
        <v>118</v>
      </c>
      <c r="N41" s="38"/>
      <c r="O41" s="37">
        <v>120</v>
      </c>
      <c r="P41" s="87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59"/>
      <c r="R41" s="859"/>
      <c r="S41" s="859"/>
      <c r="T41" s="860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IFERROR(IF(Y41=0,"",ROUNDUP(Y41/H41,0)*0.00651),"")</f>
        <v/>
      </c>
      <c r="AA41" s="68" t="s">
        <v>45</v>
      </c>
      <c r="AB41" s="69" t="s">
        <v>45</v>
      </c>
      <c r="AC41" s="106" t="s">
        <v>116</v>
      </c>
      <c r="AG41" s="78"/>
      <c r="AJ41" s="84" t="s">
        <v>45</v>
      </c>
      <c r="AK41" s="84">
        <v>0</v>
      </c>
      <c r="BB41" s="107" t="s">
        <v>117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64"/>
      <c r="B42" s="864"/>
      <c r="C42" s="864"/>
      <c r="D42" s="864"/>
      <c r="E42" s="864"/>
      <c r="F42" s="864"/>
      <c r="G42" s="864"/>
      <c r="H42" s="864"/>
      <c r="I42" s="864"/>
      <c r="J42" s="864"/>
      <c r="K42" s="864"/>
      <c r="L42" s="864"/>
      <c r="M42" s="864"/>
      <c r="N42" s="864"/>
      <c r="O42" s="865"/>
      <c r="P42" s="861" t="s">
        <v>40</v>
      </c>
      <c r="Q42" s="862"/>
      <c r="R42" s="862"/>
      <c r="S42" s="862"/>
      <c r="T42" s="862"/>
      <c r="U42" s="862"/>
      <c r="V42" s="863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64"/>
      <c r="B43" s="864"/>
      <c r="C43" s="864"/>
      <c r="D43" s="864"/>
      <c r="E43" s="864"/>
      <c r="F43" s="864"/>
      <c r="G43" s="864"/>
      <c r="H43" s="864"/>
      <c r="I43" s="864"/>
      <c r="J43" s="864"/>
      <c r="K43" s="864"/>
      <c r="L43" s="864"/>
      <c r="M43" s="864"/>
      <c r="N43" s="864"/>
      <c r="O43" s="865"/>
      <c r="P43" s="861" t="s">
        <v>40</v>
      </c>
      <c r="Q43" s="862"/>
      <c r="R43" s="862"/>
      <c r="S43" s="862"/>
      <c r="T43" s="862"/>
      <c r="U43" s="862"/>
      <c r="V43" s="863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27.75" customHeight="1" x14ac:dyDescent="0.2">
      <c r="A44" s="854" t="s">
        <v>122</v>
      </c>
      <c r="B44" s="854"/>
      <c r="C44" s="854"/>
      <c r="D44" s="854"/>
      <c r="E44" s="854"/>
      <c r="F44" s="854"/>
      <c r="G44" s="854"/>
      <c r="H44" s="854"/>
      <c r="I44" s="854"/>
      <c r="J44" s="854"/>
      <c r="K44" s="854"/>
      <c r="L44" s="854"/>
      <c r="M44" s="854"/>
      <c r="N44" s="854"/>
      <c r="O44" s="854"/>
      <c r="P44" s="854"/>
      <c r="Q44" s="854"/>
      <c r="R44" s="854"/>
      <c r="S44" s="854"/>
      <c r="T44" s="854"/>
      <c r="U44" s="854"/>
      <c r="V44" s="854"/>
      <c r="W44" s="854"/>
      <c r="X44" s="854"/>
      <c r="Y44" s="854"/>
      <c r="Z44" s="854"/>
      <c r="AA44" s="54"/>
      <c r="AB44" s="54"/>
      <c r="AC44" s="54"/>
    </row>
    <row r="45" spans="1:68" ht="16.5" customHeight="1" x14ac:dyDescent="0.25">
      <c r="A45" s="855" t="s">
        <v>123</v>
      </c>
      <c r="B45" s="855"/>
      <c r="C45" s="855"/>
      <c r="D45" s="855"/>
      <c r="E45" s="855"/>
      <c r="F45" s="855"/>
      <c r="G45" s="855"/>
      <c r="H45" s="855"/>
      <c r="I45" s="855"/>
      <c r="J45" s="855"/>
      <c r="K45" s="855"/>
      <c r="L45" s="855"/>
      <c r="M45" s="855"/>
      <c r="N45" s="855"/>
      <c r="O45" s="855"/>
      <c r="P45" s="855"/>
      <c r="Q45" s="855"/>
      <c r="R45" s="855"/>
      <c r="S45" s="855"/>
      <c r="T45" s="855"/>
      <c r="U45" s="855"/>
      <c r="V45" s="855"/>
      <c r="W45" s="855"/>
      <c r="X45" s="855"/>
      <c r="Y45" s="855"/>
      <c r="Z45" s="855"/>
      <c r="AA45" s="65"/>
      <c r="AB45" s="65"/>
      <c r="AC45" s="79"/>
    </row>
    <row r="46" spans="1:68" ht="14.25" customHeight="1" x14ac:dyDescent="0.25">
      <c r="A46" s="856" t="s">
        <v>124</v>
      </c>
      <c r="B46" s="856"/>
      <c r="C46" s="856"/>
      <c r="D46" s="856"/>
      <c r="E46" s="856"/>
      <c r="F46" s="856"/>
      <c r="G46" s="856"/>
      <c r="H46" s="856"/>
      <c r="I46" s="856"/>
      <c r="J46" s="856"/>
      <c r="K46" s="856"/>
      <c r="L46" s="856"/>
      <c r="M46" s="856"/>
      <c r="N46" s="856"/>
      <c r="O46" s="856"/>
      <c r="P46" s="856"/>
      <c r="Q46" s="856"/>
      <c r="R46" s="856"/>
      <c r="S46" s="856"/>
      <c r="T46" s="856"/>
      <c r="U46" s="856"/>
      <c r="V46" s="856"/>
      <c r="W46" s="856"/>
      <c r="X46" s="856"/>
      <c r="Y46" s="856"/>
      <c r="Z46" s="856"/>
      <c r="AA46" s="66"/>
      <c r="AB46" s="66"/>
      <c r="AC46" s="80"/>
    </row>
    <row r="47" spans="1:68" ht="16.5" customHeight="1" x14ac:dyDescent="0.25">
      <c r="A47" s="63" t="s">
        <v>125</v>
      </c>
      <c r="B47" s="63" t="s">
        <v>126</v>
      </c>
      <c r="C47" s="36">
        <v>4301011380</v>
      </c>
      <c r="D47" s="857">
        <v>4607091385670</v>
      </c>
      <c r="E47" s="857"/>
      <c r="F47" s="62">
        <v>1.35</v>
      </c>
      <c r="G47" s="37">
        <v>8</v>
      </c>
      <c r="H47" s="62">
        <v>10.8</v>
      </c>
      <c r="I47" s="62">
        <v>11.28</v>
      </c>
      <c r="J47" s="37">
        <v>56</v>
      </c>
      <c r="K47" s="37" t="s">
        <v>129</v>
      </c>
      <c r="L47" s="37" t="s">
        <v>45</v>
      </c>
      <c r="M47" s="38" t="s">
        <v>128</v>
      </c>
      <c r="N47" s="38"/>
      <c r="O47" s="37">
        <v>50</v>
      </c>
      <c r="P47" s="87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859"/>
      <c r="R47" s="859"/>
      <c r="S47" s="859"/>
      <c r="T47" s="86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2" si="6">IFERROR(IF(X47="",0,CEILING((X47/$H47),1)*$H47),"")</f>
        <v>0</v>
      </c>
      <c r="Z47" s="41" t="str">
        <f>IFERROR(IF(Y47=0,"",ROUNDUP(Y47/H47,0)*0.02175),"")</f>
        <v/>
      </c>
      <c r="AA47" s="68" t="s">
        <v>45</v>
      </c>
      <c r="AB47" s="69" t="s">
        <v>45</v>
      </c>
      <c r="AC47" s="108" t="s">
        <v>127</v>
      </c>
      <c r="AG47" s="78"/>
      <c r="AJ47" s="84" t="s">
        <v>45</v>
      </c>
      <c r="AK47" s="84">
        <v>0</v>
      </c>
      <c r="BB47" s="109" t="s">
        <v>66</v>
      </c>
      <c r="BM47" s="78">
        <f t="shared" ref="BM47:BM52" si="7">IFERROR(X47*I47/H47,"0")</f>
        <v>0</v>
      </c>
      <c r="BN47" s="78">
        <f t="shared" ref="BN47:BN52" si="8">IFERROR(Y47*I47/H47,"0")</f>
        <v>0</v>
      </c>
      <c r="BO47" s="78">
        <f t="shared" ref="BO47:BO52" si="9">IFERROR(1/J47*(X47/H47),"0")</f>
        <v>0</v>
      </c>
      <c r="BP47" s="78">
        <f t="shared" ref="BP47:BP52" si="10">IFERROR(1/J47*(Y47/H47),"0")</f>
        <v>0</v>
      </c>
    </row>
    <row r="48" spans="1:68" ht="16.5" customHeight="1" x14ac:dyDescent="0.25">
      <c r="A48" s="63" t="s">
        <v>125</v>
      </c>
      <c r="B48" s="63" t="s">
        <v>130</v>
      </c>
      <c r="C48" s="36">
        <v>4301011540</v>
      </c>
      <c r="D48" s="857">
        <v>4607091385670</v>
      </c>
      <c r="E48" s="857"/>
      <c r="F48" s="62">
        <v>1.4</v>
      </c>
      <c r="G48" s="37">
        <v>8</v>
      </c>
      <c r="H48" s="62">
        <v>11.2</v>
      </c>
      <c r="I48" s="62">
        <v>11.68</v>
      </c>
      <c r="J48" s="37">
        <v>56</v>
      </c>
      <c r="K48" s="37" t="s">
        <v>129</v>
      </c>
      <c r="L48" s="37" t="s">
        <v>45</v>
      </c>
      <c r="M48" s="38" t="s">
        <v>88</v>
      </c>
      <c r="N48" s="38"/>
      <c r="O48" s="37">
        <v>50</v>
      </c>
      <c r="P48" s="87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859"/>
      <c r="R48" s="859"/>
      <c r="S48" s="859"/>
      <c r="T48" s="860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6"/>
        <v>0</v>
      </c>
      <c r="Z48" s="41" t="str">
        <f>IFERROR(IF(Y48=0,"",ROUNDUP(Y48/H48,0)*0.02175),"")</f>
        <v/>
      </c>
      <c r="AA48" s="68" t="s">
        <v>45</v>
      </c>
      <c r="AB48" s="69" t="s">
        <v>45</v>
      </c>
      <c r="AC48" s="110" t="s">
        <v>131</v>
      </c>
      <c r="AG48" s="78"/>
      <c r="AJ48" s="84" t="s">
        <v>45</v>
      </c>
      <c r="AK48" s="84">
        <v>0</v>
      </c>
      <c r="BB48" s="111" t="s">
        <v>66</v>
      </c>
      <c r="BM48" s="78">
        <f t="shared" si="7"/>
        <v>0</v>
      </c>
      <c r="BN48" s="78">
        <f t="shared" si="8"/>
        <v>0</v>
      </c>
      <c r="BO48" s="78">
        <f t="shared" si="9"/>
        <v>0</v>
      </c>
      <c r="BP48" s="78">
        <f t="shared" si="10"/>
        <v>0</v>
      </c>
    </row>
    <row r="49" spans="1:68" ht="16.5" customHeight="1" x14ac:dyDescent="0.25">
      <c r="A49" s="63" t="s">
        <v>132</v>
      </c>
      <c r="B49" s="63" t="s">
        <v>133</v>
      </c>
      <c r="C49" s="36">
        <v>4301011625</v>
      </c>
      <c r="D49" s="857">
        <v>4680115883956</v>
      </c>
      <c r="E49" s="857"/>
      <c r="F49" s="62">
        <v>1.4</v>
      </c>
      <c r="G49" s="37">
        <v>8</v>
      </c>
      <c r="H49" s="62">
        <v>11.2</v>
      </c>
      <c r="I49" s="62">
        <v>11.68</v>
      </c>
      <c r="J49" s="37">
        <v>56</v>
      </c>
      <c r="K49" s="37" t="s">
        <v>129</v>
      </c>
      <c r="L49" s="37" t="s">
        <v>45</v>
      </c>
      <c r="M49" s="38" t="s">
        <v>128</v>
      </c>
      <c r="N49" s="38"/>
      <c r="O49" s="37">
        <v>50</v>
      </c>
      <c r="P49" s="87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59"/>
      <c r="R49" s="859"/>
      <c r="S49" s="859"/>
      <c r="T49" s="86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6"/>
        <v>0</v>
      </c>
      <c r="Z49" s="41" t="str">
        <f>IFERROR(IF(Y49=0,"",ROUNDUP(Y49/H49,0)*0.02175),"")</f>
        <v/>
      </c>
      <c r="AA49" s="68" t="s">
        <v>45</v>
      </c>
      <c r="AB49" s="69" t="s">
        <v>45</v>
      </c>
      <c r="AC49" s="112" t="s">
        <v>134</v>
      </c>
      <c r="AG49" s="78"/>
      <c r="AJ49" s="84" t="s">
        <v>45</v>
      </c>
      <c r="AK49" s="84">
        <v>0</v>
      </c>
      <c r="BB49" s="113" t="s">
        <v>66</v>
      </c>
      <c r="BM49" s="78">
        <f t="shared" si="7"/>
        <v>0</v>
      </c>
      <c r="BN49" s="78">
        <f t="shared" si="8"/>
        <v>0</v>
      </c>
      <c r="BO49" s="78">
        <f t="shared" si="9"/>
        <v>0</v>
      </c>
      <c r="BP49" s="78">
        <f t="shared" si="10"/>
        <v>0</v>
      </c>
    </row>
    <row r="50" spans="1:68" ht="27" customHeight="1" x14ac:dyDescent="0.25">
      <c r="A50" s="63" t="s">
        <v>135</v>
      </c>
      <c r="B50" s="63" t="s">
        <v>136</v>
      </c>
      <c r="C50" s="36">
        <v>4301011382</v>
      </c>
      <c r="D50" s="857">
        <v>4607091385687</v>
      </c>
      <c r="E50" s="857"/>
      <c r="F50" s="62">
        <v>0.4</v>
      </c>
      <c r="G50" s="37">
        <v>10</v>
      </c>
      <c r="H50" s="62">
        <v>4</v>
      </c>
      <c r="I50" s="62">
        <v>4.21</v>
      </c>
      <c r="J50" s="37">
        <v>132</v>
      </c>
      <c r="K50" s="37" t="s">
        <v>137</v>
      </c>
      <c r="L50" s="37" t="s">
        <v>138</v>
      </c>
      <c r="M50" s="38" t="s">
        <v>88</v>
      </c>
      <c r="N50" s="38"/>
      <c r="O50" s="37">
        <v>50</v>
      </c>
      <c r="P50" s="87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859"/>
      <c r="R50" s="859"/>
      <c r="S50" s="859"/>
      <c r="T50" s="86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4" t="s">
        <v>127</v>
      </c>
      <c r="AG50" s="78"/>
      <c r="AJ50" s="84" t="s">
        <v>139</v>
      </c>
      <c r="AK50" s="84">
        <v>48</v>
      </c>
      <c r="BB50" s="115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140</v>
      </c>
      <c r="B51" s="63" t="s">
        <v>141</v>
      </c>
      <c r="C51" s="36">
        <v>4301011565</v>
      </c>
      <c r="D51" s="857">
        <v>4680115882539</v>
      </c>
      <c r="E51" s="857"/>
      <c r="F51" s="62">
        <v>0.37</v>
      </c>
      <c r="G51" s="37">
        <v>10</v>
      </c>
      <c r="H51" s="62">
        <v>3.7</v>
      </c>
      <c r="I51" s="62">
        <v>3.91</v>
      </c>
      <c r="J51" s="37">
        <v>132</v>
      </c>
      <c r="K51" s="37" t="s">
        <v>137</v>
      </c>
      <c r="L51" s="37" t="s">
        <v>45</v>
      </c>
      <c r="M51" s="38" t="s">
        <v>88</v>
      </c>
      <c r="N51" s="38"/>
      <c r="O51" s="37">
        <v>50</v>
      </c>
      <c r="P51" s="88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859"/>
      <c r="R51" s="859"/>
      <c r="S51" s="859"/>
      <c r="T51" s="86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6" t="s">
        <v>127</v>
      </c>
      <c r="AG51" s="78"/>
      <c r="AJ51" s="84" t="s">
        <v>45</v>
      </c>
      <c r="AK51" s="84">
        <v>0</v>
      </c>
      <c r="BB51" s="117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27" customHeight="1" x14ac:dyDescent="0.25">
      <c r="A52" s="63" t="s">
        <v>142</v>
      </c>
      <c r="B52" s="63" t="s">
        <v>143</v>
      </c>
      <c r="C52" s="36">
        <v>4301011624</v>
      </c>
      <c r="D52" s="857">
        <v>4680115883949</v>
      </c>
      <c r="E52" s="857"/>
      <c r="F52" s="62">
        <v>0.37</v>
      </c>
      <c r="G52" s="37">
        <v>10</v>
      </c>
      <c r="H52" s="62">
        <v>3.7</v>
      </c>
      <c r="I52" s="62">
        <v>3.91</v>
      </c>
      <c r="J52" s="37">
        <v>132</v>
      </c>
      <c r="K52" s="37" t="s">
        <v>137</v>
      </c>
      <c r="L52" s="37" t="s">
        <v>45</v>
      </c>
      <c r="M52" s="38" t="s">
        <v>128</v>
      </c>
      <c r="N52" s="38"/>
      <c r="O52" s="37">
        <v>50</v>
      </c>
      <c r="P52" s="88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59"/>
      <c r="R52" s="859"/>
      <c r="S52" s="859"/>
      <c r="T52" s="86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8" t="s">
        <v>134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x14ac:dyDescent="0.2">
      <c r="A53" s="864"/>
      <c r="B53" s="864"/>
      <c r="C53" s="864"/>
      <c r="D53" s="864"/>
      <c r="E53" s="864"/>
      <c r="F53" s="864"/>
      <c r="G53" s="864"/>
      <c r="H53" s="864"/>
      <c r="I53" s="864"/>
      <c r="J53" s="864"/>
      <c r="K53" s="864"/>
      <c r="L53" s="864"/>
      <c r="M53" s="864"/>
      <c r="N53" s="864"/>
      <c r="O53" s="865"/>
      <c r="P53" s="861" t="s">
        <v>40</v>
      </c>
      <c r="Q53" s="862"/>
      <c r="R53" s="862"/>
      <c r="S53" s="862"/>
      <c r="T53" s="862"/>
      <c r="U53" s="862"/>
      <c r="V53" s="863"/>
      <c r="W53" s="42" t="s">
        <v>39</v>
      </c>
      <c r="X53" s="43">
        <f>IFERROR(X47/H47,"0")+IFERROR(X48/H48,"0")+IFERROR(X49/H49,"0")+IFERROR(X50/H50,"0")+IFERROR(X51/H51,"0")+IFERROR(X52/H52,"0")</f>
        <v>0</v>
      </c>
      <c r="Y53" s="43">
        <f>IFERROR(Y47/H47,"0")+IFERROR(Y48/H48,"0")+IFERROR(Y49/H49,"0")+IFERROR(Y50/H50,"0")+IFERROR(Y51/H51,"0")+IFERROR(Y52/H52,"0")</f>
        <v>0</v>
      </c>
      <c r="Z53" s="43">
        <f>IFERROR(IF(Z47="",0,Z47),"0")+IFERROR(IF(Z48="",0,Z48),"0")+IFERROR(IF(Z49="",0,Z49),"0")+IFERROR(IF(Z50="",0,Z50),"0")+IFERROR(IF(Z51="",0,Z51),"0")+IFERROR(IF(Z52="",0,Z52),"0")</f>
        <v>0</v>
      </c>
      <c r="AA53" s="67"/>
      <c r="AB53" s="67"/>
      <c r="AC53" s="67"/>
    </row>
    <row r="54" spans="1:68" x14ac:dyDescent="0.2">
      <c r="A54" s="864"/>
      <c r="B54" s="864"/>
      <c r="C54" s="864"/>
      <c r="D54" s="864"/>
      <c r="E54" s="864"/>
      <c r="F54" s="864"/>
      <c r="G54" s="864"/>
      <c r="H54" s="864"/>
      <c r="I54" s="864"/>
      <c r="J54" s="864"/>
      <c r="K54" s="864"/>
      <c r="L54" s="864"/>
      <c r="M54" s="864"/>
      <c r="N54" s="864"/>
      <c r="O54" s="865"/>
      <c r="P54" s="861" t="s">
        <v>40</v>
      </c>
      <c r="Q54" s="862"/>
      <c r="R54" s="862"/>
      <c r="S54" s="862"/>
      <c r="T54" s="862"/>
      <c r="U54" s="862"/>
      <c r="V54" s="863"/>
      <c r="W54" s="42" t="s">
        <v>0</v>
      </c>
      <c r="X54" s="43">
        <f>IFERROR(SUM(X47:X52),"0")</f>
        <v>0</v>
      </c>
      <c r="Y54" s="43">
        <f>IFERROR(SUM(Y47:Y52),"0")</f>
        <v>0</v>
      </c>
      <c r="Z54" s="42"/>
      <c r="AA54" s="67"/>
      <c r="AB54" s="67"/>
      <c r="AC54" s="67"/>
    </row>
    <row r="55" spans="1:68" ht="14.25" customHeight="1" x14ac:dyDescent="0.25">
      <c r="A55" s="856" t="s">
        <v>84</v>
      </c>
      <c r="B55" s="856"/>
      <c r="C55" s="856"/>
      <c r="D55" s="856"/>
      <c r="E55" s="856"/>
      <c r="F55" s="856"/>
      <c r="G55" s="856"/>
      <c r="H55" s="856"/>
      <c r="I55" s="856"/>
      <c r="J55" s="856"/>
      <c r="K55" s="856"/>
      <c r="L55" s="856"/>
      <c r="M55" s="856"/>
      <c r="N55" s="856"/>
      <c r="O55" s="856"/>
      <c r="P55" s="856"/>
      <c r="Q55" s="856"/>
      <c r="R55" s="856"/>
      <c r="S55" s="856"/>
      <c r="T55" s="856"/>
      <c r="U55" s="856"/>
      <c r="V55" s="856"/>
      <c r="W55" s="856"/>
      <c r="X55" s="856"/>
      <c r="Y55" s="856"/>
      <c r="Z55" s="856"/>
      <c r="AA55" s="66"/>
      <c r="AB55" s="66"/>
      <c r="AC55" s="80"/>
    </row>
    <row r="56" spans="1:68" ht="27" customHeight="1" x14ac:dyDescent="0.25">
      <c r="A56" s="63" t="s">
        <v>144</v>
      </c>
      <c r="B56" s="63" t="s">
        <v>145</v>
      </c>
      <c r="C56" s="36">
        <v>4301051842</v>
      </c>
      <c r="D56" s="857">
        <v>4680115885233</v>
      </c>
      <c r="E56" s="857"/>
      <c r="F56" s="62">
        <v>0.2</v>
      </c>
      <c r="G56" s="37">
        <v>6</v>
      </c>
      <c r="H56" s="62">
        <v>1.2</v>
      </c>
      <c r="I56" s="62">
        <v>1.3</v>
      </c>
      <c r="J56" s="37">
        <v>234</v>
      </c>
      <c r="K56" s="37" t="s">
        <v>83</v>
      </c>
      <c r="L56" s="37" t="s">
        <v>45</v>
      </c>
      <c r="M56" s="38" t="s">
        <v>88</v>
      </c>
      <c r="N56" s="38"/>
      <c r="O56" s="37">
        <v>40</v>
      </c>
      <c r="P56" s="88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59"/>
      <c r="R56" s="859"/>
      <c r="S56" s="859"/>
      <c r="T56" s="860"/>
      <c r="U56" s="39" t="s">
        <v>45</v>
      </c>
      <c r="V56" s="39" t="s">
        <v>45</v>
      </c>
      <c r="W56" s="40" t="s">
        <v>0</v>
      </c>
      <c r="X56" s="58">
        <v>0</v>
      </c>
      <c r="Y56" s="55">
        <f>IFERROR(IF(X56="",0,CEILING((X56/$H56),1)*$H56),"")</f>
        <v>0</v>
      </c>
      <c r="Z56" s="41" t="str">
        <f>IFERROR(IF(Y56=0,"",ROUNDUP(Y56/H56,0)*0.00502),"")</f>
        <v/>
      </c>
      <c r="AA56" s="68" t="s">
        <v>45</v>
      </c>
      <c r="AB56" s="69" t="s">
        <v>45</v>
      </c>
      <c r="AC56" s="120" t="s">
        <v>146</v>
      </c>
      <c r="AG56" s="78"/>
      <c r="AJ56" s="84" t="s">
        <v>45</v>
      </c>
      <c r="AK56" s="84">
        <v>0</v>
      </c>
      <c r="BB56" s="121" t="s">
        <v>66</v>
      </c>
      <c r="BM56" s="78">
        <f>IFERROR(X56*I56/H56,"0")</f>
        <v>0</v>
      </c>
      <c r="BN56" s="78">
        <f>IFERROR(Y56*I56/H56,"0")</f>
        <v>0</v>
      </c>
      <c r="BO56" s="78">
        <f>IFERROR(1/J56*(X56/H56),"0")</f>
        <v>0</v>
      </c>
      <c r="BP56" s="78">
        <f>IFERROR(1/J56*(Y56/H56),"0")</f>
        <v>0</v>
      </c>
    </row>
    <row r="57" spans="1:68" ht="16.5" customHeight="1" x14ac:dyDescent="0.25">
      <c r="A57" s="63" t="s">
        <v>147</v>
      </c>
      <c r="B57" s="63" t="s">
        <v>148</v>
      </c>
      <c r="C57" s="36">
        <v>4301051820</v>
      </c>
      <c r="D57" s="857">
        <v>4680115884915</v>
      </c>
      <c r="E57" s="857"/>
      <c r="F57" s="62">
        <v>0.3</v>
      </c>
      <c r="G57" s="37">
        <v>6</v>
      </c>
      <c r="H57" s="62">
        <v>1.8</v>
      </c>
      <c r="I57" s="62">
        <v>1.98</v>
      </c>
      <c r="J57" s="37">
        <v>182</v>
      </c>
      <c r="K57" s="37" t="s">
        <v>89</v>
      </c>
      <c r="L57" s="37" t="s">
        <v>45</v>
      </c>
      <c r="M57" s="38" t="s">
        <v>88</v>
      </c>
      <c r="N57" s="38"/>
      <c r="O57" s="37">
        <v>40</v>
      </c>
      <c r="P57" s="88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59"/>
      <c r="R57" s="859"/>
      <c r="S57" s="859"/>
      <c r="T57" s="860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IFERROR(IF(Y57=0,"",ROUNDUP(Y57/H57,0)*0.00651),"")</f>
        <v/>
      </c>
      <c r="AA57" s="68" t="s">
        <v>45</v>
      </c>
      <c r="AB57" s="69" t="s">
        <v>45</v>
      </c>
      <c r="AC57" s="122" t="s">
        <v>149</v>
      </c>
      <c r="AG57" s="78"/>
      <c r="AJ57" s="84" t="s">
        <v>45</v>
      </c>
      <c r="AK57" s="84">
        <v>0</v>
      </c>
      <c r="BB57" s="123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x14ac:dyDescent="0.2">
      <c r="A58" s="864"/>
      <c r="B58" s="864"/>
      <c r="C58" s="864"/>
      <c r="D58" s="864"/>
      <c r="E58" s="864"/>
      <c r="F58" s="864"/>
      <c r="G58" s="864"/>
      <c r="H58" s="864"/>
      <c r="I58" s="864"/>
      <c r="J58" s="864"/>
      <c r="K58" s="864"/>
      <c r="L58" s="864"/>
      <c r="M58" s="864"/>
      <c r="N58" s="864"/>
      <c r="O58" s="865"/>
      <c r="P58" s="861" t="s">
        <v>40</v>
      </c>
      <c r="Q58" s="862"/>
      <c r="R58" s="862"/>
      <c r="S58" s="862"/>
      <c r="T58" s="862"/>
      <c r="U58" s="862"/>
      <c r="V58" s="863"/>
      <c r="W58" s="42" t="s">
        <v>39</v>
      </c>
      <c r="X58" s="43">
        <f>IFERROR(X56/H56,"0")+IFERROR(X57/H57,"0")</f>
        <v>0</v>
      </c>
      <c r="Y58" s="43">
        <f>IFERROR(Y56/H56,"0")+IFERROR(Y57/H57,"0")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864"/>
      <c r="B59" s="864"/>
      <c r="C59" s="864"/>
      <c r="D59" s="864"/>
      <c r="E59" s="864"/>
      <c r="F59" s="864"/>
      <c r="G59" s="864"/>
      <c r="H59" s="864"/>
      <c r="I59" s="864"/>
      <c r="J59" s="864"/>
      <c r="K59" s="864"/>
      <c r="L59" s="864"/>
      <c r="M59" s="864"/>
      <c r="N59" s="864"/>
      <c r="O59" s="865"/>
      <c r="P59" s="861" t="s">
        <v>40</v>
      </c>
      <c r="Q59" s="862"/>
      <c r="R59" s="862"/>
      <c r="S59" s="862"/>
      <c r="T59" s="862"/>
      <c r="U59" s="862"/>
      <c r="V59" s="863"/>
      <c r="W59" s="42" t="s">
        <v>0</v>
      </c>
      <c r="X59" s="43">
        <f>IFERROR(SUM(X56:X57),"0")</f>
        <v>0</v>
      </c>
      <c r="Y59" s="43">
        <f>IFERROR(SUM(Y56:Y57),"0")</f>
        <v>0</v>
      </c>
      <c r="Z59" s="42"/>
      <c r="AA59" s="67"/>
      <c r="AB59" s="67"/>
      <c r="AC59" s="67"/>
    </row>
    <row r="60" spans="1:68" ht="16.5" customHeight="1" x14ac:dyDescent="0.25">
      <c r="A60" s="855" t="s">
        <v>150</v>
      </c>
      <c r="B60" s="855"/>
      <c r="C60" s="855"/>
      <c r="D60" s="855"/>
      <c r="E60" s="855"/>
      <c r="F60" s="855"/>
      <c r="G60" s="855"/>
      <c r="H60" s="855"/>
      <c r="I60" s="855"/>
      <c r="J60" s="855"/>
      <c r="K60" s="855"/>
      <c r="L60" s="855"/>
      <c r="M60" s="855"/>
      <c r="N60" s="855"/>
      <c r="O60" s="855"/>
      <c r="P60" s="855"/>
      <c r="Q60" s="855"/>
      <c r="R60" s="855"/>
      <c r="S60" s="855"/>
      <c r="T60" s="855"/>
      <c r="U60" s="855"/>
      <c r="V60" s="855"/>
      <c r="W60" s="855"/>
      <c r="X60" s="855"/>
      <c r="Y60" s="855"/>
      <c r="Z60" s="855"/>
      <c r="AA60" s="65"/>
      <c r="AB60" s="65"/>
      <c r="AC60" s="79"/>
    </row>
    <row r="61" spans="1:68" ht="14.25" customHeight="1" x14ac:dyDescent="0.25">
      <c r="A61" s="856" t="s">
        <v>124</v>
      </c>
      <c r="B61" s="856"/>
      <c r="C61" s="856"/>
      <c r="D61" s="856"/>
      <c r="E61" s="856"/>
      <c r="F61" s="856"/>
      <c r="G61" s="856"/>
      <c r="H61" s="856"/>
      <c r="I61" s="856"/>
      <c r="J61" s="856"/>
      <c r="K61" s="856"/>
      <c r="L61" s="856"/>
      <c r="M61" s="856"/>
      <c r="N61" s="856"/>
      <c r="O61" s="856"/>
      <c r="P61" s="856"/>
      <c r="Q61" s="856"/>
      <c r="R61" s="856"/>
      <c r="S61" s="856"/>
      <c r="T61" s="856"/>
      <c r="U61" s="856"/>
      <c r="V61" s="856"/>
      <c r="W61" s="856"/>
      <c r="X61" s="856"/>
      <c r="Y61" s="856"/>
      <c r="Z61" s="856"/>
      <c r="AA61" s="66"/>
      <c r="AB61" s="66"/>
      <c r="AC61" s="80"/>
    </row>
    <row r="62" spans="1:68" ht="27" customHeight="1" x14ac:dyDescent="0.25">
      <c r="A62" s="63" t="s">
        <v>151</v>
      </c>
      <c r="B62" s="63" t="s">
        <v>152</v>
      </c>
      <c r="C62" s="36">
        <v>4301012030</v>
      </c>
      <c r="D62" s="857">
        <v>4680115885882</v>
      </c>
      <c r="E62" s="857"/>
      <c r="F62" s="62">
        <v>1.4</v>
      </c>
      <c r="G62" s="37">
        <v>8</v>
      </c>
      <c r="H62" s="62">
        <v>11.2</v>
      </c>
      <c r="I62" s="62">
        <v>11.68</v>
      </c>
      <c r="J62" s="37">
        <v>56</v>
      </c>
      <c r="K62" s="37" t="s">
        <v>129</v>
      </c>
      <c r="L62" s="37" t="s">
        <v>45</v>
      </c>
      <c r="M62" s="38" t="s">
        <v>88</v>
      </c>
      <c r="N62" s="38"/>
      <c r="O62" s="37">
        <v>50</v>
      </c>
      <c r="P62" s="8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59"/>
      <c r="R62" s="859"/>
      <c r="S62" s="859"/>
      <c r="T62" s="86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ref="Y62:Y70" si="11">IFERROR(IF(X62="",0,CEILING((X62/$H62),1)*$H62),"")</f>
        <v>0</v>
      </c>
      <c r="Z62" s="41" t="str">
        <f>IFERROR(IF(Y62=0,"",ROUNDUP(Y62/H62,0)*0.02175),"")</f>
        <v/>
      </c>
      <c r="AA62" s="68" t="s">
        <v>45</v>
      </c>
      <c r="AB62" s="69" t="s">
        <v>45</v>
      </c>
      <c r="AC62" s="124" t="s">
        <v>153</v>
      </c>
      <c r="AG62" s="78"/>
      <c r="AJ62" s="84" t="s">
        <v>45</v>
      </c>
      <c r="AK62" s="84">
        <v>0</v>
      </c>
      <c r="BB62" s="125" t="s">
        <v>66</v>
      </c>
      <c r="BM62" s="78">
        <f t="shared" ref="BM62:BM70" si="12">IFERROR(X62*I62/H62,"0")</f>
        <v>0</v>
      </c>
      <c r="BN62" s="78">
        <f t="shared" ref="BN62:BN70" si="13">IFERROR(Y62*I62/H62,"0")</f>
        <v>0</v>
      </c>
      <c r="BO62" s="78">
        <f t="shared" ref="BO62:BO70" si="14">IFERROR(1/J62*(X62/H62),"0")</f>
        <v>0</v>
      </c>
      <c r="BP62" s="78">
        <f t="shared" ref="BP62:BP70" si="15">IFERROR(1/J62*(Y62/H62),"0")</f>
        <v>0</v>
      </c>
    </row>
    <row r="63" spans="1:68" ht="27" customHeight="1" x14ac:dyDescent="0.25">
      <c r="A63" s="63" t="s">
        <v>154</v>
      </c>
      <c r="B63" s="63" t="s">
        <v>155</v>
      </c>
      <c r="C63" s="36">
        <v>4301011816</v>
      </c>
      <c r="D63" s="857">
        <v>4680115881426</v>
      </c>
      <c r="E63" s="857"/>
      <c r="F63" s="62">
        <v>1.35</v>
      </c>
      <c r="G63" s="37">
        <v>8</v>
      </c>
      <c r="H63" s="62">
        <v>10.8</v>
      </c>
      <c r="I63" s="62">
        <v>11.28</v>
      </c>
      <c r="J63" s="37">
        <v>56</v>
      </c>
      <c r="K63" s="37" t="s">
        <v>129</v>
      </c>
      <c r="L63" s="37" t="s">
        <v>157</v>
      </c>
      <c r="M63" s="38" t="s">
        <v>128</v>
      </c>
      <c r="N63" s="38"/>
      <c r="O63" s="37">
        <v>50</v>
      </c>
      <c r="P63" s="88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859"/>
      <c r="R63" s="859"/>
      <c r="S63" s="859"/>
      <c r="T63" s="86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IFERROR(IF(Y63=0,"",ROUNDUP(Y63/H63,0)*0.02175),"")</f>
        <v/>
      </c>
      <c r="AA63" s="68" t="s">
        <v>45</v>
      </c>
      <c r="AB63" s="69" t="s">
        <v>45</v>
      </c>
      <c r="AC63" s="126" t="s">
        <v>156</v>
      </c>
      <c r="AG63" s="78"/>
      <c r="AJ63" s="84" t="s">
        <v>158</v>
      </c>
      <c r="AK63" s="84">
        <v>604.79999999999995</v>
      </c>
      <c r="BB63" s="127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ht="27" customHeight="1" x14ac:dyDescent="0.25">
      <c r="A64" s="63" t="s">
        <v>154</v>
      </c>
      <c r="B64" s="63" t="s">
        <v>159</v>
      </c>
      <c r="C64" s="36">
        <v>4301011948</v>
      </c>
      <c r="D64" s="857">
        <v>4680115881426</v>
      </c>
      <c r="E64" s="857"/>
      <c r="F64" s="62">
        <v>1.35</v>
      </c>
      <c r="G64" s="37">
        <v>8</v>
      </c>
      <c r="H64" s="62">
        <v>10.8</v>
      </c>
      <c r="I64" s="62">
        <v>11.28</v>
      </c>
      <c r="J64" s="37">
        <v>48</v>
      </c>
      <c r="K64" s="37" t="s">
        <v>129</v>
      </c>
      <c r="L64" s="37" t="s">
        <v>45</v>
      </c>
      <c r="M64" s="38" t="s">
        <v>161</v>
      </c>
      <c r="N64" s="38"/>
      <c r="O64" s="37">
        <v>55</v>
      </c>
      <c r="P64" s="88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859"/>
      <c r="R64" s="859"/>
      <c r="S64" s="859"/>
      <c r="T64" s="860"/>
      <c r="U64" s="39" t="s">
        <v>45</v>
      </c>
      <c r="V64" s="39" t="s">
        <v>45</v>
      </c>
      <c r="W64" s="40" t="s">
        <v>0</v>
      </c>
      <c r="X64" s="58">
        <v>0</v>
      </c>
      <c r="Y64" s="55">
        <f t="shared" si="11"/>
        <v>0</v>
      </c>
      <c r="Z64" s="41" t="str">
        <f>IFERROR(IF(Y64=0,"",ROUNDUP(Y64/H64,0)*0.02039),"")</f>
        <v/>
      </c>
      <c r="AA64" s="68" t="s">
        <v>45</v>
      </c>
      <c r="AB64" s="69" t="s">
        <v>45</v>
      </c>
      <c r="AC64" s="128" t="s">
        <v>160</v>
      </c>
      <c r="AG64" s="78"/>
      <c r="AJ64" s="84" t="s">
        <v>45</v>
      </c>
      <c r="AK64" s="84">
        <v>0</v>
      </c>
      <c r="BB64" s="129" t="s">
        <v>66</v>
      </c>
      <c r="BM64" s="78">
        <f t="shared" si="12"/>
        <v>0</v>
      </c>
      <c r="BN64" s="78">
        <f t="shared" si="13"/>
        <v>0</v>
      </c>
      <c r="BO64" s="78">
        <f t="shared" si="14"/>
        <v>0</v>
      </c>
      <c r="BP64" s="78">
        <f t="shared" si="15"/>
        <v>0</v>
      </c>
    </row>
    <row r="65" spans="1:68" ht="27" customHeight="1" x14ac:dyDescent="0.25">
      <c r="A65" s="63" t="s">
        <v>162</v>
      </c>
      <c r="B65" s="63" t="s">
        <v>163</v>
      </c>
      <c r="C65" s="36">
        <v>4301011386</v>
      </c>
      <c r="D65" s="857">
        <v>4680115880283</v>
      </c>
      <c r="E65" s="857"/>
      <c r="F65" s="62">
        <v>0.6</v>
      </c>
      <c r="G65" s="37">
        <v>8</v>
      </c>
      <c r="H65" s="62">
        <v>4.8</v>
      </c>
      <c r="I65" s="62">
        <v>5.01</v>
      </c>
      <c r="J65" s="37">
        <v>132</v>
      </c>
      <c r="K65" s="37" t="s">
        <v>137</v>
      </c>
      <c r="L65" s="37" t="s">
        <v>45</v>
      </c>
      <c r="M65" s="38" t="s">
        <v>128</v>
      </c>
      <c r="N65" s="38"/>
      <c r="O65" s="37">
        <v>45</v>
      </c>
      <c r="P65" s="88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59"/>
      <c r="R65" s="859"/>
      <c r="S65" s="859"/>
      <c r="T65" s="860"/>
      <c r="U65" s="39" t="s">
        <v>45</v>
      </c>
      <c r="V65" s="39" t="s">
        <v>45</v>
      </c>
      <c r="W65" s="40" t="s">
        <v>0</v>
      </c>
      <c r="X65" s="58">
        <v>0</v>
      </c>
      <c r="Y65" s="55">
        <f t="shared" si="11"/>
        <v>0</v>
      </c>
      <c r="Z65" s="41" t="str">
        <f>IFERROR(IF(Y65=0,"",ROUNDUP(Y65/H65,0)*0.00902),"")</f>
        <v/>
      </c>
      <c r="AA65" s="68" t="s">
        <v>45</v>
      </c>
      <c r="AB65" s="69" t="s">
        <v>45</v>
      </c>
      <c r="AC65" s="130" t="s">
        <v>164</v>
      </c>
      <c r="AG65" s="78"/>
      <c r="AJ65" s="84" t="s">
        <v>45</v>
      </c>
      <c r="AK65" s="84">
        <v>0</v>
      </c>
      <c r="BB65" s="131" t="s">
        <v>66</v>
      </c>
      <c r="BM65" s="78">
        <f t="shared" si="12"/>
        <v>0</v>
      </c>
      <c r="BN65" s="78">
        <f t="shared" si="13"/>
        <v>0</v>
      </c>
      <c r="BO65" s="78">
        <f t="shared" si="14"/>
        <v>0</v>
      </c>
      <c r="BP65" s="78">
        <f t="shared" si="15"/>
        <v>0</v>
      </c>
    </row>
    <row r="66" spans="1:68" ht="27" customHeight="1" x14ac:dyDescent="0.25">
      <c r="A66" s="63" t="s">
        <v>165</v>
      </c>
      <c r="B66" s="63" t="s">
        <v>166</v>
      </c>
      <c r="C66" s="36">
        <v>4301011432</v>
      </c>
      <c r="D66" s="857">
        <v>4680115882720</v>
      </c>
      <c r="E66" s="857"/>
      <c r="F66" s="62">
        <v>0.45</v>
      </c>
      <c r="G66" s="37">
        <v>10</v>
      </c>
      <c r="H66" s="62">
        <v>4.5</v>
      </c>
      <c r="I66" s="62">
        <v>4.71</v>
      </c>
      <c r="J66" s="37">
        <v>132</v>
      </c>
      <c r="K66" s="37" t="s">
        <v>137</v>
      </c>
      <c r="L66" s="37" t="s">
        <v>45</v>
      </c>
      <c r="M66" s="38" t="s">
        <v>128</v>
      </c>
      <c r="N66" s="38"/>
      <c r="O66" s="37">
        <v>90</v>
      </c>
      <c r="P66" s="8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59"/>
      <c r="R66" s="859"/>
      <c r="S66" s="859"/>
      <c r="T66" s="860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si="11"/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167</v>
      </c>
      <c r="AG66" s="78"/>
      <c r="AJ66" s="84" t="s">
        <v>45</v>
      </c>
      <c r="AK66" s="84">
        <v>0</v>
      </c>
      <c r="BB66" s="133" t="s">
        <v>66</v>
      </c>
      <c r="BM66" s="78">
        <f t="shared" si="12"/>
        <v>0</v>
      </c>
      <c r="BN66" s="78">
        <f t="shared" si="13"/>
        <v>0</v>
      </c>
      <c r="BO66" s="78">
        <f t="shared" si="14"/>
        <v>0</v>
      </c>
      <c r="BP66" s="78">
        <f t="shared" si="15"/>
        <v>0</v>
      </c>
    </row>
    <row r="67" spans="1:68" ht="16.5" customHeight="1" x14ac:dyDescent="0.25">
      <c r="A67" s="63" t="s">
        <v>168</v>
      </c>
      <c r="B67" s="63" t="s">
        <v>169</v>
      </c>
      <c r="C67" s="36">
        <v>4301011806</v>
      </c>
      <c r="D67" s="857">
        <v>4680115881525</v>
      </c>
      <c r="E67" s="857"/>
      <c r="F67" s="62">
        <v>0.4</v>
      </c>
      <c r="G67" s="37">
        <v>10</v>
      </c>
      <c r="H67" s="62">
        <v>4</v>
      </c>
      <c r="I67" s="62">
        <v>4.21</v>
      </c>
      <c r="J67" s="37">
        <v>132</v>
      </c>
      <c r="K67" s="37" t="s">
        <v>137</v>
      </c>
      <c r="L67" s="37" t="s">
        <v>45</v>
      </c>
      <c r="M67" s="38" t="s">
        <v>128</v>
      </c>
      <c r="N67" s="38"/>
      <c r="O67" s="37">
        <v>50</v>
      </c>
      <c r="P67" s="8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59"/>
      <c r="R67" s="859"/>
      <c r="S67" s="859"/>
      <c r="T67" s="860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156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170</v>
      </c>
      <c r="B68" s="63" t="s">
        <v>171</v>
      </c>
      <c r="C68" s="36">
        <v>4301011192</v>
      </c>
      <c r="D68" s="857">
        <v>4607091382952</v>
      </c>
      <c r="E68" s="857"/>
      <c r="F68" s="62">
        <v>0.5</v>
      </c>
      <c r="G68" s="37">
        <v>6</v>
      </c>
      <c r="H68" s="62">
        <v>3</v>
      </c>
      <c r="I68" s="62">
        <v>3.21</v>
      </c>
      <c r="J68" s="37">
        <v>132</v>
      </c>
      <c r="K68" s="37" t="s">
        <v>137</v>
      </c>
      <c r="L68" s="37" t="s">
        <v>45</v>
      </c>
      <c r="M68" s="38" t="s">
        <v>128</v>
      </c>
      <c r="N68" s="38"/>
      <c r="O68" s="37">
        <v>50</v>
      </c>
      <c r="P68" s="89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859"/>
      <c r="R68" s="859"/>
      <c r="S68" s="859"/>
      <c r="T68" s="860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172</v>
      </c>
      <c r="AG68" s="78"/>
      <c r="AJ68" s="84" t="s">
        <v>45</v>
      </c>
      <c r="AK68" s="84">
        <v>0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173</v>
      </c>
      <c r="B69" s="63" t="s">
        <v>174</v>
      </c>
      <c r="C69" s="36">
        <v>4301011589</v>
      </c>
      <c r="D69" s="857">
        <v>4680115885899</v>
      </c>
      <c r="E69" s="857"/>
      <c r="F69" s="62">
        <v>0.35</v>
      </c>
      <c r="G69" s="37">
        <v>6</v>
      </c>
      <c r="H69" s="62">
        <v>2.1</v>
      </c>
      <c r="I69" s="62">
        <v>2.2799999999999998</v>
      </c>
      <c r="J69" s="37">
        <v>182</v>
      </c>
      <c r="K69" s="37" t="s">
        <v>89</v>
      </c>
      <c r="L69" s="37" t="s">
        <v>45</v>
      </c>
      <c r="M69" s="38" t="s">
        <v>176</v>
      </c>
      <c r="N69" s="38"/>
      <c r="O69" s="37">
        <v>50</v>
      </c>
      <c r="P69" s="89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859"/>
      <c r="R69" s="859"/>
      <c r="S69" s="859"/>
      <c r="T69" s="860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175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4301011801</v>
      </c>
      <c r="D70" s="857">
        <v>4680115881419</v>
      </c>
      <c r="E70" s="857"/>
      <c r="F70" s="62">
        <v>0.45</v>
      </c>
      <c r="G70" s="37">
        <v>10</v>
      </c>
      <c r="H70" s="62">
        <v>4.5</v>
      </c>
      <c r="I70" s="62">
        <v>4.71</v>
      </c>
      <c r="J70" s="37">
        <v>132</v>
      </c>
      <c r="K70" s="37" t="s">
        <v>137</v>
      </c>
      <c r="L70" s="37" t="s">
        <v>157</v>
      </c>
      <c r="M70" s="38" t="s">
        <v>128</v>
      </c>
      <c r="N70" s="38"/>
      <c r="O70" s="37">
        <v>50</v>
      </c>
      <c r="P70" s="89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859"/>
      <c r="R70" s="859"/>
      <c r="S70" s="859"/>
      <c r="T70" s="860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IFERROR(IF(Y70=0,"",ROUNDUP(Y70/H70,0)*0.00902),"")</f>
        <v/>
      </c>
      <c r="AA70" s="68" t="s">
        <v>45</v>
      </c>
      <c r="AB70" s="69" t="s">
        <v>45</v>
      </c>
      <c r="AC70" s="140" t="s">
        <v>156</v>
      </c>
      <c r="AG70" s="78"/>
      <c r="AJ70" s="84" t="s">
        <v>158</v>
      </c>
      <c r="AK70" s="84">
        <v>594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x14ac:dyDescent="0.2">
      <c r="A71" s="864"/>
      <c r="B71" s="864"/>
      <c r="C71" s="864"/>
      <c r="D71" s="864"/>
      <c r="E71" s="864"/>
      <c r="F71" s="864"/>
      <c r="G71" s="864"/>
      <c r="H71" s="864"/>
      <c r="I71" s="864"/>
      <c r="J71" s="864"/>
      <c r="K71" s="864"/>
      <c r="L71" s="864"/>
      <c r="M71" s="864"/>
      <c r="N71" s="864"/>
      <c r="O71" s="865"/>
      <c r="P71" s="861" t="s">
        <v>40</v>
      </c>
      <c r="Q71" s="862"/>
      <c r="R71" s="862"/>
      <c r="S71" s="862"/>
      <c r="T71" s="862"/>
      <c r="U71" s="862"/>
      <c r="V71" s="863"/>
      <c r="W71" s="42" t="s">
        <v>39</v>
      </c>
      <c r="X71" s="43">
        <f>IFERROR(X62/H62,"0")+IFERROR(X63/H63,"0")+IFERROR(X64/H64,"0")+IFERROR(X65/H65,"0")+IFERROR(X66/H66,"0")+IFERROR(X67/H67,"0")+IFERROR(X68/H68,"0")+IFERROR(X69/H69,"0")+IFERROR(X70/H70,"0")</f>
        <v>0</v>
      </c>
      <c r="Y71" s="43">
        <f>IFERROR(Y62/H62,"0")+IFERROR(Y63/H63,"0")+IFERROR(Y64/H64,"0")+IFERROR(Y65/H65,"0")+IFERROR(Y66/H66,"0")+IFERROR(Y67/H67,"0")+IFERROR(Y68/H68,"0")+IFERROR(Y69/H69,"0")+IFERROR(Y70/H70,"0")</f>
        <v>0</v>
      </c>
      <c r="Z71" s="43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64"/>
      <c r="B72" s="864"/>
      <c r="C72" s="864"/>
      <c r="D72" s="864"/>
      <c r="E72" s="864"/>
      <c r="F72" s="864"/>
      <c r="G72" s="864"/>
      <c r="H72" s="864"/>
      <c r="I72" s="864"/>
      <c r="J72" s="864"/>
      <c r="K72" s="864"/>
      <c r="L72" s="864"/>
      <c r="M72" s="864"/>
      <c r="N72" s="864"/>
      <c r="O72" s="865"/>
      <c r="P72" s="861" t="s">
        <v>40</v>
      </c>
      <c r="Q72" s="862"/>
      <c r="R72" s="862"/>
      <c r="S72" s="862"/>
      <c r="T72" s="862"/>
      <c r="U72" s="862"/>
      <c r="V72" s="863"/>
      <c r="W72" s="42" t="s">
        <v>0</v>
      </c>
      <c r="X72" s="43">
        <f>IFERROR(SUM(X62:X70),"0")</f>
        <v>0</v>
      </c>
      <c r="Y72" s="43">
        <f>IFERROR(SUM(Y62:Y70),"0")</f>
        <v>0</v>
      </c>
      <c r="Z72" s="42"/>
      <c r="AA72" s="67"/>
      <c r="AB72" s="67"/>
      <c r="AC72" s="67"/>
    </row>
    <row r="73" spans="1:68" ht="14.25" customHeight="1" x14ac:dyDescent="0.25">
      <c r="A73" s="856" t="s">
        <v>179</v>
      </c>
      <c r="B73" s="856"/>
      <c r="C73" s="856"/>
      <c r="D73" s="856"/>
      <c r="E73" s="856"/>
      <c r="F73" s="856"/>
      <c r="G73" s="856"/>
      <c r="H73" s="856"/>
      <c r="I73" s="856"/>
      <c r="J73" s="856"/>
      <c r="K73" s="856"/>
      <c r="L73" s="856"/>
      <c r="M73" s="856"/>
      <c r="N73" s="856"/>
      <c r="O73" s="856"/>
      <c r="P73" s="856"/>
      <c r="Q73" s="856"/>
      <c r="R73" s="856"/>
      <c r="S73" s="856"/>
      <c r="T73" s="856"/>
      <c r="U73" s="856"/>
      <c r="V73" s="856"/>
      <c r="W73" s="856"/>
      <c r="X73" s="856"/>
      <c r="Y73" s="856"/>
      <c r="Z73" s="856"/>
      <c r="AA73" s="66"/>
      <c r="AB73" s="66"/>
      <c r="AC73" s="80"/>
    </row>
    <row r="74" spans="1:68" ht="27" customHeight="1" x14ac:dyDescent="0.25">
      <c r="A74" s="63" t="s">
        <v>180</v>
      </c>
      <c r="B74" s="63" t="s">
        <v>181</v>
      </c>
      <c r="C74" s="36">
        <v>4301020298</v>
      </c>
      <c r="D74" s="857">
        <v>4680115881440</v>
      </c>
      <c r="E74" s="857"/>
      <c r="F74" s="62">
        <v>1.35</v>
      </c>
      <c r="G74" s="37">
        <v>8</v>
      </c>
      <c r="H74" s="62">
        <v>10.8</v>
      </c>
      <c r="I74" s="62">
        <v>11.28</v>
      </c>
      <c r="J74" s="37">
        <v>56</v>
      </c>
      <c r="K74" s="37" t="s">
        <v>129</v>
      </c>
      <c r="L74" s="37" t="s">
        <v>45</v>
      </c>
      <c r="M74" s="38" t="s">
        <v>128</v>
      </c>
      <c r="N74" s="38"/>
      <c r="O74" s="37">
        <v>50</v>
      </c>
      <c r="P74" s="8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859"/>
      <c r="R74" s="859"/>
      <c r="S74" s="859"/>
      <c r="T74" s="860"/>
      <c r="U74" s="39" t="s">
        <v>45</v>
      </c>
      <c r="V74" s="39" t="s">
        <v>45</v>
      </c>
      <c r="W74" s="40" t="s">
        <v>0</v>
      </c>
      <c r="X74" s="58">
        <v>0</v>
      </c>
      <c r="Y74" s="55">
        <f>IFERROR(IF(X74="",0,CEILING((X74/$H74),1)*$H74),"")</f>
        <v>0</v>
      </c>
      <c r="Z74" s="41" t="str">
        <f>IFERROR(IF(Y74=0,"",ROUNDUP(Y74/H74,0)*0.02175),"")</f>
        <v/>
      </c>
      <c r="AA74" s="68" t="s">
        <v>45</v>
      </c>
      <c r="AB74" s="69" t="s">
        <v>45</v>
      </c>
      <c r="AC74" s="142" t="s">
        <v>182</v>
      </c>
      <c r="AG74" s="78"/>
      <c r="AJ74" s="84" t="s">
        <v>45</v>
      </c>
      <c r="AK74" s="84">
        <v>0</v>
      </c>
      <c r="BB74" s="143" t="s">
        <v>66</v>
      </c>
      <c r="BM74" s="78">
        <f>IFERROR(X74*I74/H74,"0")</f>
        <v>0</v>
      </c>
      <c r="BN74" s="78">
        <f>IFERROR(Y74*I74/H74,"0")</f>
        <v>0</v>
      </c>
      <c r="BO74" s="78">
        <f>IFERROR(1/J74*(X74/H74),"0")</f>
        <v>0</v>
      </c>
      <c r="BP74" s="78">
        <f>IFERROR(1/J74*(Y74/H74),"0")</f>
        <v>0</v>
      </c>
    </row>
    <row r="75" spans="1:68" ht="27" customHeight="1" x14ac:dyDescent="0.25">
      <c r="A75" s="63" t="s">
        <v>183</v>
      </c>
      <c r="B75" s="63" t="s">
        <v>184</v>
      </c>
      <c r="C75" s="36">
        <v>4301020228</v>
      </c>
      <c r="D75" s="857">
        <v>4680115882751</v>
      </c>
      <c r="E75" s="857"/>
      <c r="F75" s="62">
        <v>0.45</v>
      </c>
      <c r="G75" s="37">
        <v>10</v>
      </c>
      <c r="H75" s="62">
        <v>4.5</v>
      </c>
      <c r="I75" s="62">
        <v>4.71</v>
      </c>
      <c r="J75" s="37">
        <v>132</v>
      </c>
      <c r="K75" s="37" t="s">
        <v>137</v>
      </c>
      <c r="L75" s="37" t="s">
        <v>45</v>
      </c>
      <c r="M75" s="38" t="s">
        <v>128</v>
      </c>
      <c r="N75" s="38"/>
      <c r="O75" s="37">
        <v>90</v>
      </c>
      <c r="P75" s="89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859"/>
      <c r="R75" s="859"/>
      <c r="S75" s="859"/>
      <c r="T75" s="860"/>
      <c r="U75" s="39" t="s">
        <v>45</v>
      </c>
      <c r="V75" s="39" t="s">
        <v>45</v>
      </c>
      <c r="W75" s="40" t="s">
        <v>0</v>
      </c>
      <c r="X75" s="58">
        <v>0</v>
      </c>
      <c r="Y75" s="55">
        <f>IFERROR(IF(X75="",0,CEILING((X75/$H75),1)*$H75),"")</f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185</v>
      </c>
      <c r="AG75" s="78"/>
      <c r="AJ75" s="84" t="s">
        <v>45</v>
      </c>
      <c r="AK75" s="84">
        <v>0</v>
      </c>
      <c r="BB75" s="145" t="s">
        <v>66</v>
      </c>
      <c r="BM75" s="78">
        <f>IFERROR(X75*I75/H75,"0")</f>
        <v>0</v>
      </c>
      <c r="BN75" s="78">
        <f>IFERROR(Y75*I75/H75,"0")</f>
        <v>0</v>
      </c>
      <c r="BO75" s="78">
        <f>IFERROR(1/J75*(X75/H75),"0")</f>
        <v>0</v>
      </c>
      <c r="BP75" s="78">
        <f>IFERROR(1/J75*(Y75/H75),"0")</f>
        <v>0</v>
      </c>
    </row>
    <row r="76" spans="1:68" ht="16.5" customHeight="1" x14ac:dyDescent="0.25">
      <c r="A76" s="63" t="s">
        <v>186</v>
      </c>
      <c r="B76" s="63" t="s">
        <v>187</v>
      </c>
      <c r="C76" s="36">
        <v>4301020358</v>
      </c>
      <c r="D76" s="857">
        <v>4680115885950</v>
      </c>
      <c r="E76" s="857"/>
      <c r="F76" s="62">
        <v>0.37</v>
      </c>
      <c r="G76" s="37">
        <v>6</v>
      </c>
      <c r="H76" s="62">
        <v>2.2200000000000002</v>
      </c>
      <c r="I76" s="62">
        <v>2.4</v>
      </c>
      <c r="J76" s="37">
        <v>182</v>
      </c>
      <c r="K76" s="37" t="s">
        <v>89</v>
      </c>
      <c r="L76" s="37" t="s">
        <v>45</v>
      </c>
      <c r="M76" s="38" t="s">
        <v>88</v>
      </c>
      <c r="N76" s="38"/>
      <c r="O76" s="37">
        <v>50</v>
      </c>
      <c r="P76" s="89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859"/>
      <c r="R76" s="859"/>
      <c r="S76" s="859"/>
      <c r="T76" s="860"/>
      <c r="U76" s="39" t="s">
        <v>45</v>
      </c>
      <c r="V76" s="39" t="s">
        <v>45</v>
      </c>
      <c r="W76" s="40" t="s">
        <v>0</v>
      </c>
      <c r="X76" s="58">
        <v>0</v>
      </c>
      <c r="Y76" s="55">
        <f>IFERROR(IF(X76="",0,CEILING((X76/$H76),1)*$H76),"")</f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182</v>
      </c>
      <c r="AG76" s="78"/>
      <c r="AJ76" s="84" t="s">
        <v>45</v>
      </c>
      <c r="AK76" s="84">
        <v>0</v>
      </c>
      <c r="BB76" s="147" t="s">
        <v>66</v>
      </c>
      <c r="BM76" s="78">
        <f>IFERROR(X76*I76/H76,"0")</f>
        <v>0</v>
      </c>
      <c r="BN76" s="78">
        <f>IFERROR(Y76*I76/H76,"0")</f>
        <v>0</v>
      </c>
      <c r="BO76" s="78">
        <f>IFERROR(1/J76*(X76/H76),"0")</f>
        <v>0</v>
      </c>
      <c r="BP76" s="78">
        <f>IFERROR(1/J76*(Y76/H76),"0")</f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4301020296</v>
      </c>
      <c r="D77" s="857">
        <v>4680115881433</v>
      </c>
      <c r="E77" s="857"/>
      <c r="F77" s="62">
        <v>0.45</v>
      </c>
      <c r="G77" s="37">
        <v>6</v>
      </c>
      <c r="H77" s="62">
        <v>2.7</v>
      </c>
      <c r="I77" s="62">
        <v>2.88</v>
      </c>
      <c r="J77" s="37">
        <v>182</v>
      </c>
      <c r="K77" s="37" t="s">
        <v>89</v>
      </c>
      <c r="L77" s="37" t="s">
        <v>157</v>
      </c>
      <c r="M77" s="38" t="s">
        <v>128</v>
      </c>
      <c r="N77" s="38"/>
      <c r="O77" s="37">
        <v>50</v>
      </c>
      <c r="P77" s="89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859"/>
      <c r="R77" s="859"/>
      <c r="S77" s="859"/>
      <c r="T77" s="860"/>
      <c r="U77" s="39" t="s">
        <v>45</v>
      </c>
      <c r="V77" s="39" t="s">
        <v>45</v>
      </c>
      <c r="W77" s="40" t="s">
        <v>0</v>
      </c>
      <c r="X77" s="58">
        <v>0</v>
      </c>
      <c r="Y77" s="55">
        <f>IFERROR(IF(X77="",0,CEILING((X77/$H77),1)*$H77),"")</f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182</v>
      </c>
      <c r="AG77" s="78"/>
      <c r="AJ77" s="84" t="s">
        <v>158</v>
      </c>
      <c r="AK77" s="84">
        <v>491.4</v>
      </c>
      <c r="BB77" s="149" t="s">
        <v>66</v>
      </c>
      <c r="BM77" s="78">
        <f>IFERROR(X77*I77/H77,"0")</f>
        <v>0</v>
      </c>
      <c r="BN77" s="78">
        <f>IFERROR(Y77*I77/H77,"0")</f>
        <v>0</v>
      </c>
      <c r="BO77" s="78">
        <f>IFERROR(1/J77*(X77/H77),"0")</f>
        <v>0</v>
      </c>
      <c r="BP77" s="78">
        <f>IFERROR(1/J77*(Y77/H77),"0")</f>
        <v>0</v>
      </c>
    </row>
    <row r="78" spans="1:68" x14ac:dyDescent="0.2">
      <c r="A78" s="864"/>
      <c r="B78" s="864"/>
      <c r="C78" s="864"/>
      <c r="D78" s="864"/>
      <c r="E78" s="864"/>
      <c r="F78" s="864"/>
      <c r="G78" s="864"/>
      <c r="H78" s="864"/>
      <c r="I78" s="864"/>
      <c r="J78" s="864"/>
      <c r="K78" s="864"/>
      <c r="L78" s="864"/>
      <c r="M78" s="864"/>
      <c r="N78" s="864"/>
      <c r="O78" s="865"/>
      <c r="P78" s="861" t="s">
        <v>40</v>
      </c>
      <c r="Q78" s="862"/>
      <c r="R78" s="862"/>
      <c r="S78" s="862"/>
      <c r="T78" s="862"/>
      <c r="U78" s="862"/>
      <c r="V78" s="863"/>
      <c r="W78" s="42" t="s">
        <v>39</v>
      </c>
      <c r="X78" s="43">
        <f>IFERROR(X74/H74,"0")+IFERROR(X75/H75,"0")+IFERROR(X76/H76,"0")+IFERROR(X77/H77,"0")</f>
        <v>0</v>
      </c>
      <c r="Y78" s="43">
        <f>IFERROR(Y74/H74,"0")+IFERROR(Y75/H75,"0")+IFERROR(Y76/H76,"0")+IFERROR(Y77/H77,"0")</f>
        <v>0</v>
      </c>
      <c r="Z78" s="43">
        <f>IFERROR(IF(Z74="",0,Z74),"0")+IFERROR(IF(Z75="",0,Z75),"0")+IFERROR(IF(Z76="",0,Z76),"0")+IFERROR(IF(Z77="",0,Z77),"0")</f>
        <v>0</v>
      </c>
      <c r="AA78" s="67"/>
      <c r="AB78" s="67"/>
      <c r="AC78" s="67"/>
    </row>
    <row r="79" spans="1:68" x14ac:dyDescent="0.2">
      <c r="A79" s="864"/>
      <c r="B79" s="864"/>
      <c r="C79" s="864"/>
      <c r="D79" s="864"/>
      <c r="E79" s="864"/>
      <c r="F79" s="864"/>
      <c r="G79" s="864"/>
      <c r="H79" s="864"/>
      <c r="I79" s="864"/>
      <c r="J79" s="864"/>
      <c r="K79" s="864"/>
      <c r="L79" s="864"/>
      <c r="M79" s="864"/>
      <c r="N79" s="864"/>
      <c r="O79" s="865"/>
      <c r="P79" s="861" t="s">
        <v>40</v>
      </c>
      <c r="Q79" s="862"/>
      <c r="R79" s="862"/>
      <c r="S79" s="862"/>
      <c r="T79" s="862"/>
      <c r="U79" s="862"/>
      <c r="V79" s="863"/>
      <c r="W79" s="42" t="s">
        <v>0</v>
      </c>
      <c r="X79" s="43">
        <f>IFERROR(SUM(X74:X77),"0")</f>
        <v>0</v>
      </c>
      <c r="Y79" s="43">
        <f>IFERROR(SUM(Y74:Y77),"0")</f>
        <v>0</v>
      </c>
      <c r="Z79" s="42"/>
      <c r="AA79" s="67"/>
      <c r="AB79" s="67"/>
      <c r="AC79" s="67"/>
    </row>
    <row r="80" spans="1:68" ht="14.25" customHeight="1" x14ac:dyDescent="0.25">
      <c r="A80" s="856" t="s">
        <v>78</v>
      </c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6"/>
      <c r="P80" s="856"/>
      <c r="Q80" s="856"/>
      <c r="R80" s="856"/>
      <c r="S80" s="856"/>
      <c r="T80" s="856"/>
      <c r="U80" s="856"/>
      <c r="V80" s="856"/>
      <c r="W80" s="856"/>
      <c r="X80" s="856"/>
      <c r="Y80" s="856"/>
      <c r="Z80" s="856"/>
      <c r="AA80" s="66"/>
      <c r="AB80" s="66"/>
      <c r="AC80" s="80"/>
    </row>
    <row r="81" spans="1:68" ht="16.5" customHeight="1" x14ac:dyDescent="0.25">
      <c r="A81" s="63" t="s">
        <v>190</v>
      </c>
      <c r="B81" s="63" t="s">
        <v>191</v>
      </c>
      <c r="C81" s="36">
        <v>4301031242</v>
      </c>
      <c r="D81" s="857">
        <v>4680115885066</v>
      </c>
      <c r="E81" s="857"/>
      <c r="F81" s="62">
        <v>0.7</v>
      </c>
      <c r="G81" s="37">
        <v>6</v>
      </c>
      <c r="H81" s="62">
        <v>4.2</v>
      </c>
      <c r="I81" s="62">
        <v>4.41</v>
      </c>
      <c r="J81" s="37">
        <v>132</v>
      </c>
      <c r="K81" s="37" t="s">
        <v>137</v>
      </c>
      <c r="L81" s="37" t="s">
        <v>45</v>
      </c>
      <c r="M81" s="38" t="s">
        <v>82</v>
      </c>
      <c r="N81" s="38"/>
      <c r="O81" s="37">
        <v>40</v>
      </c>
      <c r="P81" s="89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859"/>
      <c r="R81" s="859"/>
      <c r="S81" s="859"/>
      <c r="T81" s="860"/>
      <c r="U81" s="39" t="s">
        <v>45</v>
      </c>
      <c r="V81" s="39" t="s">
        <v>45</v>
      </c>
      <c r="W81" s="40" t="s">
        <v>0</v>
      </c>
      <c r="X81" s="58">
        <v>0</v>
      </c>
      <c r="Y81" s="55">
        <f t="shared" ref="Y81:Y86" si="16"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192</v>
      </c>
      <c r="AG81" s="78"/>
      <c r="AJ81" s="84" t="s">
        <v>45</v>
      </c>
      <c r="AK81" s="84">
        <v>0</v>
      </c>
      <c r="BB81" s="151" t="s">
        <v>66</v>
      </c>
      <c r="BM81" s="78">
        <f t="shared" ref="BM81:BM86" si="17">IFERROR(X81*I81/H81,"0")</f>
        <v>0</v>
      </c>
      <c r="BN81" s="78">
        <f t="shared" ref="BN81:BN86" si="18">IFERROR(Y81*I81/H81,"0")</f>
        <v>0</v>
      </c>
      <c r="BO81" s="78">
        <f t="shared" ref="BO81:BO86" si="19">IFERROR(1/J81*(X81/H81),"0")</f>
        <v>0</v>
      </c>
      <c r="BP81" s="78">
        <f t="shared" ref="BP81:BP86" si="20">IFERROR(1/J81*(Y81/H81),"0")</f>
        <v>0</v>
      </c>
    </row>
    <row r="82" spans="1:68" ht="16.5" customHeight="1" x14ac:dyDescent="0.25">
      <c r="A82" s="63" t="s">
        <v>193</v>
      </c>
      <c r="B82" s="63" t="s">
        <v>194</v>
      </c>
      <c r="C82" s="36">
        <v>4301031240</v>
      </c>
      <c r="D82" s="857">
        <v>4680115885042</v>
      </c>
      <c r="E82" s="857"/>
      <c r="F82" s="62">
        <v>0.7</v>
      </c>
      <c r="G82" s="37">
        <v>6</v>
      </c>
      <c r="H82" s="62">
        <v>4.2</v>
      </c>
      <c r="I82" s="62">
        <v>4.41</v>
      </c>
      <c r="J82" s="37">
        <v>132</v>
      </c>
      <c r="K82" s="37" t="s">
        <v>137</v>
      </c>
      <c r="L82" s="37" t="s">
        <v>45</v>
      </c>
      <c r="M82" s="38" t="s">
        <v>82</v>
      </c>
      <c r="N82" s="38"/>
      <c r="O82" s="37">
        <v>40</v>
      </c>
      <c r="P82" s="8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859"/>
      <c r="R82" s="859"/>
      <c r="S82" s="859"/>
      <c r="T82" s="860"/>
      <c r="U82" s="39" t="s">
        <v>45</v>
      </c>
      <c r="V82" s="39" t="s">
        <v>45</v>
      </c>
      <c r="W82" s="40" t="s">
        <v>0</v>
      </c>
      <c r="X82" s="58">
        <v>0</v>
      </c>
      <c r="Y82" s="55">
        <f t="shared" si="16"/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195</v>
      </c>
      <c r="AG82" s="78"/>
      <c r="AJ82" s="84" t="s">
        <v>45</v>
      </c>
      <c r="AK82" s="84">
        <v>0</v>
      </c>
      <c r="BB82" s="153" t="s">
        <v>66</v>
      </c>
      <c r="BM82" s="78">
        <f t="shared" si="17"/>
        <v>0</v>
      </c>
      <c r="BN82" s="78">
        <f t="shared" si="18"/>
        <v>0</v>
      </c>
      <c r="BO82" s="78">
        <f t="shared" si="19"/>
        <v>0</v>
      </c>
      <c r="BP82" s="78">
        <f t="shared" si="20"/>
        <v>0</v>
      </c>
    </row>
    <row r="83" spans="1:68" ht="16.5" customHeight="1" x14ac:dyDescent="0.25">
      <c r="A83" s="63" t="s">
        <v>196</v>
      </c>
      <c r="B83" s="63" t="s">
        <v>197</v>
      </c>
      <c r="C83" s="36">
        <v>4301031315</v>
      </c>
      <c r="D83" s="857">
        <v>4680115885080</v>
      </c>
      <c r="E83" s="857"/>
      <c r="F83" s="62">
        <v>0.7</v>
      </c>
      <c r="G83" s="37">
        <v>6</v>
      </c>
      <c r="H83" s="62">
        <v>4.2</v>
      </c>
      <c r="I83" s="62">
        <v>4.41</v>
      </c>
      <c r="J83" s="37">
        <v>132</v>
      </c>
      <c r="K83" s="37" t="s">
        <v>137</v>
      </c>
      <c r="L83" s="37" t="s">
        <v>45</v>
      </c>
      <c r="M83" s="38" t="s">
        <v>82</v>
      </c>
      <c r="N83" s="38"/>
      <c r="O83" s="37">
        <v>40</v>
      </c>
      <c r="P83" s="89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859"/>
      <c r="R83" s="859"/>
      <c r="S83" s="859"/>
      <c r="T83" s="86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si="16"/>
        <v>0</v>
      </c>
      <c r="Z83" s="41" t="str">
        <f>IFERROR(IF(Y83=0,"",ROUNDUP(Y83/H83,0)*0.00902),"")</f>
        <v/>
      </c>
      <c r="AA83" s="68" t="s">
        <v>45</v>
      </c>
      <c r="AB83" s="69" t="s">
        <v>45</v>
      </c>
      <c r="AC83" s="154" t="s">
        <v>198</v>
      </c>
      <c r="AG83" s="78"/>
      <c r="AJ83" s="84" t="s">
        <v>45</v>
      </c>
      <c r="AK83" s="84">
        <v>0</v>
      </c>
      <c r="BB83" s="155" t="s">
        <v>66</v>
      </c>
      <c r="BM83" s="78">
        <f t="shared" si="17"/>
        <v>0</v>
      </c>
      <c r="BN83" s="78">
        <f t="shared" si="18"/>
        <v>0</v>
      </c>
      <c r="BO83" s="78">
        <f t="shared" si="19"/>
        <v>0</v>
      </c>
      <c r="BP83" s="78">
        <f t="shared" si="20"/>
        <v>0</v>
      </c>
    </row>
    <row r="84" spans="1:68" ht="27" customHeight="1" x14ac:dyDescent="0.25">
      <c r="A84" s="63" t="s">
        <v>199</v>
      </c>
      <c r="B84" s="63" t="s">
        <v>200</v>
      </c>
      <c r="C84" s="36">
        <v>4301031243</v>
      </c>
      <c r="D84" s="857">
        <v>4680115885073</v>
      </c>
      <c r="E84" s="857"/>
      <c r="F84" s="62">
        <v>0.3</v>
      </c>
      <c r="G84" s="37">
        <v>6</v>
      </c>
      <c r="H84" s="62">
        <v>1.8</v>
      </c>
      <c r="I84" s="62">
        <v>1.9</v>
      </c>
      <c r="J84" s="37">
        <v>234</v>
      </c>
      <c r="K84" s="37" t="s">
        <v>83</v>
      </c>
      <c r="L84" s="37" t="s">
        <v>45</v>
      </c>
      <c r="M84" s="38" t="s">
        <v>82</v>
      </c>
      <c r="N84" s="38"/>
      <c r="O84" s="37">
        <v>40</v>
      </c>
      <c r="P84" s="9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859"/>
      <c r="R84" s="859"/>
      <c r="S84" s="859"/>
      <c r="T84" s="86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16"/>
        <v>0</v>
      </c>
      <c r="Z84" s="41" t="str">
        <f>IFERROR(IF(Y84=0,"",ROUNDUP(Y84/H84,0)*0.00502),"")</f>
        <v/>
      </c>
      <c r="AA84" s="68" t="s">
        <v>45</v>
      </c>
      <c r="AB84" s="69" t="s">
        <v>45</v>
      </c>
      <c r="AC84" s="156" t="s">
        <v>192</v>
      </c>
      <c r="AG84" s="78"/>
      <c r="AJ84" s="84" t="s">
        <v>45</v>
      </c>
      <c r="AK84" s="84">
        <v>0</v>
      </c>
      <c r="BB84" s="157" t="s">
        <v>66</v>
      </c>
      <c r="BM84" s="78">
        <f t="shared" si="17"/>
        <v>0</v>
      </c>
      <c r="BN84" s="78">
        <f t="shared" si="18"/>
        <v>0</v>
      </c>
      <c r="BO84" s="78">
        <f t="shared" si="19"/>
        <v>0</v>
      </c>
      <c r="BP84" s="78">
        <f t="shared" si="20"/>
        <v>0</v>
      </c>
    </row>
    <row r="85" spans="1:68" ht="27" customHeight="1" x14ac:dyDescent="0.25">
      <c r="A85" s="63" t="s">
        <v>201</v>
      </c>
      <c r="B85" s="63" t="s">
        <v>202</v>
      </c>
      <c r="C85" s="36">
        <v>4301031241</v>
      </c>
      <c r="D85" s="857">
        <v>4680115885059</v>
      </c>
      <c r="E85" s="857"/>
      <c r="F85" s="62">
        <v>0.3</v>
      </c>
      <c r="G85" s="37">
        <v>6</v>
      </c>
      <c r="H85" s="62">
        <v>1.8</v>
      </c>
      <c r="I85" s="62">
        <v>1.9</v>
      </c>
      <c r="J85" s="37">
        <v>234</v>
      </c>
      <c r="K85" s="37" t="s">
        <v>83</v>
      </c>
      <c r="L85" s="37" t="s">
        <v>45</v>
      </c>
      <c r="M85" s="38" t="s">
        <v>82</v>
      </c>
      <c r="N85" s="38"/>
      <c r="O85" s="37">
        <v>40</v>
      </c>
      <c r="P85" s="90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859"/>
      <c r="R85" s="859"/>
      <c r="S85" s="859"/>
      <c r="T85" s="86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16"/>
        <v>0</v>
      </c>
      <c r="Z85" s="41" t="str">
        <f>IFERROR(IF(Y85=0,"",ROUNDUP(Y85/H85,0)*0.00502),"")</f>
        <v/>
      </c>
      <c r="AA85" s="68" t="s">
        <v>45</v>
      </c>
      <c r="AB85" s="69" t="s">
        <v>45</v>
      </c>
      <c r="AC85" s="158" t="s">
        <v>195</v>
      </c>
      <c r="AG85" s="78"/>
      <c r="AJ85" s="84" t="s">
        <v>45</v>
      </c>
      <c r="AK85" s="84">
        <v>0</v>
      </c>
      <c r="BB85" s="159" t="s">
        <v>66</v>
      </c>
      <c r="BM85" s="78">
        <f t="shared" si="17"/>
        <v>0</v>
      </c>
      <c r="BN85" s="78">
        <f t="shared" si="18"/>
        <v>0</v>
      </c>
      <c r="BO85" s="78">
        <f t="shared" si="19"/>
        <v>0</v>
      </c>
      <c r="BP85" s="78">
        <f t="shared" si="20"/>
        <v>0</v>
      </c>
    </row>
    <row r="86" spans="1:68" ht="27" customHeight="1" x14ac:dyDescent="0.25">
      <c r="A86" s="63" t="s">
        <v>203</v>
      </c>
      <c r="B86" s="63" t="s">
        <v>204</v>
      </c>
      <c r="C86" s="36">
        <v>4301031316</v>
      </c>
      <c r="D86" s="857">
        <v>4680115885097</v>
      </c>
      <c r="E86" s="857"/>
      <c r="F86" s="62">
        <v>0.3</v>
      </c>
      <c r="G86" s="37">
        <v>6</v>
      </c>
      <c r="H86" s="62">
        <v>1.8</v>
      </c>
      <c r="I86" s="62">
        <v>1.9</v>
      </c>
      <c r="J86" s="37">
        <v>234</v>
      </c>
      <c r="K86" s="37" t="s">
        <v>83</v>
      </c>
      <c r="L86" s="37" t="s">
        <v>45</v>
      </c>
      <c r="M86" s="38" t="s">
        <v>82</v>
      </c>
      <c r="N86" s="38"/>
      <c r="O86" s="37">
        <v>40</v>
      </c>
      <c r="P86" s="9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859"/>
      <c r="R86" s="859"/>
      <c r="S86" s="859"/>
      <c r="T86" s="86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IFERROR(IF(Y86=0,"",ROUNDUP(Y86/H86,0)*0.00502),"")</f>
        <v/>
      </c>
      <c r="AA86" s="68" t="s">
        <v>45</v>
      </c>
      <c r="AB86" s="69" t="s">
        <v>45</v>
      </c>
      <c r="AC86" s="160" t="s">
        <v>198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x14ac:dyDescent="0.2">
      <c r="A87" s="864"/>
      <c r="B87" s="864"/>
      <c r="C87" s="864"/>
      <c r="D87" s="864"/>
      <c r="E87" s="864"/>
      <c r="F87" s="864"/>
      <c r="G87" s="864"/>
      <c r="H87" s="864"/>
      <c r="I87" s="864"/>
      <c r="J87" s="864"/>
      <c r="K87" s="864"/>
      <c r="L87" s="864"/>
      <c r="M87" s="864"/>
      <c r="N87" s="864"/>
      <c r="O87" s="865"/>
      <c r="P87" s="861" t="s">
        <v>40</v>
      </c>
      <c r="Q87" s="862"/>
      <c r="R87" s="862"/>
      <c r="S87" s="862"/>
      <c r="T87" s="862"/>
      <c r="U87" s="862"/>
      <c r="V87" s="863"/>
      <c r="W87" s="42" t="s">
        <v>39</v>
      </c>
      <c r="X87" s="43">
        <f>IFERROR(X81/H81,"0")+IFERROR(X82/H82,"0")+IFERROR(X83/H83,"0")+IFERROR(X84/H84,"0")+IFERROR(X85/H85,"0")+IFERROR(X86/H86,"0")</f>
        <v>0</v>
      </c>
      <c r="Y87" s="43">
        <f>IFERROR(Y81/H81,"0")+IFERROR(Y82/H82,"0")+IFERROR(Y83/H83,"0")+IFERROR(Y84/H84,"0")+IFERROR(Y85/H85,"0")+IFERROR(Y86/H86,"0")</f>
        <v>0</v>
      </c>
      <c r="Z87" s="43">
        <f>IFERROR(IF(Z81="",0,Z81),"0")+IFERROR(IF(Z82="",0,Z82),"0")+IFERROR(IF(Z83="",0,Z83),"0")+IFERROR(IF(Z84="",0,Z84),"0")+IFERROR(IF(Z85="",0,Z85),"0")+IFERROR(IF(Z86="",0,Z86),"0")</f>
        <v>0</v>
      </c>
      <c r="AA87" s="67"/>
      <c r="AB87" s="67"/>
      <c r="AC87" s="67"/>
    </row>
    <row r="88" spans="1:68" x14ac:dyDescent="0.2">
      <c r="A88" s="864"/>
      <c r="B88" s="864"/>
      <c r="C88" s="864"/>
      <c r="D88" s="864"/>
      <c r="E88" s="864"/>
      <c r="F88" s="864"/>
      <c r="G88" s="864"/>
      <c r="H88" s="864"/>
      <c r="I88" s="864"/>
      <c r="J88" s="864"/>
      <c r="K88" s="864"/>
      <c r="L88" s="864"/>
      <c r="M88" s="864"/>
      <c r="N88" s="864"/>
      <c r="O88" s="865"/>
      <c r="P88" s="861" t="s">
        <v>40</v>
      </c>
      <c r="Q88" s="862"/>
      <c r="R88" s="862"/>
      <c r="S88" s="862"/>
      <c r="T88" s="862"/>
      <c r="U88" s="862"/>
      <c r="V88" s="863"/>
      <c r="W88" s="42" t="s">
        <v>0</v>
      </c>
      <c r="X88" s="43">
        <f>IFERROR(SUM(X81:X86),"0")</f>
        <v>0</v>
      </c>
      <c r="Y88" s="43">
        <f>IFERROR(SUM(Y81:Y86),"0")</f>
        <v>0</v>
      </c>
      <c r="Z88" s="42"/>
      <c r="AA88" s="67"/>
      <c r="AB88" s="67"/>
      <c r="AC88" s="67"/>
    </row>
    <row r="89" spans="1:68" ht="14.25" customHeight="1" x14ac:dyDescent="0.25">
      <c r="A89" s="856" t="s">
        <v>84</v>
      </c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6"/>
      <c r="P89" s="856"/>
      <c r="Q89" s="856"/>
      <c r="R89" s="856"/>
      <c r="S89" s="856"/>
      <c r="T89" s="856"/>
      <c r="U89" s="856"/>
      <c r="V89" s="856"/>
      <c r="W89" s="856"/>
      <c r="X89" s="856"/>
      <c r="Y89" s="856"/>
      <c r="Z89" s="856"/>
      <c r="AA89" s="66"/>
      <c r="AB89" s="66"/>
      <c r="AC89" s="80"/>
    </row>
    <row r="90" spans="1:68" ht="16.5" customHeight="1" x14ac:dyDescent="0.25">
      <c r="A90" s="63" t="s">
        <v>205</v>
      </c>
      <c r="B90" s="63" t="s">
        <v>206</v>
      </c>
      <c r="C90" s="36">
        <v>4301051838</v>
      </c>
      <c r="D90" s="857">
        <v>4680115881891</v>
      </c>
      <c r="E90" s="857"/>
      <c r="F90" s="62">
        <v>1.4</v>
      </c>
      <c r="G90" s="37">
        <v>6</v>
      </c>
      <c r="H90" s="62">
        <v>8.4</v>
      </c>
      <c r="I90" s="62">
        <v>8.9640000000000004</v>
      </c>
      <c r="J90" s="37">
        <v>56</v>
      </c>
      <c r="K90" s="37" t="s">
        <v>129</v>
      </c>
      <c r="L90" s="37" t="s">
        <v>45</v>
      </c>
      <c r="M90" s="38" t="s">
        <v>88</v>
      </c>
      <c r="N90" s="38"/>
      <c r="O90" s="37">
        <v>40</v>
      </c>
      <c r="P90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859"/>
      <c r="R90" s="859"/>
      <c r="S90" s="859"/>
      <c r="T90" s="860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ref="Y90:Y95" si="21">IFERROR(IF(X90="",0,CEILING((X90/$H90),1)*$H90),"")</f>
        <v>0</v>
      </c>
      <c r="Z90" s="41" t="str">
        <f>IFERROR(IF(Y90=0,"",ROUNDUP(Y90/H90,0)*0.02175),"")</f>
        <v/>
      </c>
      <c r="AA90" s="68" t="s">
        <v>45</v>
      </c>
      <c r="AB90" s="69" t="s">
        <v>45</v>
      </c>
      <c r="AC90" s="162" t="s">
        <v>207</v>
      </c>
      <c r="AG90" s="78"/>
      <c r="AJ90" s="84" t="s">
        <v>45</v>
      </c>
      <c r="AK90" s="84">
        <v>0</v>
      </c>
      <c r="BB90" s="163" t="s">
        <v>66</v>
      </c>
      <c r="BM90" s="78">
        <f t="shared" ref="BM90:BM95" si="22">IFERROR(X90*I90/H90,"0")</f>
        <v>0</v>
      </c>
      <c r="BN90" s="78">
        <f t="shared" ref="BN90:BN95" si="23">IFERROR(Y90*I90/H90,"0")</f>
        <v>0</v>
      </c>
      <c r="BO90" s="78">
        <f t="shared" ref="BO90:BO95" si="24">IFERROR(1/J90*(X90/H90),"0")</f>
        <v>0</v>
      </c>
      <c r="BP90" s="78">
        <f t="shared" ref="BP90:BP95" si="25">IFERROR(1/J90*(Y90/H90),"0")</f>
        <v>0</v>
      </c>
    </row>
    <row r="91" spans="1:68" ht="27" customHeight="1" x14ac:dyDescent="0.25">
      <c r="A91" s="63" t="s">
        <v>208</v>
      </c>
      <c r="B91" s="63" t="s">
        <v>209</v>
      </c>
      <c r="C91" s="36">
        <v>4301051846</v>
      </c>
      <c r="D91" s="857">
        <v>4680115885769</v>
      </c>
      <c r="E91" s="857"/>
      <c r="F91" s="62">
        <v>1.4</v>
      </c>
      <c r="G91" s="37">
        <v>6</v>
      </c>
      <c r="H91" s="62">
        <v>8.4</v>
      </c>
      <c r="I91" s="62">
        <v>8.8800000000000008</v>
      </c>
      <c r="J91" s="37">
        <v>56</v>
      </c>
      <c r="K91" s="37" t="s">
        <v>129</v>
      </c>
      <c r="L91" s="37" t="s">
        <v>45</v>
      </c>
      <c r="M91" s="38" t="s">
        <v>88</v>
      </c>
      <c r="N91" s="38"/>
      <c r="O91" s="37">
        <v>45</v>
      </c>
      <c r="P91" s="90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859"/>
      <c r="R91" s="859"/>
      <c r="S91" s="859"/>
      <c r="T91" s="860"/>
      <c r="U91" s="39" t="s">
        <v>45</v>
      </c>
      <c r="V91" s="39" t="s">
        <v>45</v>
      </c>
      <c r="W91" s="40" t="s">
        <v>0</v>
      </c>
      <c r="X91" s="58">
        <v>0</v>
      </c>
      <c r="Y91" s="55">
        <f t="shared" si="21"/>
        <v>0</v>
      </c>
      <c r="Z91" s="41" t="str">
        <f>IFERROR(IF(Y91=0,"",ROUNDUP(Y91/H91,0)*0.02175),"")</f>
        <v/>
      </c>
      <c r="AA91" s="68" t="s">
        <v>45</v>
      </c>
      <c r="AB91" s="69" t="s">
        <v>45</v>
      </c>
      <c r="AC91" s="164" t="s">
        <v>210</v>
      </c>
      <c r="AG91" s="78"/>
      <c r="AJ91" s="84" t="s">
        <v>45</v>
      </c>
      <c r="AK91" s="84">
        <v>0</v>
      </c>
      <c r="BB91" s="165" t="s">
        <v>66</v>
      </c>
      <c r="BM91" s="78">
        <f t="shared" si="22"/>
        <v>0</v>
      </c>
      <c r="BN91" s="78">
        <f t="shared" si="23"/>
        <v>0</v>
      </c>
      <c r="BO91" s="78">
        <f t="shared" si="24"/>
        <v>0</v>
      </c>
      <c r="BP91" s="78">
        <f t="shared" si="25"/>
        <v>0</v>
      </c>
    </row>
    <row r="92" spans="1:68" ht="37.5" customHeight="1" x14ac:dyDescent="0.25">
      <c r="A92" s="63" t="s">
        <v>211</v>
      </c>
      <c r="B92" s="63" t="s">
        <v>212</v>
      </c>
      <c r="C92" s="36">
        <v>4301051822</v>
      </c>
      <c r="D92" s="857">
        <v>4680115884410</v>
      </c>
      <c r="E92" s="857"/>
      <c r="F92" s="62">
        <v>1.4</v>
      </c>
      <c r="G92" s="37">
        <v>6</v>
      </c>
      <c r="H92" s="62">
        <v>8.4</v>
      </c>
      <c r="I92" s="62">
        <v>8.952</v>
      </c>
      <c r="J92" s="37">
        <v>56</v>
      </c>
      <c r="K92" s="37" t="s">
        <v>129</v>
      </c>
      <c r="L92" s="37" t="s">
        <v>45</v>
      </c>
      <c r="M92" s="38" t="s">
        <v>82</v>
      </c>
      <c r="N92" s="38"/>
      <c r="O92" s="37">
        <v>40</v>
      </c>
      <c r="P92" s="90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859"/>
      <c r="R92" s="859"/>
      <c r="S92" s="859"/>
      <c r="T92" s="860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si="21"/>
        <v>0</v>
      </c>
      <c r="Z92" s="41" t="str">
        <f>IFERROR(IF(Y92=0,"",ROUNDUP(Y92/H92,0)*0.02175),"")</f>
        <v/>
      </c>
      <c r="AA92" s="68" t="s">
        <v>45</v>
      </c>
      <c r="AB92" s="69" t="s">
        <v>45</v>
      </c>
      <c r="AC92" s="166" t="s">
        <v>213</v>
      </c>
      <c r="AG92" s="78"/>
      <c r="AJ92" s="84" t="s">
        <v>45</v>
      </c>
      <c r="AK92" s="84">
        <v>0</v>
      </c>
      <c r="BB92" s="167" t="s">
        <v>66</v>
      </c>
      <c r="BM92" s="78">
        <f t="shared" si="22"/>
        <v>0</v>
      </c>
      <c r="BN92" s="78">
        <f t="shared" si="23"/>
        <v>0</v>
      </c>
      <c r="BO92" s="78">
        <f t="shared" si="24"/>
        <v>0</v>
      </c>
      <c r="BP92" s="78">
        <f t="shared" si="25"/>
        <v>0</v>
      </c>
    </row>
    <row r="93" spans="1:68" ht="16.5" customHeight="1" x14ac:dyDescent="0.25">
      <c r="A93" s="63" t="s">
        <v>214</v>
      </c>
      <c r="B93" s="63" t="s">
        <v>215</v>
      </c>
      <c r="C93" s="36">
        <v>4301051837</v>
      </c>
      <c r="D93" s="857">
        <v>4680115884311</v>
      </c>
      <c r="E93" s="857"/>
      <c r="F93" s="62">
        <v>0.3</v>
      </c>
      <c r="G93" s="37">
        <v>6</v>
      </c>
      <c r="H93" s="62">
        <v>1.8</v>
      </c>
      <c r="I93" s="62">
        <v>2.0459999999999998</v>
      </c>
      <c r="J93" s="37">
        <v>182</v>
      </c>
      <c r="K93" s="37" t="s">
        <v>89</v>
      </c>
      <c r="L93" s="37" t="s">
        <v>45</v>
      </c>
      <c r="M93" s="38" t="s">
        <v>88</v>
      </c>
      <c r="N93" s="38"/>
      <c r="O93" s="37">
        <v>40</v>
      </c>
      <c r="P93" s="90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859"/>
      <c r="R93" s="859"/>
      <c r="S93" s="859"/>
      <c r="T93" s="860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21"/>
        <v>0</v>
      </c>
      <c r="Z93" s="41" t="str">
        <f>IFERROR(IF(Y93=0,"",ROUNDUP(Y93/H93,0)*0.00651),"")</f>
        <v/>
      </c>
      <c r="AA93" s="68" t="s">
        <v>45</v>
      </c>
      <c r="AB93" s="69" t="s">
        <v>45</v>
      </c>
      <c r="AC93" s="168" t="s">
        <v>207</v>
      </c>
      <c r="AG93" s="78"/>
      <c r="AJ93" s="84" t="s">
        <v>45</v>
      </c>
      <c r="AK93" s="84">
        <v>0</v>
      </c>
      <c r="BB93" s="169" t="s">
        <v>66</v>
      </c>
      <c r="BM93" s="78">
        <f t="shared" si="22"/>
        <v>0</v>
      </c>
      <c r="BN93" s="78">
        <f t="shared" si="23"/>
        <v>0</v>
      </c>
      <c r="BO93" s="78">
        <f t="shared" si="24"/>
        <v>0</v>
      </c>
      <c r="BP93" s="78">
        <f t="shared" si="25"/>
        <v>0</v>
      </c>
    </row>
    <row r="94" spans="1:68" ht="37.5" customHeight="1" x14ac:dyDescent="0.25">
      <c r="A94" s="63" t="s">
        <v>216</v>
      </c>
      <c r="B94" s="63" t="s">
        <v>217</v>
      </c>
      <c r="C94" s="36">
        <v>4301051844</v>
      </c>
      <c r="D94" s="857">
        <v>4680115885929</v>
      </c>
      <c r="E94" s="857"/>
      <c r="F94" s="62">
        <v>0.42</v>
      </c>
      <c r="G94" s="37">
        <v>6</v>
      </c>
      <c r="H94" s="62">
        <v>2.52</v>
      </c>
      <c r="I94" s="62">
        <v>2.7</v>
      </c>
      <c r="J94" s="37">
        <v>182</v>
      </c>
      <c r="K94" s="37" t="s">
        <v>89</v>
      </c>
      <c r="L94" s="37" t="s">
        <v>45</v>
      </c>
      <c r="M94" s="38" t="s">
        <v>88</v>
      </c>
      <c r="N94" s="38"/>
      <c r="O94" s="37">
        <v>45</v>
      </c>
      <c r="P94" s="90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859"/>
      <c r="R94" s="859"/>
      <c r="S94" s="859"/>
      <c r="T94" s="860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21"/>
        <v>0</v>
      </c>
      <c r="Z94" s="41" t="str">
        <f>IFERROR(IF(Y94=0,"",ROUNDUP(Y94/H94,0)*0.00651),"")</f>
        <v/>
      </c>
      <c r="AA94" s="68" t="s">
        <v>45</v>
      </c>
      <c r="AB94" s="69" t="s">
        <v>45</v>
      </c>
      <c r="AC94" s="170" t="s">
        <v>218</v>
      </c>
      <c r="AG94" s="78"/>
      <c r="AJ94" s="84" t="s">
        <v>45</v>
      </c>
      <c r="AK94" s="84">
        <v>0</v>
      </c>
      <c r="BB94" s="171" t="s">
        <v>66</v>
      </c>
      <c r="BM94" s="78">
        <f t="shared" si="22"/>
        <v>0</v>
      </c>
      <c r="BN94" s="78">
        <f t="shared" si="23"/>
        <v>0</v>
      </c>
      <c r="BO94" s="78">
        <f t="shared" si="24"/>
        <v>0</v>
      </c>
      <c r="BP94" s="78">
        <f t="shared" si="25"/>
        <v>0</v>
      </c>
    </row>
    <row r="95" spans="1:68" ht="37.5" customHeight="1" x14ac:dyDescent="0.25">
      <c r="A95" s="63" t="s">
        <v>219</v>
      </c>
      <c r="B95" s="63" t="s">
        <v>220</v>
      </c>
      <c r="C95" s="36">
        <v>4301051827</v>
      </c>
      <c r="D95" s="857">
        <v>4680115884403</v>
      </c>
      <c r="E95" s="857"/>
      <c r="F95" s="62">
        <v>0.3</v>
      </c>
      <c r="G95" s="37">
        <v>6</v>
      </c>
      <c r="H95" s="62">
        <v>1.8</v>
      </c>
      <c r="I95" s="62">
        <v>1.98</v>
      </c>
      <c r="J95" s="37">
        <v>182</v>
      </c>
      <c r="K95" s="37" t="s">
        <v>89</v>
      </c>
      <c r="L95" s="37" t="s">
        <v>45</v>
      </c>
      <c r="M95" s="38" t="s">
        <v>82</v>
      </c>
      <c r="N95" s="38"/>
      <c r="O95" s="37">
        <v>40</v>
      </c>
      <c r="P95" s="90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859"/>
      <c r="R95" s="859"/>
      <c r="S95" s="859"/>
      <c r="T95" s="860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72" t="s">
        <v>213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x14ac:dyDescent="0.2">
      <c r="A96" s="864"/>
      <c r="B96" s="864"/>
      <c r="C96" s="864"/>
      <c r="D96" s="864"/>
      <c r="E96" s="864"/>
      <c r="F96" s="864"/>
      <c r="G96" s="864"/>
      <c r="H96" s="864"/>
      <c r="I96" s="864"/>
      <c r="J96" s="864"/>
      <c r="K96" s="864"/>
      <c r="L96" s="864"/>
      <c r="M96" s="864"/>
      <c r="N96" s="864"/>
      <c r="O96" s="865"/>
      <c r="P96" s="861" t="s">
        <v>40</v>
      </c>
      <c r="Q96" s="862"/>
      <c r="R96" s="862"/>
      <c r="S96" s="862"/>
      <c r="T96" s="862"/>
      <c r="U96" s="862"/>
      <c r="V96" s="863"/>
      <c r="W96" s="42" t="s">
        <v>39</v>
      </c>
      <c r="X96" s="43">
        <f>IFERROR(X90/H90,"0")+IFERROR(X91/H91,"0")+IFERROR(X92/H92,"0")+IFERROR(X93/H93,"0")+IFERROR(X94/H94,"0")+IFERROR(X95/H95,"0")</f>
        <v>0</v>
      </c>
      <c r="Y96" s="43">
        <f>IFERROR(Y90/H90,"0")+IFERROR(Y91/H91,"0")+IFERROR(Y92/H92,"0")+IFERROR(Y93/H93,"0")+IFERROR(Y94/H94,"0")+IFERROR(Y95/H95,"0")</f>
        <v>0</v>
      </c>
      <c r="Z96" s="43">
        <f>IFERROR(IF(Z90="",0,Z90),"0")+IFERROR(IF(Z91="",0,Z91),"0")+IFERROR(IF(Z92="",0,Z92),"0")+IFERROR(IF(Z93="",0,Z93),"0")+IFERROR(IF(Z94="",0,Z94),"0")+IFERROR(IF(Z95="",0,Z95),"0")</f>
        <v>0</v>
      </c>
      <c r="AA96" s="67"/>
      <c r="AB96" s="67"/>
      <c r="AC96" s="67"/>
    </row>
    <row r="97" spans="1:68" x14ac:dyDescent="0.2">
      <c r="A97" s="864"/>
      <c r="B97" s="864"/>
      <c r="C97" s="864"/>
      <c r="D97" s="864"/>
      <c r="E97" s="864"/>
      <c r="F97" s="864"/>
      <c r="G97" s="864"/>
      <c r="H97" s="864"/>
      <c r="I97" s="864"/>
      <c r="J97" s="864"/>
      <c r="K97" s="864"/>
      <c r="L97" s="864"/>
      <c r="M97" s="864"/>
      <c r="N97" s="864"/>
      <c r="O97" s="865"/>
      <c r="P97" s="861" t="s">
        <v>40</v>
      </c>
      <c r="Q97" s="862"/>
      <c r="R97" s="862"/>
      <c r="S97" s="862"/>
      <c r="T97" s="862"/>
      <c r="U97" s="862"/>
      <c r="V97" s="863"/>
      <c r="W97" s="42" t="s">
        <v>0</v>
      </c>
      <c r="X97" s="43">
        <f>IFERROR(SUM(X90:X95),"0")</f>
        <v>0</v>
      </c>
      <c r="Y97" s="43">
        <f>IFERROR(SUM(Y90:Y95),"0")</f>
        <v>0</v>
      </c>
      <c r="Z97" s="42"/>
      <c r="AA97" s="67"/>
      <c r="AB97" s="67"/>
      <c r="AC97" s="67"/>
    </row>
    <row r="98" spans="1:68" ht="14.25" customHeight="1" x14ac:dyDescent="0.25">
      <c r="A98" s="856" t="s">
        <v>221</v>
      </c>
      <c r="B98" s="856"/>
      <c r="C98" s="856"/>
      <c r="D98" s="856"/>
      <c r="E98" s="856"/>
      <c r="F98" s="856"/>
      <c r="G98" s="856"/>
      <c r="H98" s="856"/>
      <c r="I98" s="856"/>
      <c r="J98" s="856"/>
      <c r="K98" s="856"/>
      <c r="L98" s="856"/>
      <c r="M98" s="856"/>
      <c r="N98" s="856"/>
      <c r="O98" s="856"/>
      <c r="P98" s="856"/>
      <c r="Q98" s="856"/>
      <c r="R98" s="856"/>
      <c r="S98" s="856"/>
      <c r="T98" s="856"/>
      <c r="U98" s="856"/>
      <c r="V98" s="856"/>
      <c r="W98" s="856"/>
      <c r="X98" s="856"/>
      <c r="Y98" s="856"/>
      <c r="Z98" s="856"/>
      <c r="AA98" s="66"/>
      <c r="AB98" s="66"/>
      <c r="AC98" s="80"/>
    </row>
    <row r="99" spans="1:68" ht="37.5" customHeight="1" x14ac:dyDescent="0.25">
      <c r="A99" s="63" t="s">
        <v>222</v>
      </c>
      <c r="B99" s="63" t="s">
        <v>223</v>
      </c>
      <c r="C99" s="36">
        <v>4301060366</v>
      </c>
      <c r="D99" s="857">
        <v>4680115881532</v>
      </c>
      <c r="E99" s="857"/>
      <c r="F99" s="62">
        <v>1.3</v>
      </c>
      <c r="G99" s="37">
        <v>6</v>
      </c>
      <c r="H99" s="62">
        <v>7.8</v>
      </c>
      <c r="I99" s="62">
        <v>8.2799999999999994</v>
      </c>
      <c r="J99" s="37">
        <v>56</v>
      </c>
      <c r="K99" s="37" t="s">
        <v>129</v>
      </c>
      <c r="L99" s="37" t="s">
        <v>45</v>
      </c>
      <c r="M99" s="38" t="s">
        <v>82</v>
      </c>
      <c r="N99" s="38"/>
      <c r="O99" s="37">
        <v>30</v>
      </c>
      <c r="P99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859"/>
      <c r="R99" s="859"/>
      <c r="S99" s="859"/>
      <c r="T99" s="86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IFERROR(IF(Y99=0,"",ROUNDUP(Y99/H99,0)*0.02175),"")</f>
        <v/>
      </c>
      <c r="AA99" s="68" t="s">
        <v>45</v>
      </c>
      <c r="AB99" s="69" t="s">
        <v>45</v>
      </c>
      <c r="AC99" s="174" t="s">
        <v>224</v>
      </c>
      <c r="AG99" s="78"/>
      <c r="AJ99" s="84" t="s">
        <v>45</v>
      </c>
      <c r="AK99" s="84">
        <v>0</v>
      </c>
      <c r="BB99" s="175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37.5" customHeight="1" x14ac:dyDescent="0.25">
      <c r="A100" s="63" t="s">
        <v>222</v>
      </c>
      <c r="B100" s="63" t="s">
        <v>225</v>
      </c>
      <c r="C100" s="36">
        <v>4301060371</v>
      </c>
      <c r="D100" s="857">
        <v>4680115881532</v>
      </c>
      <c r="E100" s="857"/>
      <c r="F100" s="62">
        <v>1.4</v>
      </c>
      <c r="G100" s="37">
        <v>6</v>
      </c>
      <c r="H100" s="62">
        <v>8.4</v>
      </c>
      <c r="I100" s="62">
        <v>8.9640000000000004</v>
      </c>
      <c r="J100" s="37">
        <v>56</v>
      </c>
      <c r="K100" s="37" t="s">
        <v>129</v>
      </c>
      <c r="L100" s="37" t="s">
        <v>45</v>
      </c>
      <c r="M100" s="38" t="s">
        <v>82</v>
      </c>
      <c r="N100" s="38"/>
      <c r="O100" s="37">
        <v>30</v>
      </c>
      <c r="P100" s="91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859"/>
      <c r="R100" s="859"/>
      <c r="S100" s="859"/>
      <c r="T100" s="86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IFERROR(IF(Y100=0,"",ROUNDUP(Y100/H100,0)*0.02175),"")</f>
        <v/>
      </c>
      <c r="AA100" s="68" t="s">
        <v>45</v>
      </c>
      <c r="AB100" s="69" t="s">
        <v>45</v>
      </c>
      <c r="AC100" s="176" t="s">
        <v>224</v>
      </c>
      <c r="AG100" s="78"/>
      <c r="AJ100" s="84" t="s">
        <v>45</v>
      </c>
      <c r="AK100" s="84">
        <v>0</v>
      </c>
      <c r="BB100" s="177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226</v>
      </c>
      <c r="B101" s="63" t="s">
        <v>227</v>
      </c>
      <c r="C101" s="36">
        <v>4301060351</v>
      </c>
      <c r="D101" s="857">
        <v>4680115881464</v>
      </c>
      <c r="E101" s="857"/>
      <c r="F101" s="62">
        <v>0.4</v>
      </c>
      <c r="G101" s="37">
        <v>6</v>
      </c>
      <c r="H101" s="62">
        <v>2.4</v>
      </c>
      <c r="I101" s="62">
        <v>2.61</v>
      </c>
      <c r="J101" s="37">
        <v>132</v>
      </c>
      <c r="K101" s="37" t="s">
        <v>137</v>
      </c>
      <c r="L101" s="37" t="s">
        <v>45</v>
      </c>
      <c r="M101" s="38" t="s">
        <v>88</v>
      </c>
      <c r="N101" s="38"/>
      <c r="O101" s="37">
        <v>30</v>
      </c>
      <c r="P101" s="91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859"/>
      <c r="R101" s="859"/>
      <c r="S101" s="859"/>
      <c r="T101" s="86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8" t="s">
        <v>228</v>
      </c>
      <c r="AG101" s="78"/>
      <c r="AJ101" s="84" t="s">
        <v>45</v>
      </c>
      <c r="AK101" s="84">
        <v>0</v>
      </c>
      <c r="BB101" s="179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64"/>
      <c r="B102" s="864"/>
      <c r="C102" s="864"/>
      <c r="D102" s="864"/>
      <c r="E102" s="864"/>
      <c r="F102" s="864"/>
      <c r="G102" s="864"/>
      <c r="H102" s="864"/>
      <c r="I102" s="864"/>
      <c r="J102" s="864"/>
      <c r="K102" s="864"/>
      <c r="L102" s="864"/>
      <c r="M102" s="864"/>
      <c r="N102" s="864"/>
      <c r="O102" s="865"/>
      <c r="P102" s="861" t="s">
        <v>40</v>
      </c>
      <c r="Q102" s="862"/>
      <c r="R102" s="862"/>
      <c r="S102" s="862"/>
      <c r="T102" s="862"/>
      <c r="U102" s="862"/>
      <c r="V102" s="863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64"/>
      <c r="B103" s="864"/>
      <c r="C103" s="864"/>
      <c r="D103" s="864"/>
      <c r="E103" s="864"/>
      <c r="F103" s="864"/>
      <c r="G103" s="864"/>
      <c r="H103" s="864"/>
      <c r="I103" s="864"/>
      <c r="J103" s="864"/>
      <c r="K103" s="864"/>
      <c r="L103" s="864"/>
      <c r="M103" s="864"/>
      <c r="N103" s="864"/>
      <c r="O103" s="865"/>
      <c r="P103" s="861" t="s">
        <v>40</v>
      </c>
      <c r="Q103" s="862"/>
      <c r="R103" s="862"/>
      <c r="S103" s="862"/>
      <c r="T103" s="862"/>
      <c r="U103" s="862"/>
      <c r="V103" s="863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6.5" customHeight="1" x14ac:dyDescent="0.25">
      <c r="A104" s="855" t="s">
        <v>229</v>
      </c>
      <c r="B104" s="855"/>
      <c r="C104" s="855"/>
      <c r="D104" s="855"/>
      <c r="E104" s="855"/>
      <c r="F104" s="855"/>
      <c r="G104" s="855"/>
      <c r="H104" s="855"/>
      <c r="I104" s="855"/>
      <c r="J104" s="855"/>
      <c r="K104" s="855"/>
      <c r="L104" s="855"/>
      <c r="M104" s="855"/>
      <c r="N104" s="855"/>
      <c r="O104" s="855"/>
      <c r="P104" s="855"/>
      <c r="Q104" s="855"/>
      <c r="R104" s="855"/>
      <c r="S104" s="855"/>
      <c r="T104" s="855"/>
      <c r="U104" s="855"/>
      <c r="V104" s="855"/>
      <c r="W104" s="855"/>
      <c r="X104" s="855"/>
      <c r="Y104" s="855"/>
      <c r="Z104" s="855"/>
      <c r="AA104" s="65"/>
      <c r="AB104" s="65"/>
      <c r="AC104" s="79"/>
    </row>
    <row r="105" spans="1:68" ht="14.25" customHeight="1" x14ac:dyDescent="0.25">
      <c r="A105" s="856" t="s">
        <v>124</v>
      </c>
      <c r="B105" s="856"/>
      <c r="C105" s="856"/>
      <c r="D105" s="856"/>
      <c r="E105" s="856"/>
      <c r="F105" s="856"/>
      <c r="G105" s="856"/>
      <c r="H105" s="856"/>
      <c r="I105" s="856"/>
      <c r="J105" s="856"/>
      <c r="K105" s="856"/>
      <c r="L105" s="856"/>
      <c r="M105" s="856"/>
      <c r="N105" s="856"/>
      <c r="O105" s="856"/>
      <c r="P105" s="856"/>
      <c r="Q105" s="856"/>
      <c r="R105" s="856"/>
      <c r="S105" s="856"/>
      <c r="T105" s="856"/>
      <c r="U105" s="856"/>
      <c r="V105" s="856"/>
      <c r="W105" s="856"/>
      <c r="X105" s="856"/>
      <c r="Y105" s="856"/>
      <c r="Z105" s="856"/>
      <c r="AA105" s="66"/>
      <c r="AB105" s="66"/>
      <c r="AC105" s="80"/>
    </row>
    <row r="106" spans="1:68" ht="27" customHeight="1" x14ac:dyDescent="0.25">
      <c r="A106" s="63" t="s">
        <v>230</v>
      </c>
      <c r="B106" s="63" t="s">
        <v>231</v>
      </c>
      <c r="C106" s="36">
        <v>4301011468</v>
      </c>
      <c r="D106" s="857">
        <v>4680115881327</v>
      </c>
      <c r="E106" s="857"/>
      <c r="F106" s="62">
        <v>1.35</v>
      </c>
      <c r="G106" s="37">
        <v>8</v>
      </c>
      <c r="H106" s="62">
        <v>10.8</v>
      </c>
      <c r="I106" s="62">
        <v>11.28</v>
      </c>
      <c r="J106" s="37">
        <v>56</v>
      </c>
      <c r="K106" s="37" t="s">
        <v>129</v>
      </c>
      <c r="L106" s="37" t="s">
        <v>45</v>
      </c>
      <c r="M106" s="38" t="s">
        <v>176</v>
      </c>
      <c r="N106" s="38"/>
      <c r="O106" s="37">
        <v>50</v>
      </c>
      <c r="P106" s="91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859"/>
      <c r="R106" s="859"/>
      <c r="S106" s="859"/>
      <c r="T106" s="860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IFERROR(IF(Y106=0,"",ROUNDUP(Y106/H106,0)*0.02175),"")</f>
        <v/>
      </c>
      <c r="AA106" s="68" t="s">
        <v>45</v>
      </c>
      <c r="AB106" s="69" t="s">
        <v>45</v>
      </c>
      <c r="AC106" s="180" t="s">
        <v>232</v>
      </c>
      <c r="AG106" s="78"/>
      <c r="AJ106" s="84" t="s">
        <v>45</v>
      </c>
      <c r="AK106" s="84">
        <v>0</v>
      </c>
      <c r="BB106" s="181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233</v>
      </c>
      <c r="B107" s="63" t="s">
        <v>234</v>
      </c>
      <c r="C107" s="36">
        <v>4301011476</v>
      </c>
      <c r="D107" s="857">
        <v>4680115881518</v>
      </c>
      <c r="E107" s="857"/>
      <c r="F107" s="62">
        <v>0.4</v>
      </c>
      <c r="G107" s="37">
        <v>10</v>
      </c>
      <c r="H107" s="62">
        <v>4</v>
      </c>
      <c r="I107" s="62">
        <v>4.21</v>
      </c>
      <c r="J107" s="37">
        <v>132</v>
      </c>
      <c r="K107" s="37" t="s">
        <v>137</v>
      </c>
      <c r="L107" s="37" t="s">
        <v>45</v>
      </c>
      <c r="M107" s="38" t="s">
        <v>88</v>
      </c>
      <c r="N107" s="38"/>
      <c r="O107" s="37">
        <v>50</v>
      </c>
      <c r="P107" s="91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859"/>
      <c r="R107" s="859"/>
      <c r="S107" s="859"/>
      <c r="T107" s="860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2" t="s">
        <v>232</v>
      </c>
      <c r="AG107" s="78"/>
      <c r="AJ107" s="84" t="s">
        <v>45</v>
      </c>
      <c r="AK107" s="84">
        <v>0</v>
      </c>
      <c r="BB107" s="183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27" customHeight="1" x14ac:dyDescent="0.25">
      <c r="A108" s="63" t="s">
        <v>235</v>
      </c>
      <c r="B108" s="63" t="s">
        <v>236</v>
      </c>
      <c r="C108" s="36">
        <v>4301011443</v>
      </c>
      <c r="D108" s="857">
        <v>4680115881303</v>
      </c>
      <c r="E108" s="857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137</v>
      </c>
      <c r="L108" s="37" t="s">
        <v>138</v>
      </c>
      <c r="M108" s="38" t="s">
        <v>176</v>
      </c>
      <c r="N108" s="38"/>
      <c r="O108" s="37">
        <v>50</v>
      </c>
      <c r="P108" s="91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859"/>
      <c r="R108" s="859"/>
      <c r="S108" s="859"/>
      <c r="T108" s="860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4" t="s">
        <v>237</v>
      </c>
      <c r="AG108" s="78"/>
      <c r="AJ108" s="84" t="s">
        <v>139</v>
      </c>
      <c r="AK108" s="84">
        <v>54</v>
      </c>
      <c r="BB108" s="185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864"/>
      <c r="B109" s="864"/>
      <c r="C109" s="864"/>
      <c r="D109" s="864"/>
      <c r="E109" s="864"/>
      <c r="F109" s="864"/>
      <c r="G109" s="864"/>
      <c r="H109" s="864"/>
      <c r="I109" s="864"/>
      <c r="J109" s="864"/>
      <c r="K109" s="864"/>
      <c r="L109" s="864"/>
      <c r="M109" s="864"/>
      <c r="N109" s="864"/>
      <c r="O109" s="865"/>
      <c r="P109" s="861" t="s">
        <v>40</v>
      </c>
      <c r="Q109" s="862"/>
      <c r="R109" s="862"/>
      <c r="S109" s="862"/>
      <c r="T109" s="862"/>
      <c r="U109" s="862"/>
      <c r="V109" s="863"/>
      <c r="W109" s="42" t="s">
        <v>39</v>
      </c>
      <c r="X109" s="43">
        <f>IFERROR(X106/H106,"0")+IFERROR(X107/H107,"0")+IFERROR(X108/H108,"0")</f>
        <v>0</v>
      </c>
      <c r="Y109" s="43">
        <f>IFERROR(Y106/H106,"0")+IFERROR(Y107/H107,"0")+IFERROR(Y108/H108,"0")</f>
        <v>0</v>
      </c>
      <c r="Z109" s="43">
        <f>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864"/>
      <c r="B110" s="864"/>
      <c r="C110" s="864"/>
      <c r="D110" s="864"/>
      <c r="E110" s="864"/>
      <c r="F110" s="864"/>
      <c r="G110" s="864"/>
      <c r="H110" s="864"/>
      <c r="I110" s="864"/>
      <c r="J110" s="864"/>
      <c r="K110" s="864"/>
      <c r="L110" s="864"/>
      <c r="M110" s="864"/>
      <c r="N110" s="864"/>
      <c r="O110" s="865"/>
      <c r="P110" s="861" t="s">
        <v>40</v>
      </c>
      <c r="Q110" s="862"/>
      <c r="R110" s="862"/>
      <c r="S110" s="862"/>
      <c r="T110" s="862"/>
      <c r="U110" s="862"/>
      <c r="V110" s="863"/>
      <c r="W110" s="42" t="s">
        <v>0</v>
      </c>
      <c r="X110" s="43">
        <f>IFERROR(SUM(X106:X108),"0")</f>
        <v>0</v>
      </c>
      <c r="Y110" s="43">
        <f>IFERROR(SUM(Y106:Y108),"0")</f>
        <v>0</v>
      </c>
      <c r="Z110" s="42"/>
      <c r="AA110" s="67"/>
      <c r="AB110" s="67"/>
      <c r="AC110" s="67"/>
    </row>
    <row r="111" spans="1:68" ht="14.25" customHeight="1" x14ac:dyDescent="0.25">
      <c r="A111" s="856" t="s">
        <v>84</v>
      </c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6"/>
      <c r="P111" s="856"/>
      <c r="Q111" s="856"/>
      <c r="R111" s="856"/>
      <c r="S111" s="856"/>
      <c r="T111" s="856"/>
      <c r="U111" s="856"/>
      <c r="V111" s="856"/>
      <c r="W111" s="856"/>
      <c r="X111" s="856"/>
      <c r="Y111" s="856"/>
      <c r="Z111" s="856"/>
      <c r="AA111" s="66"/>
      <c r="AB111" s="66"/>
      <c r="AC111" s="80"/>
    </row>
    <row r="112" spans="1:68" ht="27" customHeight="1" x14ac:dyDescent="0.25">
      <c r="A112" s="63" t="s">
        <v>238</v>
      </c>
      <c r="B112" s="63" t="s">
        <v>239</v>
      </c>
      <c r="C112" s="36">
        <v>4301051546</v>
      </c>
      <c r="D112" s="857">
        <v>4607091386967</v>
      </c>
      <c r="E112" s="857"/>
      <c r="F112" s="62">
        <v>1.4</v>
      </c>
      <c r="G112" s="37">
        <v>6</v>
      </c>
      <c r="H112" s="62">
        <v>8.4</v>
      </c>
      <c r="I112" s="62">
        <v>8.9640000000000004</v>
      </c>
      <c r="J112" s="37">
        <v>56</v>
      </c>
      <c r="K112" s="37" t="s">
        <v>129</v>
      </c>
      <c r="L112" s="37" t="s">
        <v>45</v>
      </c>
      <c r="M112" s="38" t="s">
        <v>88</v>
      </c>
      <c r="N112" s="38"/>
      <c r="O112" s="37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59"/>
      <c r="R112" s="859"/>
      <c r="S112" s="859"/>
      <c r="T112" s="860"/>
      <c r="U112" s="39" t="s">
        <v>45</v>
      </c>
      <c r="V112" s="39" t="s">
        <v>45</v>
      </c>
      <c r="W112" s="40" t="s">
        <v>0</v>
      </c>
      <c r="X112" s="58">
        <v>0</v>
      </c>
      <c r="Y112" s="55">
        <f t="shared" ref="Y112:Y117" si="26">IFERROR(IF(X112="",0,CEILING((X112/$H112),1)*$H112),"")</f>
        <v>0</v>
      </c>
      <c r="Z112" s="41" t="str">
        <f>IFERROR(IF(Y112=0,"",ROUNDUP(Y112/H112,0)*0.02175),"")</f>
        <v/>
      </c>
      <c r="AA112" s="68" t="s">
        <v>45</v>
      </c>
      <c r="AB112" s="69" t="s">
        <v>45</v>
      </c>
      <c r="AC112" s="186" t="s">
        <v>240</v>
      </c>
      <c r="AG112" s="78"/>
      <c r="AJ112" s="84" t="s">
        <v>45</v>
      </c>
      <c r="AK112" s="84">
        <v>0</v>
      </c>
      <c r="BB112" s="187" t="s">
        <v>66</v>
      </c>
      <c r="BM112" s="78">
        <f t="shared" ref="BM112:BM117" si="27">IFERROR(X112*I112/H112,"0")</f>
        <v>0</v>
      </c>
      <c r="BN112" s="78">
        <f t="shared" ref="BN112:BN117" si="28">IFERROR(Y112*I112/H112,"0")</f>
        <v>0</v>
      </c>
      <c r="BO112" s="78">
        <f t="shared" ref="BO112:BO117" si="29">IFERROR(1/J112*(X112/H112),"0")</f>
        <v>0</v>
      </c>
      <c r="BP112" s="78">
        <f t="shared" ref="BP112:BP117" si="30">IFERROR(1/J112*(Y112/H112),"0")</f>
        <v>0</v>
      </c>
    </row>
    <row r="113" spans="1:68" ht="27" customHeight="1" x14ac:dyDescent="0.25">
      <c r="A113" s="63" t="s">
        <v>238</v>
      </c>
      <c r="B113" s="63" t="s">
        <v>241</v>
      </c>
      <c r="C113" s="36">
        <v>4301051437</v>
      </c>
      <c r="D113" s="857">
        <v>4607091386967</v>
      </c>
      <c r="E113" s="857"/>
      <c r="F113" s="62">
        <v>1.35</v>
      </c>
      <c r="G113" s="37">
        <v>6</v>
      </c>
      <c r="H113" s="62">
        <v>8.1</v>
      </c>
      <c r="I113" s="62">
        <v>8.6639999999999997</v>
      </c>
      <c r="J113" s="37">
        <v>56</v>
      </c>
      <c r="K113" s="37" t="s">
        <v>129</v>
      </c>
      <c r="L113" s="37" t="s">
        <v>45</v>
      </c>
      <c r="M113" s="38" t="s">
        <v>88</v>
      </c>
      <c r="N113" s="38"/>
      <c r="O113" s="37">
        <v>45</v>
      </c>
      <c r="P113" s="91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859"/>
      <c r="R113" s="859"/>
      <c r="S113" s="859"/>
      <c r="T113" s="860"/>
      <c r="U113" s="39" t="s">
        <v>45</v>
      </c>
      <c r="V113" s="39" t="s">
        <v>45</v>
      </c>
      <c r="W113" s="40" t="s">
        <v>0</v>
      </c>
      <c r="X113" s="58">
        <v>0</v>
      </c>
      <c r="Y113" s="55">
        <f t="shared" si="26"/>
        <v>0</v>
      </c>
      <c r="Z113" s="41" t="str">
        <f>IFERROR(IF(Y113=0,"",ROUNDUP(Y113/H113,0)*0.02175),"")</f>
        <v/>
      </c>
      <c r="AA113" s="68" t="s">
        <v>45</v>
      </c>
      <c r="AB113" s="69" t="s">
        <v>45</v>
      </c>
      <c r="AC113" s="188" t="s">
        <v>240</v>
      </c>
      <c r="AG113" s="78"/>
      <c r="AJ113" s="84" t="s">
        <v>45</v>
      </c>
      <c r="AK113" s="84">
        <v>0</v>
      </c>
      <c r="BB113" s="189" t="s">
        <v>66</v>
      </c>
      <c r="BM113" s="78">
        <f t="shared" si="27"/>
        <v>0</v>
      </c>
      <c r="BN113" s="78">
        <f t="shared" si="28"/>
        <v>0</v>
      </c>
      <c r="BO113" s="78">
        <f t="shared" si="29"/>
        <v>0</v>
      </c>
      <c r="BP113" s="78">
        <f t="shared" si="30"/>
        <v>0</v>
      </c>
    </row>
    <row r="114" spans="1:68" ht="27" customHeight="1" x14ac:dyDescent="0.25">
      <c r="A114" s="63" t="s">
        <v>242</v>
      </c>
      <c r="B114" s="63" t="s">
        <v>243</v>
      </c>
      <c r="C114" s="36">
        <v>4301051436</v>
      </c>
      <c r="D114" s="857">
        <v>4607091385731</v>
      </c>
      <c r="E114" s="857"/>
      <c r="F114" s="62">
        <v>0.45</v>
      </c>
      <c r="G114" s="37">
        <v>6</v>
      </c>
      <c r="H114" s="62">
        <v>2.7</v>
      </c>
      <c r="I114" s="62">
        <v>2.952</v>
      </c>
      <c r="J114" s="37">
        <v>182</v>
      </c>
      <c r="K114" s="37" t="s">
        <v>89</v>
      </c>
      <c r="L114" s="37" t="s">
        <v>157</v>
      </c>
      <c r="M114" s="38" t="s">
        <v>88</v>
      </c>
      <c r="N114" s="38"/>
      <c r="O114" s="37">
        <v>45</v>
      </c>
      <c r="P114" s="91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859"/>
      <c r="R114" s="859"/>
      <c r="S114" s="859"/>
      <c r="T114" s="860"/>
      <c r="U114" s="39" t="s">
        <v>45</v>
      </c>
      <c r="V114" s="39" t="s">
        <v>45</v>
      </c>
      <c r="W114" s="40" t="s">
        <v>0</v>
      </c>
      <c r="X114" s="58">
        <v>0</v>
      </c>
      <c r="Y114" s="55">
        <f t="shared" si="26"/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90" t="s">
        <v>240</v>
      </c>
      <c r="AG114" s="78"/>
      <c r="AJ114" s="84" t="s">
        <v>158</v>
      </c>
      <c r="AK114" s="84">
        <v>491.4</v>
      </c>
      <c r="BB114" s="191" t="s">
        <v>66</v>
      </c>
      <c r="BM114" s="78">
        <f t="shared" si="27"/>
        <v>0</v>
      </c>
      <c r="BN114" s="78">
        <f t="shared" si="28"/>
        <v>0</v>
      </c>
      <c r="BO114" s="78">
        <f t="shared" si="29"/>
        <v>0</v>
      </c>
      <c r="BP114" s="78">
        <f t="shared" si="30"/>
        <v>0</v>
      </c>
    </row>
    <row r="115" spans="1:68" ht="16.5" customHeight="1" x14ac:dyDescent="0.25">
      <c r="A115" s="63" t="s">
        <v>244</v>
      </c>
      <c r="B115" s="63" t="s">
        <v>245</v>
      </c>
      <c r="C115" s="36">
        <v>4301051438</v>
      </c>
      <c r="D115" s="857">
        <v>4680115880894</v>
      </c>
      <c r="E115" s="857"/>
      <c r="F115" s="62">
        <v>0.33</v>
      </c>
      <c r="G115" s="37">
        <v>6</v>
      </c>
      <c r="H115" s="62">
        <v>1.98</v>
      </c>
      <c r="I115" s="62">
        <v>2.238</v>
      </c>
      <c r="J115" s="37">
        <v>182</v>
      </c>
      <c r="K115" s="37" t="s">
        <v>89</v>
      </c>
      <c r="L115" s="37" t="s">
        <v>45</v>
      </c>
      <c r="M115" s="38" t="s">
        <v>88</v>
      </c>
      <c r="N115" s="38"/>
      <c r="O115" s="37">
        <v>45</v>
      </c>
      <c r="P115" s="91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859"/>
      <c r="R115" s="859"/>
      <c r="S115" s="859"/>
      <c r="T115" s="860"/>
      <c r="U115" s="39" t="s">
        <v>45</v>
      </c>
      <c r="V115" s="39" t="s">
        <v>45</v>
      </c>
      <c r="W115" s="40" t="s">
        <v>0</v>
      </c>
      <c r="X115" s="58">
        <v>0</v>
      </c>
      <c r="Y115" s="55">
        <f t="shared" si="26"/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2" t="s">
        <v>246</v>
      </c>
      <c r="AG115" s="78"/>
      <c r="AJ115" s="84" t="s">
        <v>45</v>
      </c>
      <c r="AK115" s="84">
        <v>0</v>
      </c>
      <c r="BB115" s="193" t="s">
        <v>66</v>
      </c>
      <c r="BM115" s="78">
        <f t="shared" si="27"/>
        <v>0</v>
      </c>
      <c r="BN115" s="78">
        <f t="shared" si="28"/>
        <v>0</v>
      </c>
      <c r="BO115" s="78">
        <f t="shared" si="29"/>
        <v>0</v>
      </c>
      <c r="BP115" s="78">
        <f t="shared" si="30"/>
        <v>0</v>
      </c>
    </row>
    <row r="116" spans="1:68" ht="27" customHeight="1" x14ac:dyDescent="0.25">
      <c r="A116" s="63" t="s">
        <v>247</v>
      </c>
      <c r="B116" s="63" t="s">
        <v>248</v>
      </c>
      <c r="C116" s="36">
        <v>4301051687</v>
      </c>
      <c r="D116" s="857">
        <v>4680115880214</v>
      </c>
      <c r="E116" s="857"/>
      <c r="F116" s="62">
        <v>0.45</v>
      </c>
      <c r="G116" s="37">
        <v>4</v>
      </c>
      <c r="H116" s="62">
        <v>1.8</v>
      </c>
      <c r="I116" s="62">
        <v>2.032</v>
      </c>
      <c r="J116" s="37">
        <v>182</v>
      </c>
      <c r="K116" s="37" t="s">
        <v>89</v>
      </c>
      <c r="L116" s="37" t="s">
        <v>45</v>
      </c>
      <c r="M116" s="38" t="s">
        <v>88</v>
      </c>
      <c r="N116" s="38"/>
      <c r="O116" s="37">
        <v>45</v>
      </c>
      <c r="P116" s="919" t="s">
        <v>249</v>
      </c>
      <c r="Q116" s="859"/>
      <c r="R116" s="859"/>
      <c r="S116" s="859"/>
      <c r="T116" s="860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si="26"/>
        <v>0</v>
      </c>
      <c r="Z116" s="41" t="str">
        <f>IFERROR(IF(Y116=0,"",ROUNDUP(Y116/H116,0)*0.00651),"")</f>
        <v/>
      </c>
      <c r="AA116" s="68" t="s">
        <v>45</v>
      </c>
      <c r="AB116" s="69" t="s">
        <v>45</v>
      </c>
      <c r="AC116" s="194" t="s">
        <v>246</v>
      </c>
      <c r="AG116" s="78"/>
      <c r="AJ116" s="84" t="s">
        <v>45</v>
      </c>
      <c r="AK116" s="84">
        <v>0</v>
      </c>
      <c r="BB116" s="195" t="s">
        <v>66</v>
      </c>
      <c r="BM116" s="78">
        <f t="shared" si="27"/>
        <v>0</v>
      </c>
      <c r="BN116" s="78">
        <f t="shared" si="28"/>
        <v>0</v>
      </c>
      <c r="BO116" s="78">
        <f t="shared" si="29"/>
        <v>0</v>
      </c>
      <c r="BP116" s="78">
        <f t="shared" si="30"/>
        <v>0</v>
      </c>
    </row>
    <row r="117" spans="1:68" ht="27" customHeight="1" x14ac:dyDescent="0.25">
      <c r="A117" s="63" t="s">
        <v>247</v>
      </c>
      <c r="B117" s="63" t="s">
        <v>250</v>
      </c>
      <c r="C117" s="36">
        <v>4301051439</v>
      </c>
      <c r="D117" s="857">
        <v>4680115880214</v>
      </c>
      <c r="E117" s="857"/>
      <c r="F117" s="62">
        <v>0.45</v>
      </c>
      <c r="G117" s="37">
        <v>6</v>
      </c>
      <c r="H117" s="62">
        <v>2.7</v>
      </c>
      <c r="I117" s="62">
        <v>2.988</v>
      </c>
      <c r="J117" s="37">
        <v>132</v>
      </c>
      <c r="K117" s="37" t="s">
        <v>137</v>
      </c>
      <c r="L117" s="37" t="s">
        <v>45</v>
      </c>
      <c r="M117" s="38" t="s">
        <v>88</v>
      </c>
      <c r="N117" s="38"/>
      <c r="O117" s="37">
        <v>45</v>
      </c>
      <c r="P117" s="920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859"/>
      <c r="R117" s="859"/>
      <c r="S117" s="859"/>
      <c r="T117" s="860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6" t="s">
        <v>246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x14ac:dyDescent="0.2">
      <c r="A118" s="864"/>
      <c r="B118" s="864"/>
      <c r="C118" s="864"/>
      <c r="D118" s="864"/>
      <c r="E118" s="864"/>
      <c r="F118" s="864"/>
      <c r="G118" s="864"/>
      <c r="H118" s="864"/>
      <c r="I118" s="864"/>
      <c r="J118" s="864"/>
      <c r="K118" s="864"/>
      <c r="L118" s="864"/>
      <c r="M118" s="864"/>
      <c r="N118" s="864"/>
      <c r="O118" s="865"/>
      <c r="P118" s="861" t="s">
        <v>40</v>
      </c>
      <c r="Q118" s="862"/>
      <c r="R118" s="862"/>
      <c r="S118" s="862"/>
      <c r="T118" s="862"/>
      <c r="U118" s="862"/>
      <c r="V118" s="863"/>
      <c r="W118" s="42" t="s">
        <v>39</v>
      </c>
      <c r="X118" s="43">
        <f>IFERROR(X112/H112,"0")+IFERROR(X113/H113,"0")+IFERROR(X114/H114,"0")+IFERROR(X115/H115,"0")+IFERROR(X116/H116,"0")+IFERROR(X117/H117,"0")</f>
        <v>0</v>
      </c>
      <c r="Y118" s="43">
        <f>IFERROR(Y112/H112,"0")+IFERROR(Y113/H113,"0")+IFERROR(Y114/H114,"0")+IFERROR(Y115/H115,"0")+IFERROR(Y116/H116,"0")+IFERROR(Y117/H117,"0")</f>
        <v>0</v>
      </c>
      <c r="Z118" s="43">
        <f>IFERROR(IF(Z112="",0,Z112),"0")+IFERROR(IF(Z113="",0,Z113),"0")+IFERROR(IF(Z114="",0,Z114),"0")+IFERROR(IF(Z115="",0,Z115),"0")+IFERROR(IF(Z116="",0,Z116),"0")+IFERROR(IF(Z117="",0,Z117),"0")</f>
        <v>0</v>
      </c>
      <c r="AA118" s="67"/>
      <c r="AB118" s="67"/>
      <c r="AC118" s="67"/>
    </row>
    <row r="119" spans="1:68" x14ac:dyDescent="0.2">
      <c r="A119" s="864"/>
      <c r="B119" s="864"/>
      <c r="C119" s="864"/>
      <c r="D119" s="864"/>
      <c r="E119" s="864"/>
      <c r="F119" s="864"/>
      <c r="G119" s="864"/>
      <c r="H119" s="864"/>
      <c r="I119" s="864"/>
      <c r="J119" s="864"/>
      <c r="K119" s="864"/>
      <c r="L119" s="864"/>
      <c r="M119" s="864"/>
      <c r="N119" s="864"/>
      <c r="O119" s="865"/>
      <c r="P119" s="861" t="s">
        <v>40</v>
      </c>
      <c r="Q119" s="862"/>
      <c r="R119" s="862"/>
      <c r="S119" s="862"/>
      <c r="T119" s="862"/>
      <c r="U119" s="862"/>
      <c r="V119" s="863"/>
      <c r="W119" s="42" t="s">
        <v>0</v>
      </c>
      <c r="X119" s="43">
        <f>IFERROR(SUM(X112:X117),"0")</f>
        <v>0</v>
      </c>
      <c r="Y119" s="43">
        <f>IFERROR(SUM(Y112:Y117),"0")</f>
        <v>0</v>
      </c>
      <c r="Z119" s="42"/>
      <c r="AA119" s="67"/>
      <c r="AB119" s="67"/>
      <c r="AC119" s="67"/>
    </row>
    <row r="120" spans="1:68" ht="16.5" customHeight="1" x14ac:dyDescent="0.25">
      <c r="A120" s="855" t="s">
        <v>251</v>
      </c>
      <c r="B120" s="855"/>
      <c r="C120" s="855"/>
      <c r="D120" s="855"/>
      <c r="E120" s="855"/>
      <c r="F120" s="855"/>
      <c r="G120" s="855"/>
      <c r="H120" s="855"/>
      <c r="I120" s="855"/>
      <c r="J120" s="855"/>
      <c r="K120" s="855"/>
      <c r="L120" s="855"/>
      <c r="M120" s="855"/>
      <c r="N120" s="855"/>
      <c r="O120" s="855"/>
      <c r="P120" s="855"/>
      <c r="Q120" s="855"/>
      <c r="R120" s="855"/>
      <c r="S120" s="855"/>
      <c r="T120" s="855"/>
      <c r="U120" s="855"/>
      <c r="V120" s="855"/>
      <c r="W120" s="855"/>
      <c r="X120" s="855"/>
      <c r="Y120" s="855"/>
      <c r="Z120" s="855"/>
      <c r="AA120" s="65"/>
      <c r="AB120" s="65"/>
      <c r="AC120" s="79"/>
    </row>
    <row r="121" spans="1:68" ht="14.25" customHeight="1" x14ac:dyDescent="0.25">
      <c r="A121" s="856" t="s">
        <v>124</v>
      </c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6"/>
      <c r="P121" s="856"/>
      <c r="Q121" s="856"/>
      <c r="R121" s="856"/>
      <c r="S121" s="856"/>
      <c r="T121" s="856"/>
      <c r="U121" s="856"/>
      <c r="V121" s="856"/>
      <c r="W121" s="856"/>
      <c r="X121" s="856"/>
      <c r="Y121" s="856"/>
      <c r="Z121" s="856"/>
      <c r="AA121" s="66"/>
      <c r="AB121" s="66"/>
      <c r="AC121" s="80"/>
    </row>
    <row r="122" spans="1:68" ht="16.5" customHeight="1" x14ac:dyDescent="0.25">
      <c r="A122" s="63" t="s">
        <v>252</v>
      </c>
      <c r="B122" s="63" t="s">
        <v>253</v>
      </c>
      <c r="C122" s="36">
        <v>4301011703</v>
      </c>
      <c r="D122" s="857">
        <v>4680115882133</v>
      </c>
      <c r="E122" s="857"/>
      <c r="F122" s="62">
        <v>1.4</v>
      </c>
      <c r="G122" s="37">
        <v>8</v>
      </c>
      <c r="H122" s="62">
        <v>11.2</v>
      </c>
      <c r="I122" s="62">
        <v>11.68</v>
      </c>
      <c r="J122" s="37">
        <v>56</v>
      </c>
      <c r="K122" s="37" t="s">
        <v>129</v>
      </c>
      <c r="L122" s="37" t="s">
        <v>45</v>
      </c>
      <c r="M122" s="38" t="s">
        <v>128</v>
      </c>
      <c r="N122" s="38"/>
      <c r="O122" s="37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59"/>
      <c r="R122" s="859"/>
      <c r="S122" s="859"/>
      <c r="T122" s="860"/>
      <c r="U122" s="39" t="s">
        <v>45</v>
      </c>
      <c r="V122" s="39" t="s">
        <v>45</v>
      </c>
      <c r="W122" s="40" t="s">
        <v>0</v>
      </c>
      <c r="X122" s="58">
        <v>0</v>
      </c>
      <c r="Y122" s="55">
        <f>IFERROR(IF(X122="",0,CEILING((X122/$H122),1)*$H122),"")</f>
        <v>0</v>
      </c>
      <c r="Z122" s="41" t="str">
        <f>IFERROR(IF(Y122=0,"",ROUNDUP(Y122/H122,0)*0.02175),"")</f>
        <v/>
      </c>
      <c r="AA122" s="68" t="s">
        <v>45</v>
      </c>
      <c r="AB122" s="69" t="s">
        <v>45</v>
      </c>
      <c r="AC122" s="198" t="s">
        <v>254</v>
      </c>
      <c r="AG122" s="78"/>
      <c r="AJ122" s="84" t="s">
        <v>45</v>
      </c>
      <c r="AK122" s="84">
        <v>0</v>
      </c>
      <c r="BB122" s="199" t="s">
        <v>66</v>
      </c>
      <c r="BM122" s="78">
        <f>IFERROR(X122*I122/H122,"0")</f>
        <v>0</v>
      </c>
      <c r="BN122" s="78">
        <f>IFERROR(Y122*I122/H122,"0")</f>
        <v>0</v>
      </c>
      <c r="BO122" s="78">
        <f>IFERROR(1/J122*(X122/H122),"0")</f>
        <v>0</v>
      </c>
      <c r="BP122" s="78">
        <f>IFERROR(1/J122*(Y122/H122),"0")</f>
        <v>0</v>
      </c>
    </row>
    <row r="123" spans="1:68" ht="16.5" customHeight="1" x14ac:dyDescent="0.25">
      <c r="A123" s="63" t="s">
        <v>252</v>
      </c>
      <c r="B123" s="63" t="s">
        <v>255</v>
      </c>
      <c r="C123" s="36">
        <v>4301011514</v>
      </c>
      <c r="D123" s="857">
        <v>4680115882133</v>
      </c>
      <c r="E123" s="857"/>
      <c r="F123" s="62">
        <v>1.35</v>
      </c>
      <c r="G123" s="37">
        <v>8</v>
      </c>
      <c r="H123" s="62">
        <v>10.8</v>
      </c>
      <c r="I123" s="62">
        <v>11.28</v>
      </c>
      <c r="J123" s="37">
        <v>56</v>
      </c>
      <c r="K123" s="37" t="s">
        <v>129</v>
      </c>
      <c r="L123" s="37" t="s">
        <v>45</v>
      </c>
      <c r="M123" s="38" t="s">
        <v>128</v>
      </c>
      <c r="N123" s="38"/>
      <c r="O123" s="37">
        <v>50</v>
      </c>
      <c r="P123" s="9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859"/>
      <c r="R123" s="859"/>
      <c r="S123" s="859"/>
      <c r="T123" s="86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IFERROR(IF(Y123=0,"",ROUNDUP(Y123/H123,0)*0.02175),"")</f>
        <v/>
      </c>
      <c r="AA123" s="68" t="s">
        <v>45</v>
      </c>
      <c r="AB123" s="69" t="s">
        <v>45</v>
      </c>
      <c r="AC123" s="200" t="s">
        <v>254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27" customHeight="1" x14ac:dyDescent="0.25">
      <c r="A124" s="63" t="s">
        <v>256</v>
      </c>
      <c r="B124" s="63" t="s">
        <v>257</v>
      </c>
      <c r="C124" s="36">
        <v>4301011417</v>
      </c>
      <c r="D124" s="857">
        <v>4680115880269</v>
      </c>
      <c r="E124" s="857"/>
      <c r="F124" s="62">
        <v>0.375</v>
      </c>
      <c r="G124" s="37">
        <v>10</v>
      </c>
      <c r="H124" s="62">
        <v>3.75</v>
      </c>
      <c r="I124" s="62">
        <v>3.96</v>
      </c>
      <c r="J124" s="37">
        <v>132</v>
      </c>
      <c r="K124" s="37" t="s">
        <v>137</v>
      </c>
      <c r="L124" s="37" t="s">
        <v>138</v>
      </c>
      <c r="M124" s="38" t="s">
        <v>88</v>
      </c>
      <c r="N124" s="38"/>
      <c r="O124" s="37">
        <v>50</v>
      </c>
      <c r="P124" s="9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859"/>
      <c r="R124" s="859"/>
      <c r="S124" s="859"/>
      <c r="T124" s="86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IFERROR(IF(Y124=0,"",ROUNDUP(Y124/H124,0)*0.00902),"")</f>
        <v/>
      </c>
      <c r="AA124" s="68" t="s">
        <v>45</v>
      </c>
      <c r="AB124" s="69" t="s">
        <v>45</v>
      </c>
      <c r="AC124" s="202" t="s">
        <v>258</v>
      </c>
      <c r="AG124" s="78"/>
      <c r="AJ124" s="84" t="s">
        <v>139</v>
      </c>
      <c r="AK124" s="84">
        <v>45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27" customHeight="1" x14ac:dyDescent="0.25">
      <c r="A125" s="63" t="s">
        <v>259</v>
      </c>
      <c r="B125" s="63" t="s">
        <v>260</v>
      </c>
      <c r="C125" s="36">
        <v>4301011415</v>
      </c>
      <c r="D125" s="857">
        <v>4680115880429</v>
      </c>
      <c r="E125" s="857"/>
      <c r="F125" s="62">
        <v>0.45</v>
      </c>
      <c r="G125" s="37">
        <v>10</v>
      </c>
      <c r="H125" s="62">
        <v>4.5</v>
      </c>
      <c r="I125" s="62">
        <v>4.71</v>
      </c>
      <c r="J125" s="37">
        <v>132</v>
      </c>
      <c r="K125" s="37" t="s">
        <v>137</v>
      </c>
      <c r="L125" s="37" t="s">
        <v>45</v>
      </c>
      <c r="M125" s="38" t="s">
        <v>88</v>
      </c>
      <c r="N125" s="38"/>
      <c r="O125" s="37">
        <v>50</v>
      </c>
      <c r="P125" s="92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859"/>
      <c r="R125" s="859"/>
      <c r="S125" s="859"/>
      <c r="T125" s="86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IFERROR(IF(Y125=0,"",ROUNDUP(Y125/H125,0)*0.00902),"")</f>
        <v/>
      </c>
      <c r="AA125" s="68" t="s">
        <v>45</v>
      </c>
      <c r="AB125" s="69" t="s">
        <v>45</v>
      </c>
      <c r="AC125" s="204" t="s">
        <v>258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261</v>
      </c>
      <c r="B126" s="63" t="s">
        <v>262</v>
      </c>
      <c r="C126" s="36">
        <v>4301011462</v>
      </c>
      <c r="D126" s="857">
        <v>4680115881457</v>
      </c>
      <c r="E126" s="857"/>
      <c r="F126" s="62">
        <v>0.75</v>
      </c>
      <c r="G126" s="37">
        <v>6</v>
      </c>
      <c r="H126" s="62">
        <v>4.5</v>
      </c>
      <c r="I126" s="62">
        <v>4.71</v>
      </c>
      <c r="J126" s="37">
        <v>132</v>
      </c>
      <c r="K126" s="37" t="s">
        <v>137</v>
      </c>
      <c r="L126" s="37" t="s">
        <v>45</v>
      </c>
      <c r="M126" s="38" t="s">
        <v>88</v>
      </c>
      <c r="N126" s="38"/>
      <c r="O126" s="37">
        <v>50</v>
      </c>
      <c r="P126" s="92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859"/>
      <c r="R126" s="859"/>
      <c r="S126" s="859"/>
      <c r="T126" s="860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IFERROR(IF(Y126=0,"",ROUNDUP(Y126/H126,0)*0.00902),"")</f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864"/>
      <c r="B127" s="864"/>
      <c r="C127" s="864"/>
      <c r="D127" s="864"/>
      <c r="E127" s="864"/>
      <c r="F127" s="864"/>
      <c r="G127" s="864"/>
      <c r="H127" s="864"/>
      <c r="I127" s="864"/>
      <c r="J127" s="864"/>
      <c r="K127" s="864"/>
      <c r="L127" s="864"/>
      <c r="M127" s="864"/>
      <c r="N127" s="864"/>
      <c r="O127" s="865"/>
      <c r="P127" s="861" t="s">
        <v>40</v>
      </c>
      <c r="Q127" s="862"/>
      <c r="R127" s="862"/>
      <c r="S127" s="862"/>
      <c r="T127" s="862"/>
      <c r="U127" s="862"/>
      <c r="V127" s="863"/>
      <c r="W127" s="42" t="s">
        <v>39</v>
      </c>
      <c r="X127" s="43">
        <f>IFERROR(X122/H122,"0")+IFERROR(X123/H123,"0")+IFERROR(X124/H124,"0")+IFERROR(X125/H125,"0")+IFERROR(X126/H126,"0")</f>
        <v>0</v>
      </c>
      <c r="Y127" s="43">
        <f>IFERROR(Y122/H122,"0")+IFERROR(Y123/H123,"0")+IFERROR(Y124/H124,"0")+IFERROR(Y125/H125,"0")+IFERROR(Y126/H126,"0")</f>
        <v>0</v>
      </c>
      <c r="Z127" s="43">
        <f>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864"/>
      <c r="B128" s="864"/>
      <c r="C128" s="864"/>
      <c r="D128" s="864"/>
      <c r="E128" s="864"/>
      <c r="F128" s="864"/>
      <c r="G128" s="864"/>
      <c r="H128" s="864"/>
      <c r="I128" s="864"/>
      <c r="J128" s="864"/>
      <c r="K128" s="864"/>
      <c r="L128" s="864"/>
      <c r="M128" s="864"/>
      <c r="N128" s="864"/>
      <c r="O128" s="865"/>
      <c r="P128" s="861" t="s">
        <v>40</v>
      </c>
      <c r="Q128" s="862"/>
      <c r="R128" s="862"/>
      <c r="S128" s="862"/>
      <c r="T128" s="862"/>
      <c r="U128" s="862"/>
      <c r="V128" s="863"/>
      <c r="W128" s="42" t="s">
        <v>0</v>
      </c>
      <c r="X128" s="43">
        <f>IFERROR(SUM(X122:X126),"0")</f>
        <v>0</v>
      </c>
      <c r="Y128" s="43">
        <f>IFERROR(SUM(Y122:Y126),"0")</f>
        <v>0</v>
      </c>
      <c r="Z128" s="42"/>
      <c r="AA128" s="67"/>
      <c r="AB128" s="67"/>
      <c r="AC128" s="67"/>
    </row>
    <row r="129" spans="1:68" ht="14.25" customHeight="1" x14ac:dyDescent="0.25">
      <c r="A129" s="856" t="s">
        <v>179</v>
      </c>
      <c r="B129" s="856"/>
      <c r="C129" s="856"/>
      <c r="D129" s="856"/>
      <c r="E129" s="856"/>
      <c r="F129" s="856"/>
      <c r="G129" s="856"/>
      <c r="H129" s="856"/>
      <c r="I129" s="856"/>
      <c r="J129" s="856"/>
      <c r="K129" s="856"/>
      <c r="L129" s="856"/>
      <c r="M129" s="856"/>
      <c r="N129" s="856"/>
      <c r="O129" s="856"/>
      <c r="P129" s="856"/>
      <c r="Q129" s="856"/>
      <c r="R129" s="856"/>
      <c r="S129" s="856"/>
      <c r="T129" s="856"/>
      <c r="U129" s="856"/>
      <c r="V129" s="856"/>
      <c r="W129" s="856"/>
      <c r="X129" s="856"/>
      <c r="Y129" s="856"/>
      <c r="Z129" s="856"/>
      <c r="AA129" s="66"/>
      <c r="AB129" s="66"/>
      <c r="AC129" s="80"/>
    </row>
    <row r="130" spans="1:68" ht="16.5" customHeight="1" x14ac:dyDescent="0.25">
      <c r="A130" s="63" t="s">
        <v>263</v>
      </c>
      <c r="B130" s="63" t="s">
        <v>264</v>
      </c>
      <c r="C130" s="36">
        <v>4301020345</v>
      </c>
      <c r="D130" s="857">
        <v>4680115881488</v>
      </c>
      <c r="E130" s="857"/>
      <c r="F130" s="62">
        <v>1.35</v>
      </c>
      <c r="G130" s="37">
        <v>8</v>
      </c>
      <c r="H130" s="62">
        <v>10.8</v>
      </c>
      <c r="I130" s="62">
        <v>11.28</v>
      </c>
      <c r="J130" s="37">
        <v>56</v>
      </c>
      <c r="K130" s="37" t="s">
        <v>129</v>
      </c>
      <c r="L130" s="37" t="s">
        <v>45</v>
      </c>
      <c r="M130" s="38" t="s">
        <v>128</v>
      </c>
      <c r="N130" s="38"/>
      <c r="O130" s="37">
        <v>55</v>
      </c>
      <c r="P130" s="92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859"/>
      <c r="R130" s="859"/>
      <c r="S130" s="859"/>
      <c r="T130" s="860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IFERROR(IF(Y130=0,"",ROUNDUP(Y130/H130,0)*0.02175),"")</f>
        <v/>
      </c>
      <c r="AA130" s="68" t="s">
        <v>45</v>
      </c>
      <c r="AB130" s="69" t="s">
        <v>45</v>
      </c>
      <c r="AC130" s="208" t="s">
        <v>265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16.5" customHeight="1" x14ac:dyDescent="0.25">
      <c r="A131" s="63" t="s">
        <v>266</v>
      </c>
      <c r="B131" s="63" t="s">
        <v>267</v>
      </c>
      <c r="C131" s="36">
        <v>4301020258</v>
      </c>
      <c r="D131" s="857">
        <v>4680115882775</v>
      </c>
      <c r="E131" s="857"/>
      <c r="F131" s="62">
        <v>0.3</v>
      </c>
      <c r="G131" s="37">
        <v>8</v>
      </c>
      <c r="H131" s="62">
        <v>2.4</v>
      </c>
      <c r="I131" s="62">
        <v>2.5</v>
      </c>
      <c r="J131" s="37">
        <v>234</v>
      </c>
      <c r="K131" s="37" t="s">
        <v>83</v>
      </c>
      <c r="L131" s="37" t="s">
        <v>45</v>
      </c>
      <c r="M131" s="38" t="s">
        <v>88</v>
      </c>
      <c r="N131" s="38"/>
      <c r="O131" s="37">
        <v>50</v>
      </c>
      <c r="P131" s="92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59"/>
      <c r="R131" s="859"/>
      <c r="S131" s="859"/>
      <c r="T131" s="860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IFERROR(IF(Y131=0,"",ROUNDUP(Y131/H131,0)*0.00502),"")</f>
        <v/>
      </c>
      <c r="AA131" s="68" t="s">
        <v>45</v>
      </c>
      <c r="AB131" s="69" t="s">
        <v>45</v>
      </c>
      <c r="AC131" s="210" t="s">
        <v>268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16.5" customHeight="1" x14ac:dyDescent="0.25">
      <c r="A132" s="63" t="s">
        <v>266</v>
      </c>
      <c r="B132" s="63" t="s">
        <v>269</v>
      </c>
      <c r="C132" s="36">
        <v>4301020346</v>
      </c>
      <c r="D132" s="857">
        <v>4680115882775</v>
      </c>
      <c r="E132" s="857"/>
      <c r="F132" s="62">
        <v>0.3</v>
      </c>
      <c r="G132" s="37">
        <v>8</v>
      </c>
      <c r="H132" s="62">
        <v>2.4</v>
      </c>
      <c r="I132" s="62">
        <v>2.5</v>
      </c>
      <c r="J132" s="37">
        <v>234</v>
      </c>
      <c r="K132" s="37" t="s">
        <v>83</v>
      </c>
      <c r="L132" s="37" t="s">
        <v>45</v>
      </c>
      <c r="M132" s="38" t="s">
        <v>128</v>
      </c>
      <c r="N132" s="38"/>
      <c r="O132" s="37">
        <v>55</v>
      </c>
      <c r="P132" s="92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859"/>
      <c r="R132" s="859"/>
      <c r="S132" s="859"/>
      <c r="T132" s="860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IFERROR(IF(Y132=0,"",ROUNDUP(Y132/H132,0)*0.00502),"")</f>
        <v/>
      </c>
      <c r="AA132" s="68" t="s">
        <v>45</v>
      </c>
      <c r="AB132" s="69" t="s">
        <v>45</v>
      </c>
      <c r="AC132" s="212" t="s">
        <v>265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ht="16.5" customHeight="1" x14ac:dyDescent="0.25">
      <c r="A133" s="63" t="s">
        <v>270</v>
      </c>
      <c r="B133" s="63" t="s">
        <v>271</v>
      </c>
      <c r="C133" s="36">
        <v>4301020344</v>
      </c>
      <c r="D133" s="857">
        <v>4680115880658</v>
      </c>
      <c r="E133" s="857"/>
      <c r="F133" s="62">
        <v>0.4</v>
      </c>
      <c r="G133" s="37">
        <v>6</v>
      </c>
      <c r="H133" s="62">
        <v>2.4</v>
      </c>
      <c r="I133" s="62">
        <v>2.58</v>
      </c>
      <c r="J133" s="37">
        <v>182</v>
      </c>
      <c r="K133" s="37" t="s">
        <v>89</v>
      </c>
      <c r="L133" s="37" t="s">
        <v>45</v>
      </c>
      <c r="M133" s="38" t="s">
        <v>128</v>
      </c>
      <c r="N133" s="38"/>
      <c r="O133" s="37">
        <v>55</v>
      </c>
      <c r="P133" s="92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859"/>
      <c r="R133" s="859"/>
      <c r="S133" s="859"/>
      <c r="T133" s="860"/>
      <c r="U133" s="39" t="s">
        <v>45</v>
      </c>
      <c r="V133" s="39" t="s">
        <v>45</v>
      </c>
      <c r="W133" s="40" t="s">
        <v>0</v>
      </c>
      <c r="X133" s="58">
        <v>0</v>
      </c>
      <c r="Y133" s="55">
        <f>IFERROR(IF(X133="",0,CEILING((X133/$H133),1)*$H133),"")</f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265</v>
      </c>
      <c r="AG133" s="78"/>
      <c r="AJ133" s="84" t="s">
        <v>45</v>
      </c>
      <c r="AK133" s="84">
        <v>0</v>
      </c>
      <c r="BB133" s="215" t="s">
        <v>66</v>
      </c>
      <c r="BM133" s="78">
        <f>IFERROR(X133*I133/H133,"0")</f>
        <v>0</v>
      </c>
      <c r="BN133" s="78">
        <f>IFERROR(Y133*I133/H133,"0")</f>
        <v>0</v>
      </c>
      <c r="BO133" s="78">
        <f>IFERROR(1/J133*(X133/H133),"0")</f>
        <v>0</v>
      </c>
      <c r="BP133" s="78">
        <f>IFERROR(1/J133*(Y133/H133),"0")</f>
        <v>0</v>
      </c>
    </row>
    <row r="134" spans="1:68" x14ac:dyDescent="0.2">
      <c r="A134" s="864"/>
      <c r="B134" s="864"/>
      <c r="C134" s="864"/>
      <c r="D134" s="864"/>
      <c r="E134" s="864"/>
      <c r="F134" s="864"/>
      <c r="G134" s="864"/>
      <c r="H134" s="864"/>
      <c r="I134" s="864"/>
      <c r="J134" s="864"/>
      <c r="K134" s="864"/>
      <c r="L134" s="864"/>
      <c r="M134" s="864"/>
      <c r="N134" s="864"/>
      <c r="O134" s="865"/>
      <c r="P134" s="861" t="s">
        <v>40</v>
      </c>
      <c r="Q134" s="862"/>
      <c r="R134" s="862"/>
      <c r="S134" s="862"/>
      <c r="T134" s="862"/>
      <c r="U134" s="862"/>
      <c r="V134" s="863"/>
      <c r="W134" s="42" t="s">
        <v>39</v>
      </c>
      <c r="X134" s="43">
        <f>IFERROR(X130/H130,"0")+IFERROR(X131/H131,"0")+IFERROR(X132/H132,"0")+IFERROR(X133/H133,"0")</f>
        <v>0</v>
      </c>
      <c r="Y134" s="43">
        <f>IFERROR(Y130/H130,"0")+IFERROR(Y131/H131,"0")+IFERROR(Y132/H132,"0")+IFERROR(Y133/H133,"0")</f>
        <v>0</v>
      </c>
      <c r="Z134" s="43">
        <f>IFERROR(IF(Z130="",0,Z130),"0")+IFERROR(IF(Z131="",0,Z131),"0")+IFERROR(IF(Z132="",0,Z132),"0")+IFERROR(IF(Z133="",0,Z133),"0")</f>
        <v>0</v>
      </c>
      <c r="AA134" s="67"/>
      <c r="AB134" s="67"/>
      <c r="AC134" s="67"/>
    </row>
    <row r="135" spans="1:68" x14ac:dyDescent="0.2">
      <c r="A135" s="864"/>
      <c r="B135" s="864"/>
      <c r="C135" s="864"/>
      <c r="D135" s="864"/>
      <c r="E135" s="864"/>
      <c r="F135" s="864"/>
      <c r="G135" s="864"/>
      <c r="H135" s="864"/>
      <c r="I135" s="864"/>
      <c r="J135" s="864"/>
      <c r="K135" s="864"/>
      <c r="L135" s="864"/>
      <c r="M135" s="864"/>
      <c r="N135" s="864"/>
      <c r="O135" s="865"/>
      <c r="P135" s="861" t="s">
        <v>40</v>
      </c>
      <c r="Q135" s="862"/>
      <c r="R135" s="862"/>
      <c r="S135" s="862"/>
      <c r="T135" s="862"/>
      <c r="U135" s="862"/>
      <c r="V135" s="863"/>
      <c r="W135" s="42" t="s">
        <v>0</v>
      </c>
      <c r="X135" s="43">
        <f>IFERROR(SUM(X130:X133),"0")</f>
        <v>0</v>
      </c>
      <c r="Y135" s="43">
        <f>IFERROR(SUM(Y130:Y133),"0")</f>
        <v>0</v>
      </c>
      <c r="Z135" s="42"/>
      <c r="AA135" s="67"/>
      <c r="AB135" s="67"/>
      <c r="AC135" s="67"/>
    </row>
    <row r="136" spans="1:68" ht="14.25" customHeight="1" x14ac:dyDescent="0.25">
      <c r="A136" s="856" t="s">
        <v>84</v>
      </c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6"/>
      <c r="P136" s="856"/>
      <c r="Q136" s="856"/>
      <c r="R136" s="856"/>
      <c r="S136" s="856"/>
      <c r="T136" s="856"/>
      <c r="U136" s="856"/>
      <c r="V136" s="856"/>
      <c r="W136" s="856"/>
      <c r="X136" s="856"/>
      <c r="Y136" s="856"/>
      <c r="Z136" s="856"/>
      <c r="AA136" s="66"/>
      <c r="AB136" s="66"/>
      <c r="AC136" s="80"/>
    </row>
    <row r="137" spans="1:68" ht="37.5" customHeight="1" x14ac:dyDescent="0.25">
      <c r="A137" s="63" t="s">
        <v>272</v>
      </c>
      <c r="B137" s="63" t="s">
        <v>273</v>
      </c>
      <c r="C137" s="36">
        <v>4301051360</v>
      </c>
      <c r="D137" s="857">
        <v>4607091385168</v>
      </c>
      <c r="E137" s="857"/>
      <c r="F137" s="62">
        <v>1.35</v>
      </c>
      <c r="G137" s="37">
        <v>6</v>
      </c>
      <c r="H137" s="62">
        <v>8.1</v>
      </c>
      <c r="I137" s="62">
        <v>8.6579999999999995</v>
      </c>
      <c r="J137" s="37">
        <v>56</v>
      </c>
      <c r="K137" s="37" t="s">
        <v>129</v>
      </c>
      <c r="L137" s="37" t="s">
        <v>45</v>
      </c>
      <c r="M137" s="38" t="s">
        <v>88</v>
      </c>
      <c r="N137" s="38"/>
      <c r="O137" s="37">
        <v>45</v>
      </c>
      <c r="P137" s="93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59"/>
      <c r="R137" s="859"/>
      <c r="S137" s="859"/>
      <c r="T137" s="860"/>
      <c r="U137" s="39" t="s">
        <v>45</v>
      </c>
      <c r="V137" s="39" t="s">
        <v>45</v>
      </c>
      <c r="W137" s="40" t="s">
        <v>0</v>
      </c>
      <c r="X137" s="58">
        <v>0</v>
      </c>
      <c r="Y137" s="55">
        <f t="shared" ref="Y137:Y143" si="31">IFERROR(IF(X137="",0,CEILING((X137/$H137),1)*$H137),"")</f>
        <v>0</v>
      </c>
      <c r="Z137" s="41" t="str">
        <f>IFERROR(IF(Y137=0,"",ROUNDUP(Y137/H137,0)*0.02175),"")</f>
        <v/>
      </c>
      <c r="AA137" s="68" t="s">
        <v>45</v>
      </c>
      <c r="AB137" s="69" t="s">
        <v>45</v>
      </c>
      <c r="AC137" s="216" t="s">
        <v>274</v>
      </c>
      <c r="AG137" s="78"/>
      <c r="AJ137" s="84" t="s">
        <v>45</v>
      </c>
      <c r="AK137" s="84">
        <v>0</v>
      </c>
      <c r="BB137" s="217" t="s">
        <v>66</v>
      </c>
      <c r="BM137" s="78">
        <f t="shared" ref="BM137:BM143" si="32">IFERROR(X137*I137/H137,"0")</f>
        <v>0</v>
      </c>
      <c r="BN137" s="78">
        <f t="shared" ref="BN137:BN143" si="33">IFERROR(Y137*I137/H137,"0")</f>
        <v>0</v>
      </c>
      <c r="BO137" s="78">
        <f t="shared" ref="BO137:BO143" si="34">IFERROR(1/J137*(X137/H137),"0")</f>
        <v>0</v>
      </c>
      <c r="BP137" s="78">
        <f t="shared" ref="BP137:BP143" si="35">IFERROR(1/J137*(Y137/H137),"0")</f>
        <v>0</v>
      </c>
    </row>
    <row r="138" spans="1:68" ht="27" customHeight="1" x14ac:dyDescent="0.25">
      <c r="A138" s="63" t="s">
        <v>272</v>
      </c>
      <c r="B138" s="63" t="s">
        <v>275</v>
      </c>
      <c r="C138" s="36">
        <v>4301051625</v>
      </c>
      <c r="D138" s="857">
        <v>4607091385168</v>
      </c>
      <c r="E138" s="857"/>
      <c r="F138" s="62">
        <v>1.4</v>
      </c>
      <c r="G138" s="37">
        <v>6</v>
      </c>
      <c r="H138" s="62">
        <v>8.4</v>
      </c>
      <c r="I138" s="62">
        <v>8.9580000000000002</v>
      </c>
      <c r="J138" s="37">
        <v>56</v>
      </c>
      <c r="K138" s="37" t="s">
        <v>129</v>
      </c>
      <c r="L138" s="37" t="s">
        <v>45</v>
      </c>
      <c r="M138" s="38" t="s">
        <v>88</v>
      </c>
      <c r="N138" s="38"/>
      <c r="O138" s="37">
        <v>45</v>
      </c>
      <c r="P138" s="93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859"/>
      <c r="R138" s="859"/>
      <c r="S138" s="859"/>
      <c r="T138" s="860"/>
      <c r="U138" s="39" t="s">
        <v>45</v>
      </c>
      <c r="V138" s="39" t="s">
        <v>45</v>
      </c>
      <c r="W138" s="40" t="s">
        <v>0</v>
      </c>
      <c r="X138" s="58">
        <v>0</v>
      </c>
      <c r="Y138" s="55">
        <f t="shared" si="31"/>
        <v>0</v>
      </c>
      <c r="Z138" s="41" t="str">
        <f>IFERROR(IF(Y138=0,"",ROUNDUP(Y138/H138,0)*0.02175),"")</f>
        <v/>
      </c>
      <c r="AA138" s="68" t="s">
        <v>45</v>
      </c>
      <c r="AB138" s="69" t="s">
        <v>45</v>
      </c>
      <c r="AC138" s="218" t="s">
        <v>276</v>
      </c>
      <c r="AG138" s="78"/>
      <c r="AJ138" s="84" t="s">
        <v>45</v>
      </c>
      <c r="AK138" s="84">
        <v>0</v>
      </c>
      <c r="BB138" s="219" t="s">
        <v>66</v>
      </c>
      <c r="BM138" s="78">
        <f t="shared" si="32"/>
        <v>0</v>
      </c>
      <c r="BN138" s="78">
        <f t="shared" si="33"/>
        <v>0</v>
      </c>
      <c r="BO138" s="78">
        <f t="shared" si="34"/>
        <v>0</v>
      </c>
      <c r="BP138" s="78">
        <f t="shared" si="35"/>
        <v>0</v>
      </c>
    </row>
    <row r="139" spans="1:68" ht="27" customHeight="1" x14ac:dyDescent="0.25">
      <c r="A139" s="63" t="s">
        <v>277</v>
      </c>
      <c r="B139" s="63" t="s">
        <v>278</v>
      </c>
      <c r="C139" s="36">
        <v>4301051742</v>
      </c>
      <c r="D139" s="857">
        <v>4680115884540</v>
      </c>
      <c r="E139" s="857"/>
      <c r="F139" s="62">
        <v>1.4</v>
      </c>
      <c r="G139" s="37">
        <v>6</v>
      </c>
      <c r="H139" s="62">
        <v>8.4</v>
      </c>
      <c r="I139" s="62">
        <v>8.8800000000000008</v>
      </c>
      <c r="J139" s="37">
        <v>56</v>
      </c>
      <c r="K139" s="37" t="s">
        <v>129</v>
      </c>
      <c r="L139" s="37" t="s">
        <v>45</v>
      </c>
      <c r="M139" s="38" t="s">
        <v>88</v>
      </c>
      <c r="N139" s="38"/>
      <c r="O139" s="37">
        <v>45</v>
      </c>
      <c r="P139" s="932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859"/>
      <c r="R139" s="859"/>
      <c r="S139" s="859"/>
      <c r="T139" s="860"/>
      <c r="U139" s="39" t="s">
        <v>45</v>
      </c>
      <c r="V139" s="39" t="s">
        <v>45</v>
      </c>
      <c r="W139" s="40" t="s">
        <v>0</v>
      </c>
      <c r="X139" s="58">
        <v>0</v>
      </c>
      <c r="Y139" s="55">
        <f t="shared" si="31"/>
        <v>0</v>
      </c>
      <c r="Z139" s="41" t="str">
        <f>IFERROR(IF(Y139=0,"",ROUNDUP(Y139/H139,0)*0.02175),"")</f>
        <v/>
      </c>
      <c r="AA139" s="68" t="s">
        <v>45</v>
      </c>
      <c r="AB139" s="69" t="s">
        <v>45</v>
      </c>
      <c r="AC139" s="220" t="s">
        <v>279</v>
      </c>
      <c r="AG139" s="78"/>
      <c r="AJ139" s="84" t="s">
        <v>45</v>
      </c>
      <c r="AK139" s="84">
        <v>0</v>
      </c>
      <c r="BB139" s="221" t="s">
        <v>66</v>
      </c>
      <c r="BM139" s="78">
        <f t="shared" si="32"/>
        <v>0</v>
      </c>
      <c r="BN139" s="78">
        <f t="shared" si="33"/>
        <v>0</v>
      </c>
      <c r="BO139" s="78">
        <f t="shared" si="34"/>
        <v>0</v>
      </c>
      <c r="BP139" s="78">
        <f t="shared" si="35"/>
        <v>0</v>
      </c>
    </row>
    <row r="140" spans="1:68" ht="37.5" customHeight="1" x14ac:dyDescent="0.25">
      <c r="A140" s="63" t="s">
        <v>280</v>
      </c>
      <c r="B140" s="63" t="s">
        <v>281</v>
      </c>
      <c r="C140" s="36">
        <v>4301051362</v>
      </c>
      <c r="D140" s="857">
        <v>4607091383256</v>
      </c>
      <c r="E140" s="857"/>
      <c r="F140" s="62">
        <v>0.33</v>
      </c>
      <c r="G140" s="37">
        <v>6</v>
      </c>
      <c r="H140" s="62">
        <v>1.98</v>
      </c>
      <c r="I140" s="62">
        <v>2.226</v>
      </c>
      <c r="J140" s="37">
        <v>182</v>
      </c>
      <c r="K140" s="37" t="s">
        <v>89</v>
      </c>
      <c r="L140" s="37" t="s">
        <v>45</v>
      </c>
      <c r="M140" s="38" t="s">
        <v>88</v>
      </c>
      <c r="N140" s="38"/>
      <c r="O140" s="37">
        <v>45</v>
      </c>
      <c r="P140" s="933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859"/>
      <c r="R140" s="859"/>
      <c r="S140" s="859"/>
      <c r="T140" s="860"/>
      <c r="U140" s="39" t="s">
        <v>45</v>
      </c>
      <c r="V140" s="39" t="s">
        <v>45</v>
      </c>
      <c r="W140" s="40" t="s">
        <v>0</v>
      </c>
      <c r="X140" s="58">
        <v>0</v>
      </c>
      <c r="Y140" s="55">
        <f t="shared" si="31"/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274</v>
      </c>
      <c r="AG140" s="78"/>
      <c r="AJ140" s="84" t="s">
        <v>45</v>
      </c>
      <c r="AK140" s="84">
        <v>0</v>
      </c>
      <c r="BB140" s="223" t="s">
        <v>66</v>
      </c>
      <c r="BM140" s="78">
        <f t="shared" si="32"/>
        <v>0</v>
      </c>
      <c r="BN140" s="78">
        <f t="shared" si="33"/>
        <v>0</v>
      </c>
      <c r="BO140" s="78">
        <f t="shared" si="34"/>
        <v>0</v>
      </c>
      <c r="BP140" s="78">
        <f t="shared" si="35"/>
        <v>0</v>
      </c>
    </row>
    <row r="141" spans="1:68" ht="37.5" customHeight="1" x14ac:dyDescent="0.25">
      <c r="A141" s="63" t="s">
        <v>282</v>
      </c>
      <c r="B141" s="63" t="s">
        <v>283</v>
      </c>
      <c r="C141" s="36">
        <v>4301051358</v>
      </c>
      <c r="D141" s="857">
        <v>4607091385748</v>
      </c>
      <c r="E141" s="857"/>
      <c r="F141" s="62">
        <v>0.45</v>
      </c>
      <c r="G141" s="37">
        <v>6</v>
      </c>
      <c r="H141" s="62">
        <v>2.7</v>
      </c>
      <c r="I141" s="62">
        <v>2.952</v>
      </c>
      <c r="J141" s="37">
        <v>182</v>
      </c>
      <c r="K141" s="37" t="s">
        <v>89</v>
      </c>
      <c r="L141" s="37" t="s">
        <v>157</v>
      </c>
      <c r="M141" s="38" t="s">
        <v>88</v>
      </c>
      <c r="N141" s="38"/>
      <c r="O141" s="37">
        <v>45</v>
      </c>
      <c r="P141" s="934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859"/>
      <c r="R141" s="859"/>
      <c r="S141" s="859"/>
      <c r="T141" s="860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si="31"/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24" t="s">
        <v>274</v>
      </c>
      <c r="AG141" s="78"/>
      <c r="AJ141" s="84" t="s">
        <v>158</v>
      </c>
      <c r="AK141" s="84">
        <v>491.4</v>
      </c>
      <c r="BB141" s="225" t="s">
        <v>66</v>
      </c>
      <c r="BM141" s="78">
        <f t="shared" si="32"/>
        <v>0</v>
      </c>
      <c r="BN141" s="78">
        <f t="shared" si="33"/>
        <v>0</v>
      </c>
      <c r="BO141" s="78">
        <f t="shared" si="34"/>
        <v>0</v>
      </c>
      <c r="BP141" s="78">
        <f t="shared" si="35"/>
        <v>0</v>
      </c>
    </row>
    <row r="142" spans="1:68" ht="27" customHeight="1" x14ac:dyDescent="0.25">
      <c r="A142" s="63" t="s">
        <v>284</v>
      </c>
      <c r="B142" s="63" t="s">
        <v>285</v>
      </c>
      <c r="C142" s="36">
        <v>4301051740</v>
      </c>
      <c r="D142" s="857">
        <v>4680115884533</v>
      </c>
      <c r="E142" s="857"/>
      <c r="F142" s="62">
        <v>0.3</v>
      </c>
      <c r="G142" s="37">
        <v>6</v>
      </c>
      <c r="H142" s="62">
        <v>1.8</v>
      </c>
      <c r="I142" s="62">
        <v>1.98</v>
      </c>
      <c r="J142" s="37">
        <v>182</v>
      </c>
      <c r="K142" s="37" t="s">
        <v>89</v>
      </c>
      <c r="L142" s="37" t="s">
        <v>45</v>
      </c>
      <c r="M142" s="38" t="s">
        <v>88</v>
      </c>
      <c r="N142" s="38"/>
      <c r="O142" s="37">
        <v>45</v>
      </c>
      <c r="P142" s="9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859"/>
      <c r="R142" s="859"/>
      <c r="S142" s="859"/>
      <c r="T142" s="860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6" t="s">
        <v>279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286</v>
      </c>
      <c r="B143" s="63" t="s">
        <v>287</v>
      </c>
      <c r="C143" s="36">
        <v>4301051480</v>
      </c>
      <c r="D143" s="857">
        <v>4680115882645</v>
      </c>
      <c r="E143" s="857"/>
      <c r="F143" s="62">
        <v>0.3</v>
      </c>
      <c r="G143" s="37">
        <v>6</v>
      </c>
      <c r="H143" s="62">
        <v>1.8</v>
      </c>
      <c r="I143" s="62">
        <v>2.64</v>
      </c>
      <c r="J143" s="37">
        <v>182</v>
      </c>
      <c r="K143" s="37" t="s">
        <v>89</v>
      </c>
      <c r="L143" s="37" t="s">
        <v>45</v>
      </c>
      <c r="M143" s="38" t="s">
        <v>82</v>
      </c>
      <c r="N143" s="38"/>
      <c r="O143" s="37">
        <v>40</v>
      </c>
      <c r="P143" s="936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859"/>
      <c r="R143" s="859"/>
      <c r="S143" s="859"/>
      <c r="T143" s="860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8" t="s">
        <v>288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x14ac:dyDescent="0.2">
      <c r="A144" s="864"/>
      <c r="B144" s="864"/>
      <c r="C144" s="864"/>
      <c r="D144" s="864"/>
      <c r="E144" s="864"/>
      <c r="F144" s="864"/>
      <c r="G144" s="864"/>
      <c r="H144" s="864"/>
      <c r="I144" s="864"/>
      <c r="J144" s="864"/>
      <c r="K144" s="864"/>
      <c r="L144" s="864"/>
      <c r="M144" s="864"/>
      <c r="N144" s="864"/>
      <c r="O144" s="865"/>
      <c r="P144" s="861" t="s">
        <v>40</v>
      </c>
      <c r="Q144" s="862"/>
      <c r="R144" s="862"/>
      <c r="S144" s="862"/>
      <c r="T144" s="862"/>
      <c r="U144" s="862"/>
      <c r="V144" s="863"/>
      <c r="W144" s="42" t="s">
        <v>39</v>
      </c>
      <c r="X144" s="43">
        <f>IFERROR(X137/H137,"0")+IFERROR(X138/H138,"0")+IFERROR(X139/H139,"0")+IFERROR(X140/H140,"0")+IFERROR(X141/H141,"0")+IFERROR(X142/H142,"0")+IFERROR(X143/H143,"0")</f>
        <v>0</v>
      </c>
      <c r="Y144" s="43">
        <f>IFERROR(Y137/H137,"0")+IFERROR(Y138/H138,"0")+IFERROR(Y139/H139,"0")+IFERROR(Y140/H140,"0")+IFERROR(Y141/H141,"0")+IFERROR(Y142/H142,"0")+IFERROR(Y143/H143,"0")</f>
        <v>0</v>
      </c>
      <c r="Z144" s="43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67"/>
      <c r="AB144" s="67"/>
      <c r="AC144" s="67"/>
    </row>
    <row r="145" spans="1:68" x14ac:dyDescent="0.2">
      <c r="A145" s="864"/>
      <c r="B145" s="864"/>
      <c r="C145" s="864"/>
      <c r="D145" s="864"/>
      <c r="E145" s="864"/>
      <c r="F145" s="864"/>
      <c r="G145" s="864"/>
      <c r="H145" s="864"/>
      <c r="I145" s="864"/>
      <c r="J145" s="864"/>
      <c r="K145" s="864"/>
      <c r="L145" s="864"/>
      <c r="M145" s="864"/>
      <c r="N145" s="864"/>
      <c r="O145" s="865"/>
      <c r="P145" s="861" t="s">
        <v>40</v>
      </c>
      <c r="Q145" s="862"/>
      <c r="R145" s="862"/>
      <c r="S145" s="862"/>
      <c r="T145" s="862"/>
      <c r="U145" s="862"/>
      <c r="V145" s="863"/>
      <c r="W145" s="42" t="s">
        <v>0</v>
      </c>
      <c r="X145" s="43">
        <f>IFERROR(SUM(X137:X143),"0")</f>
        <v>0</v>
      </c>
      <c r="Y145" s="43">
        <f>IFERROR(SUM(Y137:Y143),"0")</f>
        <v>0</v>
      </c>
      <c r="Z145" s="42"/>
      <c r="AA145" s="67"/>
      <c r="AB145" s="67"/>
      <c r="AC145" s="67"/>
    </row>
    <row r="146" spans="1:68" ht="14.25" customHeight="1" x14ac:dyDescent="0.25">
      <c r="A146" s="856" t="s">
        <v>221</v>
      </c>
      <c r="B146" s="856"/>
      <c r="C146" s="856"/>
      <c r="D146" s="856"/>
      <c r="E146" s="856"/>
      <c r="F146" s="856"/>
      <c r="G146" s="856"/>
      <c r="H146" s="856"/>
      <c r="I146" s="856"/>
      <c r="J146" s="856"/>
      <c r="K146" s="856"/>
      <c r="L146" s="856"/>
      <c r="M146" s="856"/>
      <c r="N146" s="856"/>
      <c r="O146" s="856"/>
      <c r="P146" s="856"/>
      <c r="Q146" s="856"/>
      <c r="R146" s="856"/>
      <c r="S146" s="856"/>
      <c r="T146" s="856"/>
      <c r="U146" s="856"/>
      <c r="V146" s="856"/>
      <c r="W146" s="856"/>
      <c r="X146" s="856"/>
      <c r="Y146" s="856"/>
      <c r="Z146" s="856"/>
      <c r="AA146" s="66"/>
      <c r="AB146" s="66"/>
      <c r="AC146" s="80"/>
    </row>
    <row r="147" spans="1:68" ht="37.5" customHeight="1" x14ac:dyDescent="0.25">
      <c r="A147" s="63" t="s">
        <v>289</v>
      </c>
      <c r="B147" s="63" t="s">
        <v>290</v>
      </c>
      <c r="C147" s="36">
        <v>4301060356</v>
      </c>
      <c r="D147" s="857">
        <v>4680115882652</v>
      </c>
      <c r="E147" s="857"/>
      <c r="F147" s="62">
        <v>0.33</v>
      </c>
      <c r="G147" s="37">
        <v>6</v>
      </c>
      <c r="H147" s="62">
        <v>1.98</v>
      </c>
      <c r="I147" s="62">
        <v>2.82</v>
      </c>
      <c r="J147" s="37">
        <v>182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3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859"/>
      <c r="R147" s="859"/>
      <c r="S147" s="859"/>
      <c r="T147" s="86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30" t="s">
        <v>291</v>
      </c>
      <c r="AG147" s="78"/>
      <c r="AJ147" s="84" t="s">
        <v>45</v>
      </c>
      <c r="AK147" s="84">
        <v>0</v>
      </c>
      <c r="BB147" s="231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292</v>
      </c>
      <c r="B148" s="63" t="s">
        <v>293</v>
      </c>
      <c r="C148" s="36">
        <v>4301060309</v>
      </c>
      <c r="D148" s="857">
        <v>4680115880238</v>
      </c>
      <c r="E148" s="857"/>
      <c r="F148" s="62">
        <v>0.33</v>
      </c>
      <c r="G148" s="37">
        <v>6</v>
      </c>
      <c r="H148" s="62">
        <v>1.98</v>
      </c>
      <c r="I148" s="62">
        <v>2.238</v>
      </c>
      <c r="J148" s="37">
        <v>182</v>
      </c>
      <c r="K148" s="37" t="s">
        <v>89</v>
      </c>
      <c r="L148" s="37" t="s">
        <v>45</v>
      </c>
      <c r="M148" s="38" t="s">
        <v>82</v>
      </c>
      <c r="N148" s="38"/>
      <c r="O148" s="37">
        <v>40</v>
      </c>
      <c r="P148" s="93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859"/>
      <c r="R148" s="859"/>
      <c r="S148" s="859"/>
      <c r="T148" s="86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2" t="s">
        <v>294</v>
      </c>
      <c r="AG148" s="78"/>
      <c r="AJ148" s="84" t="s">
        <v>45</v>
      </c>
      <c r="AK148" s="84">
        <v>0</v>
      </c>
      <c r="BB148" s="233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64"/>
      <c r="B149" s="864"/>
      <c r="C149" s="864"/>
      <c r="D149" s="864"/>
      <c r="E149" s="864"/>
      <c r="F149" s="864"/>
      <c r="G149" s="864"/>
      <c r="H149" s="864"/>
      <c r="I149" s="864"/>
      <c r="J149" s="864"/>
      <c r="K149" s="864"/>
      <c r="L149" s="864"/>
      <c r="M149" s="864"/>
      <c r="N149" s="864"/>
      <c r="O149" s="865"/>
      <c r="P149" s="861" t="s">
        <v>40</v>
      </c>
      <c r="Q149" s="862"/>
      <c r="R149" s="862"/>
      <c r="S149" s="862"/>
      <c r="T149" s="862"/>
      <c r="U149" s="862"/>
      <c r="V149" s="863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64"/>
      <c r="B150" s="864"/>
      <c r="C150" s="864"/>
      <c r="D150" s="864"/>
      <c r="E150" s="864"/>
      <c r="F150" s="864"/>
      <c r="G150" s="864"/>
      <c r="H150" s="864"/>
      <c r="I150" s="864"/>
      <c r="J150" s="864"/>
      <c r="K150" s="864"/>
      <c r="L150" s="864"/>
      <c r="M150" s="864"/>
      <c r="N150" s="864"/>
      <c r="O150" s="865"/>
      <c r="P150" s="861" t="s">
        <v>40</v>
      </c>
      <c r="Q150" s="862"/>
      <c r="R150" s="862"/>
      <c r="S150" s="862"/>
      <c r="T150" s="862"/>
      <c r="U150" s="862"/>
      <c r="V150" s="863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855" t="s">
        <v>295</v>
      </c>
      <c r="B151" s="855"/>
      <c r="C151" s="855"/>
      <c r="D151" s="855"/>
      <c r="E151" s="855"/>
      <c r="F151" s="855"/>
      <c r="G151" s="855"/>
      <c r="H151" s="855"/>
      <c r="I151" s="855"/>
      <c r="J151" s="855"/>
      <c r="K151" s="855"/>
      <c r="L151" s="855"/>
      <c r="M151" s="855"/>
      <c r="N151" s="855"/>
      <c r="O151" s="855"/>
      <c r="P151" s="855"/>
      <c r="Q151" s="855"/>
      <c r="R151" s="855"/>
      <c r="S151" s="855"/>
      <c r="T151" s="855"/>
      <c r="U151" s="855"/>
      <c r="V151" s="855"/>
      <c r="W151" s="855"/>
      <c r="X151" s="855"/>
      <c r="Y151" s="855"/>
      <c r="Z151" s="855"/>
      <c r="AA151" s="65"/>
      <c r="AB151" s="65"/>
      <c r="AC151" s="79"/>
    </row>
    <row r="152" spans="1:68" ht="14.25" customHeight="1" x14ac:dyDescent="0.25">
      <c r="A152" s="856" t="s">
        <v>124</v>
      </c>
      <c r="B152" s="856"/>
      <c r="C152" s="856"/>
      <c r="D152" s="856"/>
      <c r="E152" s="856"/>
      <c r="F152" s="856"/>
      <c r="G152" s="856"/>
      <c r="H152" s="856"/>
      <c r="I152" s="856"/>
      <c r="J152" s="856"/>
      <c r="K152" s="856"/>
      <c r="L152" s="856"/>
      <c r="M152" s="856"/>
      <c r="N152" s="856"/>
      <c r="O152" s="856"/>
      <c r="P152" s="856"/>
      <c r="Q152" s="856"/>
      <c r="R152" s="856"/>
      <c r="S152" s="856"/>
      <c r="T152" s="856"/>
      <c r="U152" s="856"/>
      <c r="V152" s="856"/>
      <c r="W152" s="856"/>
      <c r="X152" s="856"/>
      <c r="Y152" s="856"/>
      <c r="Z152" s="856"/>
      <c r="AA152" s="66"/>
      <c r="AB152" s="66"/>
      <c r="AC152" s="80"/>
    </row>
    <row r="153" spans="1:68" ht="16.5" customHeight="1" x14ac:dyDescent="0.25">
      <c r="A153" s="63" t="s">
        <v>296</v>
      </c>
      <c r="B153" s="63" t="s">
        <v>297</v>
      </c>
      <c r="C153" s="36">
        <v>4301011988</v>
      </c>
      <c r="D153" s="857">
        <v>4680115885561</v>
      </c>
      <c r="E153" s="857"/>
      <c r="F153" s="62">
        <v>1.35</v>
      </c>
      <c r="G153" s="37">
        <v>4</v>
      </c>
      <c r="H153" s="62">
        <v>5.4</v>
      </c>
      <c r="I153" s="62">
        <v>7.24</v>
      </c>
      <c r="J153" s="37">
        <v>104</v>
      </c>
      <c r="K153" s="37" t="s">
        <v>129</v>
      </c>
      <c r="L153" s="37" t="s">
        <v>45</v>
      </c>
      <c r="M153" s="38" t="s">
        <v>300</v>
      </c>
      <c r="N153" s="38"/>
      <c r="O153" s="37">
        <v>90</v>
      </c>
      <c r="P153" s="939" t="s">
        <v>298</v>
      </c>
      <c r="Q153" s="859"/>
      <c r="R153" s="859"/>
      <c r="S153" s="859"/>
      <c r="T153" s="86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IFERROR(IF(Y153=0,"",ROUNDUP(Y153/H153,0)*0.01196),"")</f>
        <v/>
      </c>
      <c r="AA153" s="68" t="s">
        <v>45</v>
      </c>
      <c r="AB153" s="69" t="s">
        <v>45</v>
      </c>
      <c r="AC153" s="234" t="s">
        <v>299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ht="27" customHeight="1" x14ac:dyDescent="0.25">
      <c r="A154" s="63" t="s">
        <v>301</v>
      </c>
      <c r="B154" s="63" t="s">
        <v>302</v>
      </c>
      <c r="C154" s="36">
        <v>4301011564</v>
      </c>
      <c r="D154" s="857">
        <v>4680115882577</v>
      </c>
      <c r="E154" s="857"/>
      <c r="F154" s="62">
        <v>0.4</v>
      </c>
      <c r="G154" s="37">
        <v>8</v>
      </c>
      <c r="H154" s="62">
        <v>3.2</v>
      </c>
      <c r="I154" s="62">
        <v>3.38</v>
      </c>
      <c r="J154" s="37">
        <v>182</v>
      </c>
      <c r="K154" s="37" t="s">
        <v>89</v>
      </c>
      <c r="L154" s="37" t="s">
        <v>45</v>
      </c>
      <c r="M154" s="38" t="s">
        <v>118</v>
      </c>
      <c r="N154" s="38"/>
      <c r="O154" s="37">
        <v>90</v>
      </c>
      <c r="P154" s="9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59"/>
      <c r="R154" s="859"/>
      <c r="S154" s="859"/>
      <c r="T154" s="86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IFERROR(IF(Y154=0,"",ROUNDUP(Y154/H154,0)*0.00651),"")</f>
        <v/>
      </c>
      <c r="AA154" s="68" t="s">
        <v>45</v>
      </c>
      <c r="AB154" s="69" t="s">
        <v>45</v>
      </c>
      <c r="AC154" s="236" t="s">
        <v>303</v>
      </c>
      <c r="AG154" s="78"/>
      <c r="AJ154" s="84" t="s">
        <v>45</v>
      </c>
      <c r="AK154" s="84">
        <v>0</v>
      </c>
      <c r="BB154" s="237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ht="27" customHeight="1" x14ac:dyDescent="0.25">
      <c r="A155" s="63" t="s">
        <v>301</v>
      </c>
      <c r="B155" s="63" t="s">
        <v>304</v>
      </c>
      <c r="C155" s="36">
        <v>4301011562</v>
      </c>
      <c r="D155" s="857">
        <v>4680115882577</v>
      </c>
      <c r="E155" s="857"/>
      <c r="F155" s="62">
        <v>0.4</v>
      </c>
      <c r="G155" s="37">
        <v>8</v>
      </c>
      <c r="H155" s="62">
        <v>3.2</v>
      </c>
      <c r="I155" s="62">
        <v>3.38</v>
      </c>
      <c r="J155" s="37">
        <v>182</v>
      </c>
      <c r="K155" s="37" t="s">
        <v>89</v>
      </c>
      <c r="L155" s="37" t="s">
        <v>45</v>
      </c>
      <c r="M155" s="38" t="s">
        <v>118</v>
      </c>
      <c r="N155" s="38"/>
      <c r="O155" s="37">
        <v>90</v>
      </c>
      <c r="P155" s="94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859"/>
      <c r="R155" s="859"/>
      <c r="S155" s="859"/>
      <c r="T155" s="860"/>
      <c r="U155" s="39" t="s">
        <v>45</v>
      </c>
      <c r="V155" s="39" t="s">
        <v>45</v>
      </c>
      <c r="W155" s="40" t="s">
        <v>0</v>
      </c>
      <c r="X155" s="58">
        <v>0</v>
      </c>
      <c r="Y155" s="55">
        <f>IFERROR(IF(X155="",0,CEILING((X155/$H155),1)*$H155),"")</f>
        <v>0</v>
      </c>
      <c r="Z155" s="41" t="str">
        <f>IFERROR(IF(Y155=0,"",ROUNDUP(Y155/H155,0)*0.00651),"")</f>
        <v/>
      </c>
      <c r="AA155" s="68" t="s">
        <v>45</v>
      </c>
      <c r="AB155" s="69" t="s">
        <v>45</v>
      </c>
      <c r="AC155" s="238" t="s">
        <v>303</v>
      </c>
      <c r="AG155" s="78"/>
      <c r="AJ155" s="84" t="s">
        <v>45</v>
      </c>
      <c r="AK155" s="84">
        <v>0</v>
      </c>
      <c r="BB155" s="239" t="s">
        <v>66</v>
      </c>
      <c r="BM155" s="78">
        <f>IFERROR(X155*I155/H155,"0")</f>
        <v>0</v>
      </c>
      <c r="BN155" s="78">
        <f>IFERROR(Y155*I155/H155,"0")</f>
        <v>0</v>
      </c>
      <c r="BO155" s="78">
        <f>IFERROR(1/J155*(X155/H155),"0")</f>
        <v>0</v>
      </c>
      <c r="BP155" s="78">
        <f>IFERROR(1/J155*(Y155/H155),"0")</f>
        <v>0</v>
      </c>
    </row>
    <row r="156" spans="1:68" x14ac:dyDescent="0.2">
      <c r="A156" s="864"/>
      <c r="B156" s="864"/>
      <c r="C156" s="864"/>
      <c r="D156" s="864"/>
      <c r="E156" s="864"/>
      <c r="F156" s="864"/>
      <c r="G156" s="864"/>
      <c r="H156" s="864"/>
      <c r="I156" s="864"/>
      <c r="J156" s="864"/>
      <c r="K156" s="864"/>
      <c r="L156" s="864"/>
      <c r="M156" s="864"/>
      <c r="N156" s="864"/>
      <c r="O156" s="865"/>
      <c r="P156" s="861" t="s">
        <v>40</v>
      </c>
      <c r="Q156" s="862"/>
      <c r="R156" s="862"/>
      <c r="S156" s="862"/>
      <c r="T156" s="862"/>
      <c r="U156" s="862"/>
      <c r="V156" s="863"/>
      <c r="W156" s="42" t="s">
        <v>39</v>
      </c>
      <c r="X156" s="43">
        <f>IFERROR(X153/H153,"0")+IFERROR(X154/H154,"0")+IFERROR(X155/H155,"0")</f>
        <v>0</v>
      </c>
      <c r="Y156" s="43">
        <f>IFERROR(Y153/H153,"0")+IFERROR(Y154/H154,"0")+IFERROR(Y155/H155,"0")</f>
        <v>0</v>
      </c>
      <c r="Z156" s="43">
        <f>IFERROR(IF(Z153="",0,Z153),"0")+IFERROR(IF(Z154="",0,Z154),"0")+IFERROR(IF(Z155="",0,Z155),"0")</f>
        <v>0</v>
      </c>
      <c r="AA156" s="67"/>
      <c r="AB156" s="67"/>
      <c r="AC156" s="67"/>
    </row>
    <row r="157" spans="1:68" x14ac:dyDescent="0.2">
      <c r="A157" s="864"/>
      <c r="B157" s="864"/>
      <c r="C157" s="864"/>
      <c r="D157" s="864"/>
      <c r="E157" s="864"/>
      <c r="F157" s="864"/>
      <c r="G157" s="864"/>
      <c r="H157" s="864"/>
      <c r="I157" s="864"/>
      <c r="J157" s="864"/>
      <c r="K157" s="864"/>
      <c r="L157" s="864"/>
      <c r="M157" s="864"/>
      <c r="N157" s="864"/>
      <c r="O157" s="865"/>
      <c r="P157" s="861" t="s">
        <v>40</v>
      </c>
      <c r="Q157" s="862"/>
      <c r="R157" s="862"/>
      <c r="S157" s="862"/>
      <c r="T157" s="862"/>
      <c r="U157" s="862"/>
      <c r="V157" s="863"/>
      <c r="W157" s="42" t="s">
        <v>0</v>
      </c>
      <c r="X157" s="43">
        <f>IFERROR(SUM(X153:X155),"0")</f>
        <v>0</v>
      </c>
      <c r="Y157" s="43">
        <f>IFERROR(SUM(Y153:Y155),"0")</f>
        <v>0</v>
      </c>
      <c r="Z157" s="42"/>
      <c r="AA157" s="67"/>
      <c r="AB157" s="67"/>
      <c r="AC157" s="67"/>
    </row>
    <row r="158" spans="1:68" ht="14.25" customHeight="1" x14ac:dyDescent="0.25">
      <c r="A158" s="856" t="s">
        <v>78</v>
      </c>
      <c r="B158" s="856"/>
      <c r="C158" s="856"/>
      <c r="D158" s="856"/>
      <c r="E158" s="856"/>
      <c r="F158" s="856"/>
      <c r="G158" s="856"/>
      <c r="H158" s="856"/>
      <c r="I158" s="856"/>
      <c r="J158" s="856"/>
      <c r="K158" s="856"/>
      <c r="L158" s="856"/>
      <c r="M158" s="856"/>
      <c r="N158" s="856"/>
      <c r="O158" s="856"/>
      <c r="P158" s="856"/>
      <c r="Q158" s="856"/>
      <c r="R158" s="856"/>
      <c r="S158" s="856"/>
      <c r="T158" s="856"/>
      <c r="U158" s="856"/>
      <c r="V158" s="856"/>
      <c r="W158" s="856"/>
      <c r="X158" s="856"/>
      <c r="Y158" s="856"/>
      <c r="Z158" s="856"/>
      <c r="AA158" s="66"/>
      <c r="AB158" s="66"/>
      <c r="AC158" s="80"/>
    </row>
    <row r="159" spans="1:68" ht="27" customHeight="1" x14ac:dyDescent="0.25">
      <c r="A159" s="63" t="s">
        <v>305</v>
      </c>
      <c r="B159" s="63" t="s">
        <v>306</v>
      </c>
      <c r="C159" s="36">
        <v>4301031235</v>
      </c>
      <c r="D159" s="857">
        <v>4680115883444</v>
      </c>
      <c r="E159" s="857"/>
      <c r="F159" s="62">
        <v>0.35</v>
      </c>
      <c r="G159" s="37">
        <v>8</v>
      </c>
      <c r="H159" s="62">
        <v>2.8</v>
      </c>
      <c r="I159" s="62">
        <v>3.0680000000000001</v>
      </c>
      <c r="J159" s="37">
        <v>182</v>
      </c>
      <c r="K159" s="37" t="s">
        <v>89</v>
      </c>
      <c r="L159" s="37" t="s">
        <v>45</v>
      </c>
      <c r="M159" s="38" t="s">
        <v>118</v>
      </c>
      <c r="N159" s="38"/>
      <c r="O159" s="37">
        <v>90</v>
      </c>
      <c r="P159" s="9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859"/>
      <c r="R159" s="859"/>
      <c r="S159" s="859"/>
      <c r="T159" s="86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IFERROR(IF(Y159=0,"",ROUNDUP(Y159/H159,0)*0.00651),"")</f>
        <v/>
      </c>
      <c r="AA159" s="68" t="s">
        <v>45</v>
      </c>
      <c r="AB159" s="69" t="s">
        <v>45</v>
      </c>
      <c r="AC159" s="240" t="s">
        <v>307</v>
      </c>
      <c r="AG159" s="78"/>
      <c r="AJ159" s="84" t="s">
        <v>45</v>
      </c>
      <c r="AK159" s="84">
        <v>0</v>
      </c>
      <c r="BB159" s="241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305</v>
      </c>
      <c r="B160" s="63" t="s">
        <v>308</v>
      </c>
      <c r="C160" s="36">
        <v>4301031234</v>
      </c>
      <c r="D160" s="857">
        <v>4680115883444</v>
      </c>
      <c r="E160" s="857"/>
      <c r="F160" s="62">
        <v>0.35</v>
      </c>
      <c r="G160" s="37">
        <v>8</v>
      </c>
      <c r="H160" s="62">
        <v>2.8</v>
      </c>
      <c r="I160" s="62">
        <v>3.0680000000000001</v>
      </c>
      <c r="J160" s="37">
        <v>182</v>
      </c>
      <c r="K160" s="37" t="s">
        <v>89</v>
      </c>
      <c r="L160" s="37" t="s">
        <v>45</v>
      </c>
      <c r="M160" s="38" t="s">
        <v>118</v>
      </c>
      <c r="N160" s="38"/>
      <c r="O160" s="37">
        <v>90</v>
      </c>
      <c r="P160" s="94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859"/>
      <c r="R160" s="859"/>
      <c r="S160" s="859"/>
      <c r="T160" s="86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IFERROR(IF(Y160=0,"",ROUNDUP(Y160/H160,0)*0.00651),"")</f>
        <v/>
      </c>
      <c r="AA160" s="68" t="s">
        <v>45</v>
      </c>
      <c r="AB160" s="69" t="s">
        <v>45</v>
      </c>
      <c r="AC160" s="242" t="s">
        <v>307</v>
      </c>
      <c r="AG160" s="78"/>
      <c r="AJ160" s="84" t="s">
        <v>45</v>
      </c>
      <c r="AK160" s="84">
        <v>0</v>
      </c>
      <c r="BB160" s="243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864"/>
      <c r="B161" s="864"/>
      <c r="C161" s="864"/>
      <c r="D161" s="864"/>
      <c r="E161" s="864"/>
      <c r="F161" s="864"/>
      <c r="G161" s="864"/>
      <c r="H161" s="864"/>
      <c r="I161" s="864"/>
      <c r="J161" s="864"/>
      <c r="K161" s="864"/>
      <c r="L161" s="864"/>
      <c r="M161" s="864"/>
      <c r="N161" s="864"/>
      <c r="O161" s="865"/>
      <c r="P161" s="861" t="s">
        <v>40</v>
      </c>
      <c r="Q161" s="862"/>
      <c r="R161" s="862"/>
      <c r="S161" s="862"/>
      <c r="T161" s="862"/>
      <c r="U161" s="862"/>
      <c r="V161" s="863"/>
      <c r="W161" s="42" t="s">
        <v>39</v>
      </c>
      <c r="X161" s="43">
        <f>IFERROR(X159/H159,"0")+IFERROR(X160/H160,"0")</f>
        <v>0</v>
      </c>
      <c r="Y161" s="43">
        <f>IFERROR(Y159/H159,"0")+IFERROR(Y160/H160,"0")</f>
        <v>0</v>
      </c>
      <c r="Z161" s="43">
        <f>IFERROR(IF(Z159="",0,Z159),"0")+IFERROR(IF(Z160="",0,Z160),"0")</f>
        <v>0</v>
      </c>
      <c r="AA161" s="67"/>
      <c r="AB161" s="67"/>
      <c r="AC161" s="67"/>
    </row>
    <row r="162" spans="1:68" x14ac:dyDescent="0.2">
      <c r="A162" s="864"/>
      <c r="B162" s="864"/>
      <c r="C162" s="864"/>
      <c r="D162" s="864"/>
      <c r="E162" s="864"/>
      <c r="F162" s="864"/>
      <c r="G162" s="864"/>
      <c r="H162" s="864"/>
      <c r="I162" s="864"/>
      <c r="J162" s="864"/>
      <c r="K162" s="864"/>
      <c r="L162" s="864"/>
      <c r="M162" s="864"/>
      <c r="N162" s="864"/>
      <c r="O162" s="865"/>
      <c r="P162" s="861" t="s">
        <v>40</v>
      </c>
      <c r="Q162" s="862"/>
      <c r="R162" s="862"/>
      <c r="S162" s="862"/>
      <c r="T162" s="862"/>
      <c r="U162" s="862"/>
      <c r="V162" s="863"/>
      <c r="W162" s="42" t="s">
        <v>0</v>
      </c>
      <c r="X162" s="43">
        <f>IFERROR(SUM(X159:X160),"0")</f>
        <v>0</v>
      </c>
      <c r="Y162" s="43">
        <f>IFERROR(SUM(Y159:Y160),"0")</f>
        <v>0</v>
      </c>
      <c r="Z162" s="42"/>
      <c r="AA162" s="67"/>
      <c r="AB162" s="67"/>
      <c r="AC162" s="67"/>
    </row>
    <row r="163" spans="1:68" ht="14.25" customHeight="1" x14ac:dyDescent="0.25">
      <c r="A163" s="856" t="s">
        <v>84</v>
      </c>
      <c r="B163" s="856"/>
      <c r="C163" s="856"/>
      <c r="D163" s="856"/>
      <c r="E163" s="856"/>
      <c r="F163" s="856"/>
      <c r="G163" s="856"/>
      <c r="H163" s="856"/>
      <c r="I163" s="856"/>
      <c r="J163" s="856"/>
      <c r="K163" s="856"/>
      <c r="L163" s="856"/>
      <c r="M163" s="856"/>
      <c r="N163" s="856"/>
      <c r="O163" s="856"/>
      <c r="P163" s="856"/>
      <c r="Q163" s="856"/>
      <c r="R163" s="856"/>
      <c r="S163" s="856"/>
      <c r="T163" s="856"/>
      <c r="U163" s="856"/>
      <c r="V163" s="856"/>
      <c r="W163" s="856"/>
      <c r="X163" s="856"/>
      <c r="Y163" s="856"/>
      <c r="Z163" s="856"/>
      <c r="AA163" s="66"/>
      <c r="AB163" s="66"/>
      <c r="AC163" s="80"/>
    </row>
    <row r="164" spans="1:68" ht="16.5" customHeight="1" x14ac:dyDescent="0.25">
      <c r="A164" s="63" t="s">
        <v>309</v>
      </c>
      <c r="B164" s="63" t="s">
        <v>310</v>
      </c>
      <c r="C164" s="36">
        <v>4301051477</v>
      </c>
      <c r="D164" s="857">
        <v>4680115882584</v>
      </c>
      <c r="E164" s="857"/>
      <c r="F164" s="62">
        <v>0.33</v>
      </c>
      <c r="G164" s="37">
        <v>8</v>
      </c>
      <c r="H164" s="62">
        <v>2.64</v>
      </c>
      <c r="I164" s="62">
        <v>2.9079999999999999</v>
      </c>
      <c r="J164" s="37">
        <v>182</v>
      </c>
      <c r="K164" s="37" t="s">
        <v>89</v>
      </c>
      <c r="L164" s="37" t="s">
        <v>45</v>
      </c>
      <c r="M164" s="38" t="s">
        <v>118</v>
      </c>
      <c r="N164" s="38"/>
      <c r="O164" s="37">
        <v>60</v>
      </c>
      <c r="P164" s="94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859"/>
      <c r="R164" s="859"/>
      <c r="S164" s="859"/>
      <c r="T164" s="86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44" t="s">
        <v>303</v>
      </c>
      <c r="AG164" s="78"/>
      <c r="AJ164" s="84" t="s">
        <v>45</v>
      </c>
      <c r="AK164" s="84">
        <v>0</v>
      </c>
      <c r="BB164" s="245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16.5" customHeight="1" x14ac:dyDescent="0.25">
      <c r="A165" s="63" t="s">
        <v>309</v>
      </c>
      <c r="B165" s="63" t="s">
        <v>311</v>
      </c>
      <c r="C165" s="36">
        <v>4301051476</v>
      </c>
      <c r="D165" s="857">
        <v>4680115882584</v>
      </c>
      <c r="E165" s="857"/>
      <c r="F165" s="62">
        <v>0.33</v>
      </c>
      <c r="G165" s="37">
        <v>8</v>
      </c>
      <c r="H165" s="62">
        <v>2.64</v>
      </c>
      <c r="I165" s="62">
        <v>2.9079999999999999</v>
      </c>
      <c r="J165" s="37">
        <v>182</v>
      </c>
      <c r="K165" s="37" t="s">
        <v>89</v>
      </c>
      <c r="L165" s="37" t="s">
        <v>45</v>
      </c>
      <c r="M165" s="38" t="s">
        <v>118</v>
      </c>
      <c r="N165" s="38"/>
      <c r="O165" s="37">
        <v>60</v>
      </c>
      <c r="P165" s="94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859"/>
      <c r="R165" s="859"/>
      <c r="S165" s="859"/>
      <c r="T165" s="86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46" t="s">
        <v>303</v>
      </c>
      <c r="AG165" s="78"/>
      <c r="AJ165" s="84" t="s">
        <v>45</v>
      </c>
      <c r="AK165" s="84">
        <v>0</v>
      </c>
      <c r="BB165" s="247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64"/>
      <c r="B166" s="864"/>
      <c r="C166" s="864"/>
      <c r="D166" s="864"/>
      <c r="E166" s="864"/>
      <c r="F166" s="864"/>
      <c r="G166" s="864"/>
      <c r="H166" s="864"/>
      <c r="I166" s="864"/>
      <c r="J166" s="864"/>
      <c r="K166" s="864"/>
      <c r="L166" s="864"/>
      <c r="M166" s="864"/>
      <c r="N166" s="864"/>
      <c r="O166" s="865"/>
      <c r="P166" s="861" t="s">
        <v>40</v>
      </c>
      <c r="Q166" s="862"/>
      <c r="R166" s="862"/>
      <c r="S166" s="862"/>
      <c r="T166" s="862"/>
      <c r="U166" s="862"/>
      <c r="V166" s="863"/>
      <c r="W166" s="42" t="s">
        <v>39</v>
      </c>
      <c r="X166" s="43">
        <f>IFERROR(X164/H164,"0")+IFERROR(X165/H165,"0")</f>
        <v>0</v>
      </c>
      <c r="Y166" s="43">
        <f>IFERROR(Y164/H164,"0")+IFERROR(Y165/H165,"0")</f>
        <v>0</v>
      </c>
      <c r="Z166" s="43">
        <f>IFERROR(IF(Z164="",0,Z164),"0")+IFERROR(IF(Z165="",0,Z165),"0")</f>
        <v>0</v>
      </c>
      <c r="AA166" s="67"/>
      <c r="AB166" s="67"/>
      <c r="AC166" s="67"/>
    </row>
    <row r="167" spans="1:68" x14ac:dyDescent="0.2">
      <c r="A167" s="864"/>
      <c r="B167" s="864"/>
      <c r="C167" s="864"/>
      <c r="D167" s="864"/>
      <c r="E167" s="864"/>
      <c r="F167" s="864"/>
      <c r="G167" s="864"/>
      <c r="H167" s="864"/>
      <c r="I167" s="864"/>
      <c r="J167" s="864"/>
      <c r="K167" s="864"/>
      <c r="L167" s="864"/>
      <c r="M167" s="864"/>
      <c r="N167" s="864"/>
      <c r="O167" s="865"/>
      <c r="P167" s="861" t="s">
        <v>40</v>
      </c>
      <c r="Q167" s="862"/>
      <c r="R167" s="862"/>
      <c r="S167" s="862"/>
      <c r="T167" s="862"/>
      <c r="U167" s="862"/>
      <c r="V167" s="863"/>
      <c r="W167" s="42" t="s">
        <v>0</v>
      </c>
      <c r="X167" s="43">
        <f>IFERROR(SUM(X164:X165),"0")</f>
        <v>0</v>
      </c>
      <c r="Y167" s="43">
        <f>IFERROR(SUM(Y164:Y165),"0")</f>
        <v>0</v>
      </c>
      <c r="Z167" s="42"/>
      <c r="AA167" s="67"/>
      <c r="AB167" s="67"/>
      <c r="AC167" s="67"/>
    </row>
    <row r="168" spans="1:68" ht="16.5" customHeight="1" x14ac:dyDescent="0.25">
      <c r="A168" s="855" t="s">
        <v>122</v>
      </c>
      <c r="B168" s="855"/>
      <c r="C168" s="855"/>
      <c r="D168" s="855"/>
      <c r="E168" s="855"/>
      <c r="F168" s="855"/>
      <c r="G168" s="855"/>
      <c r="H168" s="855"/>
      <c r="I168" s="855"/>
      <c r="J168" s="855"/>
      <c r="K168" s="855"/>
      <c r="L168" s="855"/>
      <c r="M168" s="855"/>
      <c r="N168" s="855"/>
      <c r="O168" s="855"/>
      <c r="P168" s="855"/>
      <c r="Q168" s="855"/>
      <c r="R168" s="855"/>
      <c r="S168" s="855"/>
      <c r="T168" s="855"/>
      <c r="U168" s="855"/>
      <c r="V168" s="855"/>
      <c r="W168" s="855"/>
      <c r="X168" s="855"/>
      <c r="Y168" s="855"/>
      <c r="Z168" s="855"/>
      <c r="AA168" s="65"/>
      <c r="AB168" s="65"/>
      <c r="AC168" s="79"/>
    </row>
    <row r="169" spans="1:68" ht="14.25" customHeight="1" x14ac:dyDescent="0.25">
      <c r="A169" s="856" t="s">
        <v>124</v>
      </c>
      <c r="B169" s="856"/>
      <c r="C169" s="856"/>
      <c r="D169" s="856"/>
      <c r="E169" s="856"/>
      <c r="F169" s="856"/>
      <c r="G169" s="856"/>
      <c r="H169" s="856"/>
      <c r="I169" s="856"/>
      <c r="J169" s="856"/>
      <c r="K169" s="856"/>
      <c r="L169" s="856"/>
      <c r="M169" s="856"/>
      <c r="N169" s="856"/>
      <c r="O169" s="856"/>
      <c r="P169" s="856"/>
      <c r="Q169" s="856"/>
      <c r="R169" s="856"/>
      <c r="S169" s="856"/>
      <c r="T169" s="856"/>
      <c r="U169" s="856"/>
      <c r="V169" s="856"/>
      <c r="W169" s="856"/>
      <c r="X169" s="856"/>
      <c r="Y169" s="856"/>
      <c r="Z169" s="856"/>
      <c r="AA169" s="66"/>
      <c r="AB169" s="66"/>
      <c r="AC169" s="80"/>
    </row>
    <row r="170" spans="1:68" ht="27" customHeight="1" x14ac:dyDescent="0.25">
      <c r="A170" s="63" t="s">
        <v>312</v>
      </c>
      <c r="B170" s="63" t="s">
        <v>313</v>
      </c>
      <c r="C170" s="36">
        <v>4301011705</v>
      </c>
      <c r="D170" s="857">
        <v>4607091384604</v>
      </c>
      <c r="E170" s="857"/>
      <c r="F170" s="62">
        <v>0.4</v>
      </c>
      <c r="G170" s="37">
        <v>10</v>
      </c>
      <c r="H170" s="62">
        <v>4</v>
      </c>
      <c r="I170" s="62">
        <v>4.21</v>
      </c>
      <c r="J170" s="37">
        <v>132</v>
      </c>
      <c r="K170" s="37" t="s">
        <v>137</v>
      </c>
      <c r="L170" s="37" t="s">
        <v>45</v>
      </c>
      <c r="M170" s="38" t="s">
        <v>128</v>
      </c>
      <c r="N170" s="38"/>
      <c r="O170" s="37">
        <v>50</v>
      </c>
      <c r="P170" s="9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59"/>
      <c r="R170" s="859"/>
      <c r="S170" s="859"/>
      <c r="T170" s="86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IFERROR(IF(Y170=0,"",ROUNDUP(Y170/H170,0)*0.00902),"")</f>
        <v/>
      </c>
      <c r="AA170" s="68" t="s">
        <v>45</v>
      </c>
      <c r="AB170" s="69" t="s">
        <v>45</v>
      </c>
      <c r="AC170" s="248" t="s">
        <v>314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864"/>
      <c r="B171" s="864"/>
      <c r="C171" s="864"/>
      <c r="D171" s="864"/>
      <c r="E171" s="864"/>
      <c r="F171" s="864"/>
      <c r="G171" s="864"/>
      <c r="H171" s="864"/>
      <c r="I171" s="864"/>
      <c r="J171" s="864"/>
      <c r="K171" s="864"/>
      <c r="L171" s="864"/>
      <c r="M171" s="864"/>
      <c r="N171" s="864"/>
      <c r="O171" s="865"/>
      <c r="P171" s="861" t="s">
        <v>40</v>
      </c>
      <c r="Q171" s="862"/>
      <c r="R171" s="862"/>
      <c r="S171" s="862"/>
      <c r="T171" s="862"/>
      <c r="U171" s="862"/>
      <c r="V171" s="863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864"/>
      <c r="B172" s="864"/>
      <c r="C172" s="864"/>
      <c r="D172" s="864"/>
      <c r="E172" s="864"/>
      <c r="F172" s="864"/>
      <c r="G172" s="864"/>
      <c r="H172" s="864"/>
      <c r="I172" s="864"/>
      <c r="J172" s="864"/>
      <c r="K172" s="864"/>
      <c r="L172" s="864"/>
      <c r="M172" s="864"/>
      <c r="N172" s="864"/>
      <c r="O172" s="865"/>
      <c r="P172" s="861" t="s">
        <v>40</v>
      </c>
      <c r="Q172" s="862"/>
      <c r="R172" s="862"/>
      <c r="S172" s="862"/>
      <c r="T172" s="862"/>
      <c r="U172" s="862"/>
      <c r="V172" s="863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856" t="s">
        <v>78</v>
      </c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6"/>
      <c r="P173" s="856"/>
      <c r="Q173" s="856"/>
      <c r="R173" s="856"/>
      <c r="S173" s="856"/>
      <c r="T173" s="856"/>
      <c r="U173" s="856"/>
      <c r="V173" s="856"/>
      <c r="W173" s="856"/>
      <c r="X173" s="856"/>
      <c r="Y173" s="856"/>
      <c r="Z173" s="856"/>
      <c r="AA173" s="66"/>
      <c r="AB173" s="66"/>
      <c r="AC173" s="80"/>
    </row>
    <row r="174" spans="1:68" ht="16.5" customHeight="1" x14ac:dyDescent="0.25">
      <c r="A174" s="63" t="s">
        <v>315</v>
      </c>
      <c r="B174" s="63" t="s">
        <v>316</v>
      </c>
      <c r="C174" s="36">
        <v>4301030895</v>
      </c>
      <c r="D174" s="857">
        <v>4607091387667</v>
      </c>
      <c r="E174" s="857"/>
      <c r="F174" s="62">
        <v>0.9</v>
      </c>
      <c r="G174" s="37">
        <v>10</v>
      </c>
      <c r="H174" s="62">
        <v>9</v>
      </c>
      <c r="I174" s="62">
        <v>9.6300000000000008</v>
      </c>
      <c r="J174" s="37">
        <v>56</v>
      </c>
      <c r="K174" s="37" t="s">
        <v>129</v>
      </c>
      <c r="L174" s="37" t="s">
        <v>45</v>
      </c>
      <c r="M174" s="38" t="s">
        <v>128</v>
      </c>
      <c r="N174" s="38"/>
      <c r="O174" s="37">
        <v>40</v>
      </c>
      <c r="P174" s="94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59"/>
      <c r="R174" s="859"/>
      <c r="S174" s="859"/>
      <c r="T174" s="860"/>
      <c r="U174" s="39" t="s">
        <v>45</v>
      </c>
      <c r="V174" s="39" t="s">
        <v>45</v>
      </c>
      <c r="W174" s="40" t="s">
        <v>0</v>
      </c>
      <c r="X174" s="58">
        <v>0</v>
      </c>
      <c r="Y174" s="55">
        <f>IFERROR(IF(X174="",0,CEILING((X174/$H174),1)*$H174),"")</f>
        <v>0</v>
      </c>
      <c r="Z174" s="41" t="str">
        <f>IFERROR(IF(Y174=0,"",ROUNDUP(Y174/H174,0)*0.02175),"")</f>
        <v/>
      </c>
      <c r="AA174" s="68" t="s">
        <v>45</v>
      </c>
      <c r="AB174" s="69" t="s">
        <v>45</v>
      </c>
      <c r="AC174" s="250" t="s">
        <v>317</v>
      </c>
      <c r="AG174" s="78"/>
      <c r="AJ174" s="84" t="s">
        <v>45</v>
      </c>
      <c r="AK174" s="84">
        <v>0</v>
      </c>
      <c r="BB174" s="251" t="s">
        <v>66</v>
      </c>
      <c r="BM174" s="78">
        <f>IFERROR(X174*I174/H174,"0")</f>
        <v>0</v>
      </c>
      <c r="BN174" s="78">
        <f>IFERROR(Y174*I174/H174,"0")</f>
        <v>0</v>
      </c>
      <c r="BO174" s="78">
        <f>IFERROR(1/J174*(X174/H174),"0")</f>
        <v>0</v>
      </c>
      <c r="BP174" s="78">
        <f>IFERROR(1/J174*(Y174/H174),"0")</f>
        <v>0</v>
      </c>
    </row>
    <row r="175" spans="1:68" ht="27" customHeight="1" x14ac:dyDescent="0.25">
      <c r="A175" s="63" t="s">
        <v>318</v>
      </c>
      <c r="B175" s="63" t="s">
        <v>319</v>
      </c>
      <c r="C175" s="36">
        <v>4301030961</v>
      </c>
      <c r="D175" s="857">
        <v>4607091387636</v>
      </c>
      <c r="E175" s="857"/>
      <c r="F175" s="62">
        <v>0.7</v>
      </c>
      <c r="G175" s="37">
        <v>6</v>
      </c>
      <c r="H175" s="62">
        <v>4.2</v>
      </c>
      <c r="I175" s="62">
        <v>4.5</v>
      </c>
      <c r="J175" s="37">
        <v>132</v>
      </c>
      <c r="K175" s="37" t="s">
        <v>137</v>
      </c>
      <c r="L175" s="37" t="s">
        <v>45</v>
      </c>
      <c r="M175" s="38" t="s">
        <v>82</v>
      </c>
      <c r="N175" s="38"/>
      <c r="O175" s="37">
        <v>40</v>
      </c>
      <c r="P175" s="94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59"/>
      <c r="R175" s="859"/>
      <c r="S175" s="859"/>
      <c r="T175" s="860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52" t="s">
        <v>320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16.5" customHeight="1" x14ac:dyDescent="0.25">
      <c r="A176" s="63" t="s">
        <v>321</v>
      </c>
      <c r="B176" s="63" t="s">
        <v>322</v>
      </c>
      <c r="C176" s="36">
        <v>4301030963</v>
      </c>
      <c r="D176" s="857">
        <v>4607091382426</v>
      </c>
      <c r="E176" s="857"/>
      <c r="F176" s="62">
        <v>0.9</v>
      </c>
      <c r="G176" s="37">
        <v>10</v>
      </c>
      <c r="H176" s="62">
        <v>9</v>
      </c>
      <c r="I176" s="62">
        <v>9.6300000000000008</v>
      </c>
      <c r="J176" s="37">
        <v>56</v>
      </c>
      <c r="K176" s="37" t="s">
        <v>129</v>
      </c>
      <c r="L176" s="37" t="s">
        <v>45</v>
      </c>
      <c r="M176" s="38" t="s">
        <v>82</v>
      </c>
      <c r="N176" s="38"/>
      <c r="O176" s="37">
        <v>40</v>
      </c>
      <c r="P176" s="9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59"/>
      <c r="R176" s="859"/>
      <c r="S176" s="859"/>
      <c r="T176" s="860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IFERROR(IF(Y176=0,"",ROUNDUP(Y176/H176,0)*0.02175),"")</f>
        <v/>
      </c>
      <c r="AA176" s="68" t="s">
        <v>45</v>
      </c>
      <c r="AB176" s="69" t="s">
        <v>45</v>
      </c>
      <c r="AC176" s="254" t="s">
        <v>323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ht="27" customHeight="1" x14ac:dyDescent="0.25">
      <c r="A177" s="63" t="s">
        <v>324</v>
      </c>
      <c r="B177" s="63" t="s">
        <v>325</v>
      </c>
      <c r="C177" s="36">
        <v>4301030962</v>
      </c>
      <c r="D177" s="857">
        <v>4607091386547</v>
      </c>
      <c r="E177" s="857"/>
      <c r="F177" s="62">
        <v>0.35</v>
      </c>
      <c r="G177" s="37">
        <v>8</v>
      </c>
      <c r="H177" s="62">
        <v>2.8</v>
      </c>
      <c r="I177" s="62">
        <v>2.94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5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59"/>
      <c r="R177" s="859"/>
      <c r="S177" s="859"/>
      <c r="T177" s="86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6" t="s">
        <v>320</v>
      </c>
      <c r="AG177" s="78"/>
      <c r="AJ177" s="84" t="s">
        <v>45</v>
      </c>
      <c r="AK177" s="84">
        <v>0</v>
      </c>
      <c r="BB177" s="257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ht="27" customHeight="1" x14ac:dyDescent="0.25">
      <c r="A178" s="63" t="s">
        <v>326</v>
      </c>
      <c r="B178" s="63" t="s">
        <v>327</v>
      </c>
      <c r="C178" s="36">
        <v>4301030964</v>
      </c>
      <c r="D178" s="857">
        <v>4607091382464</v>
      </c>
      <c r="E178" s="857"/>
      <c r="F178" s="62">
        <v>0.35</v>
      </c>
      <c r="G178" s="37">
        <v>8</v>
      </c>
      <c r="H178" s="62">
        <v>2.8</v>
      </c>
      <c r="I178" s="62">
        <v>2.964</v>
      </c>
      <c r="J178" s="37">
        <v>234</v>
      </c>
      <c r="K178" s="37" t="s">
        <v>83</v>
      </c>
      <c r="L178" s="37" t="s">
        <v>45</v>
      </c>
      <c r="M178" s="38" t="s">
        <v>82</v>
      </c>
      <c r="N178" s="38"/>
      <c r="O178" s="37">
        <v>40</v>
      </c>
      <c r="P178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59"/>
      <c r="R178" s="859"/>
      <c r="S178" s="859"/>
      <c r="T178" s="860"/>
      <c r="U178" s="39" t="s">
        <v>45</v>
      </c>
      <c r="V178" s="39" t="s">
        <v>45</v>
      </c>
      <c r="W178" s="40" t="s">
        <v>0</v>
      </c>
      <c r="X178" s="58">
        <v>0</v>
      </c>
      <c r="Y178" s="55">
        <f>IFERROR(IF(X178="",0,CEILING((X178/$H178),1)*$H178),"")</f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58" t="s">
        <v>323</v>
      </c>
      <c r="AG178" s="78"/>
      <c r="AJ178" s="84" t="s">
        <v>45</v>
      </c>
      <c r="AK178" s="84">
        <v>0</v>
      </c>
      <c r="BB178" s="259" t="s">
        <v>66</v>
      </c>
      <c r="BM178" s="78">
        <f>IFERROR(X178*I178/H178,"0")</f>
        <v>0</v>
      </c>
      <c r="BN178" s="78">
        <f>IFERROR(Y178*I178/H178,"0")</f>
        <v>0</v>
      </c>
      <c r="BO178" s="78">
        <f>IFERROR(1/J178*(X178/H178),"0")</f>
        <v>0</v>
      </c>
      <c r="BP178" s="78">
        <f>IFERROR(1/J178*(Y178/H178),"0")</f>
        <v>0</v>
      </c>
    </row>
    <row r="179" spans="1:68" x14ac:dyDescent="0.2">
      <c r="A179" s="864"/>
      <c r="B179" s="864"/>
      <c r="C179" s="864"/>
      <c r="D179" s="864"/>
      <c r="E179" s="864"/>
      <c r="F179" s="864"/>
      <c r="G179" s="864"/>
      <c r="H179" s="864"/>
      <c r="I179" s="864"/>
      <c r="J179" s="864"/>
      <c r="K179" s="864"/>
      <c r="L179" s="864"/>
      <c r="M179" s="864"/>
      <c r="N179" s="864"/>
      <c r="O179" s="865"/>
      <c r="P179" s="861" t="s">
        <v>40</v>
      </c>
      <c r="Q179" s="862"/>
      <c r="R179" s="862"/>
      <c r="S179" s="862"/>
      <c r="T179" s="862"/>
      <c r="U179" s="862"/>
      <c r="V179" s="863"/>
      <c r="W179" s="42" t="s">
        <v>39</v>
      </c>
      <c r="X179" s="43">
        <f>IFERROR(X174/H174,"0")+IFERROR(X175/H175,"0")+IFERROR(X176/H176,"0")+IFERROR(X177/H177,"0")+IFERROR(X178/H178,"0")</f>
        <v>0</v>
      </c>
      <c r="Y179" s="43">
        <f>IFERROR(Y174/H174,"0")+IFERROR(Y175/H175,"0")+IFERROR(Y176/H176,"0")+IFERROR(Y177/H177,"0")+IFERROR(Y178/H178,"0")</f>
        <v>0</v>
      </c>
      <c r="Z179" s="43">
        <f>IFERROR(IF(Z174="",0,Z174),"0")+IFERROR(IF(Z175="",0,Z175),"0")+IFERROR(IF(Z176="",0,Z176),"0")+IFERROR(IF(Z177="",0,Z177),"0")+IFERROR(IF(Z178="",0,Z178),"0")</f>
        <v>0</v>
      </c>
      <c r="AA179" s="67"/>
      <c r="AB179" s="67"/>
      <c r="AC179" s="67"/>
    </row>
    <row r="180" spans="1:68" x14ac:dyDescent="0.2">
      <c r="A180" s="864"/>
      <c r="B180" s="864"/>
      <c r="C180" s="864"/>
      <c r="D180" s="864"/>
      <c r="E180" s="864"/>
      <c r="F180" s="864"/>
      <c r="G180" s="864"/>
      <c r="H180" s="864"/>
      <c r="I180" s="864"/>
      <c r="J180" s="864"/>
      <c r="K180" s="864"/>
      <c r="L180" s="864"/>
      <c r="M180" s="864"/>
      <c r="N180" s="864"/>
      <c r="O180" s="865"/>
      <c r="P180" s="861" t="s">
        <v>40</v>
      </c>
      <c r="Q180" s="862"/>
      <c r="R180" s="862"/>
      <c r="S180" s="862"/>
      <c r="T180" s="862"/>
      <c r="U180" s="862"/>
      <c r="V180" s="863"/>
      <c r="W180" s="42" t="s">
        <v>0</v>
      </c>
      <c r="X180" s="43">
        <f>IFERROR(SUM(X174:X178),"0")</f>
        <v>0</v>
      </c>
      <c r="Y180" s="43">
        <f>IFERROR(SUM(Y174:Y178),"0")</f>
        <v>0</v>
      </c>
      <c r="Z180" s="42"/>
      <c r="AA180" s="67"/>
      <c r="AB180" s="67"/>
      <c r="AC180" s="67"/>
    </row>
    <row r="181" spans="1:68" ht="14.25" customHeight="1" x14ac:dyDescent="0.25">
      <c r="A181" s="856" t="s">
        <v>84</v>
      </c>
      <c r="B181" s="856"/>
      <c r="C181" s="856"/>
      <c r="D181" s="856"/>
      <c r="E181" s="856"/>
      <c r="F181" s="856"/>
      <c r="G181" s="856"/>
      <c r="H181" s="856"/>
      <c r="I181" s="856"/>
      <c r="J181" s="856"/>
      <c r="K181" s="856"/>
      <c r="L181" s="856"/>
      <c r="M181" s="856"/>
      <c r="N181" s="856"/>
      <c r="O181" s="856"/>
      <c r="P181" s="856"/>
      <c r="Q181" s="856"/>
      <c r="R181" s="856"/>
      <c r="S181" s="856"/>
      <c r="T181" s="856"/>
      <c r="U181" s="856"/>
      <c r="V181" s="856"/>
      <c r="W181" s="856"/>
      <c r="X181" s="856"/>
      <c r="Y181" s="856"/>
      <c r="Z181" s="856"/>
      <c r="AA181" s="66"/>
      <c r="AB181" s="66"/>
      <c r="AC181" s="80"/>
    </row>
    <row r="182" spans="1:68" ht="16.5" customHeight="1" x14ac:dyDescent="0.25">
      <c r="A182" s="63" t="s">
        <v>328</v>
      </c>
      <c r="B182" s="63" t="s">
        <v>329</v>
      </c>
      <c r="C182" s="36">
        <v>4301051653</v>
      </c>
      <c r="D182" s="857">
        <v>4607091386264</v>
      </c>
      <c r="E182" s="857"/>
      <c r="F182" s="62">
        <v>0.5</v>
      </c>
      <c r="G182" s="37">
        <v>6</v>
      </c>
      <c r="H182" s="62">
        <v>3</v>
      </c>
      <c r="I182" s="62">
        <v>3.258</v>
      </c>
      <c r="J182" s="37">
        <v>182</v>
      </c>
      <c r="K182" s="37" t="s">
        <v>89</v>
      </c>
      <c r="L182" s="37" t="s">
        <v>45</v>
      </c>
      <c r="M182" s="38" t="s">
        <v>88</v>
      </c>
      <c r="N182" s="38"/>
      <c r="O182" s="37">
        <v>31</v>
      </c>
      <c r="P182" s="95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59"/>
      <c r="R182" s="859"/>
      <c r="S182" s="859"/>
      <c r="T182" s="860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60" t="s">
        <v>330</v>
      </c>
      <c r="AG182" s="78"/>
      <c r="AJ182" s="84" t="s">
        <v>45</v>
      </c>
      <c r="AK182" s="84">
        <v>0</v>
      </c>
      <c r="BB182" s="261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ht="27" customHeight="1" x14ac:dyDescent="0.25">
      <c r="A183" s="63" t="s">
        <v>331</v>
      </c>
      <c r="B183" s="63" t="s">
        <v>332</v>
      </c>
      <c r="C183" s="36">
        <v>4301051313</v>
      </c>
      <c r="D183" s="857">
        <v>4607091385427</v>
      </c>
      <c r="E183" s="857"/>
      <c r="F183" s="62">
        <v>0.5</v>
      </c>
      <c r="G183" s="37">
        <v>6</v>
      </c>
      <c r="H183" s="62">
        <v>3</v>
      </c>
      <c r="I183" s="62">
        <v>3.2519999999999998</v>
      </c>
      <c r="J183" s="37">
        <v>182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5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59"/>
      <c r="R183" s="859"/>
      <c r="S183" s="859"/>
      <c r="T183" s="860"/>
      <c r="U183" s="39" t="s">
        <v>45</v>
      </c>
      <c r="V183" s="39" t="s">
        <v>45</v>
      </c>
      <c r="W183" s="40" t="s">
        <v>0</v>
      </c>
      <c r="X183" s="58">
        <v>0</v>
      </c>
      <c r="Y183" s="55">
        <f>IFERROR(IF(X183="",0,CEILING((X183/$H183),1)*$H183),"")</f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62" t="s">
        <v>333</v>
      </c>
      <c r="AG183" s="78"/>
      <c r="AJ183" s="84" t="s">
        <v>45</v>
      </c>
      <c r="AK183" s="84">
        <v>0</v>
      </c>
      <c r="BB183" s="263" t="s">
        <v>66</v>
      </c>
      <c r="BM183" s="78">
        <f>IFERROR(X183*I183/H183,"0")</f>
        <v>0</v>
      </c>
      <c r="BN183" s="78">
        <f>IFERROR(Y183*I183/H183,"0")</f>
        <v>0</v>
      </c>
      <c r="BO183" s="78">
        <f>IFERROR(1/J183*(X183/H183),"0")</f>
        <v>0</v>
      </c>
      <c r="BP183" s="78">
        <f>IFERROR(1/J183*(Y183/H183),"0")</f>
        <v>0</v>
      </c>
    </row>
    <row r="184" spans="1:68" x14ac:dyDescent="0.2">
      <c r="A184" s="864"/>
      <c r="B184" s="864"/>
      <c r="C184" s="864"/>
      <c r="D184" s="864"/>
      <c r="E184" s="864"/>
      <c r="F184" s="864"/>
      <c r="G184" s="864"/>
      <c r="H184" s="864"/>
      <c r="I184" s="864"/>
      <c r="J184" s="864"/>
      <c r="K184" s="864"/>
      <c r="L184" s="864"/>
      <c r="M184" s="864"/>
      <c r="N184" s="864"/>
      <c r="O184" s="865"/>
      <c r="P184" s="861" t="s">
        <v>40</v>
      </c>
      <c r="Q184" s="862"/>
      <c r="R184" s="862"/>
      <c r="S184" s="862"/>
      <c r="T184" s="862"/>
      <c r="U184" s="862"/>
      <c r="V184" s="863"/>
      <c r="W184" s="42" t="s">
        <v>39</v>
      </c>
      <c r="X184" s="43">
        <f>IFERROR(X182/H182,"0")+IFERROR(X183/H183,"0")</f>
        <v>0</v>
      </c>
      <c r="Y184" s="43">
        <f>IFERROR(Y182/H182,"0")+IFERROR(Y183/H183,"0")</f>
        <v>0</v>
      </c>
      <c r="Z184" s="43">
        <f>IFERROR(IF(Z182="",0,Z182),"0")+IFERROR(IF(Z183="",0,Z183),"0")</f>
        <v>0</v>
      </c>
      <c r="AA184" s="67"/>
      <c r="AB184" s="67"/>
      <c r="AC184" s="67"/>
    </row>
    <row r="185" spans="1:68" x14ac:dyDescent="0.2">
      <c r="A185" s="864"/>
      <c r="B185" s="864"/>
      <c r="C185" s="864"/>
      <c r="D185" s="864"/>
      <c r="E185" s="864"/>
      <c r="F185" s="864"/>
      <c r="G185" s="864"/>
      <c r="H185" s="864"/>
      <c r="I185" s="864"/>
      <c r="J185" s="864"/>
      <c r="K185" s="864"/>
      <c r="L185" s="864"/>
      <c r="M185" s="864"/>
      <c r="N185" s="864"/>
      <c r="O185" s="865"/>
      <c r="P185" s="861" t="s">
        <v>40</v>
      </c>
      <c r="Q185" s="862"/>
      <c r="R185" s="862"/>
      <c r="S185" s="862"/>
      <c r="T185" s="862"/>
      <c r="U185" s="862"/>
      <c r="V185" s="863"/>
      <c r="W185" s="42" t="s">
        <v>0</v>
      </c>
      <c r="X185" s="43">
        <f>IFERROR(SUM(X182:X183),"0")</f>
        <v>0</v>
      </c>
      <c r="Y185" s="43">
        <f>IFERROR(SUM(Y182:Y183),"0")</f>
        <v>0</v>
      </c>
      <c r="Z185" s="42"/>
      <c r="AA185" s="67"/>
      <c r="AB185" s="67"/>
      <c r="AC185" s="67"/>
    </row>
    <row r="186" spans="1:68" ht="27.75" customHeight="1" x14ac:dyDescent="0.2">
      <c r="A186" s="854" t="s">
        <v>334</v>
      </c>
      <c r="B186" s="854"/>
      <c r="C186" s="854"/>
      <c r="D186" s="854"/>
      <c r="E186" s="854"/>
      <c r="F186" s="854"/>
      <c r="G186" s="854"/>
      <c r="H186" s="854"/>
      <c r="I186" s="854"/>
      <c r="J186" s="854"/>
      <c r="K186" s="854"/>
      <c r="L186" s="854"/>
      <c r="M186" s="854"/>
      <c r="N186" s="854"/>
      <c r="O186" s="854"/>
      <c r="P186" s="854"/>
      <c r="Q186" s="854"/>
      <c r="R186" s="854"/>
      <c r="S186" s="854"/>
      <c r="T186" s="854"/>
      <c r="U186" s="854"/>
      <c r="V186" s="854"/>
      <c r="W186" s="854"/>
      <c r="X186" s="854"/>
      <c r="Y186" s="854"/>
      <c r="Z186" s="854"/>
      <c r="AA186" s="54"/>
      <c r="AB186" s="54"/>
      <c r="AC186" s="54"/>
    </row>
    <row r="187" spans="1:68" ht="16.5" customHeight="1" x14ac:dyDescent="0.25">
      <c r="A187" s="855" t="s">
        <v>335</v>
      </c>
      <c r="B187" s="855"/>
      <c r="C187" s="855"/>
      <c r="D187" s="855"/>
      <c r="E187" s="855"/>
      <c r="F187" s="855"/>
      <c r="G187" s="855"/>
      <c r="H187" s="855"/>
      <c r="I187" s="855"/>
      <c r="J187" s="855"/>
      <c r="K187" s="855"/>
      <c r="L187" s="855"/>
      <c r="M187" s="855"/>
      <c r="N187" s="855"/>
      <c r="O187" s="855"/>
      <c r="P187" s="855"/>
      <c r="Q187" s="855"/>
      <c r="R187" s="855"/>
      <c r="S187" s="855"/>
      <c r="T187" s="855"/>
      <c r="U187" s="855"/>
      <c r="V187" s="855"/>
      <c r="W187" s="855"/>
      <c r="X187" s="855"/>
      <c r="Y187" s="855"/>
      <c r="Z187" s="855"/>
      <c r="AA187" s="65"/>
      <c r="AB187" s="65"/>
      <c r="AC187" s="79"/>
    </row>
    <row r="188" spans="1:68" ht="14.25" customHeight="1" x14ac:dyDescent="0.25">
      <c r="A188" s="856" t="s">
        <v>179</v>
      </c>
      <c r="B188" s="856"/>
      <c r="C188" s="856"/>
      <c r="D188" s="856"/>
      <c r="E188" s="856"/>
      <c r="F188" s="856"/>
      <c r="G188" s="856"/>
      <c r="H188" s="856"/>
      <c r="I188" s="856"/>
      <c r="J188" s="856"/>
      <c r="K188" s="856"/>
      <c r="L188" s="856"/>
      <c r="M188" s="856"/>
      <c r="N188" s="856"/>
      <c r="O188" s="856"/>
      <c r="P188" s="856"/>
      <c r="Q188" s="856"/>
      <c r="R188" s="856"/>
      <c r="S188" s="856"/>
      <c r="T188" s="856"/>
      <c r="U188" s="856"/>
      <c r="V188" s="856"/>
      <c r="W188" s="856"/>
      <c r="X188" s="856"/>
      <c r="Y188" s="856"/>
      <c r="Z188" s="856"/>
      <c r="AA188" s="66"/>
      <c r="AB188" s="66"/>
      <c r="AC188" s="80"/>
    </row>
    <row r="189" spans="1:68" ht="27" customHeight="1" x14ac:dyDescent="0.25">
      <c r="A189" s="63" t="s">
        <v>336</v>
      </c>
      <c r="B189" s="63" t="s">
        <v>337</v>
      </c>
      <c r="C189" s="36">
        <v>4301020323</v>
      </c>
      <c r="D189" s="857">
        <v>4680115886223</v>
      </c>
      <c r="E189" s="857"/>
      <c r="F189" s="62">
        <v>0.33</v>
      </c>
      <c r="G189" s="37">
        <v>6</v>
      </c>
      <c r="H189" s="62">
        <v>1.98</v>
      </c>
      <c r="I189" s="62">
        <v>2.08</v>
      </c>
      <c r="J189" s="37">
        <v>234</v>
      </c>
      <c r="K189" s="37" t="s">
        <v>83</v>
      </c>
      <c r="L189" s="37" t="s">
        <v>45</v>
      </c>
      <c r="M189" s="38" t="s">
        <v>82</v>
      </c>
      <c r="N189" s="38"/>
      <c r="O189" s="37">
        <v>40</v>
      </c>
      <c r="P189" s="9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59"/>
      <c r="R189" s="859"/>
      <c r="S189" s="859"/>
      <c r="T189" s="86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64" t="s">
        <v>338</v>
      </c>
      <c r="AG189" s="78"/>
      <c r="AJ189" s="84" t="s">
        <v>45</v>
      </c>
      <c r="AK189" s="84">
        <v>0</v>
      </c>
      <c r="BB189" s="265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x14ac:dyDescent="0.2">
      <c r="A190" s="864"/>
      <c r="B190" s="864"/>
      <c r="C190" s="864"/>
      <c r="D190" s="864"/>
      <c r="E190" s="864"/>
      <c r="F190" s="864"/>
      <c r="G190" s="864"/>
      <c r="H190" s="864"/>
      <c r="I190" s="864"/>
      <c r="J190" s="864"/>
      <c r="K190" s="864"/>
      <c r="L190" s="864"/>
      <c r="M190" s="864"/>
      <c r="N190" s="864"/>
      <c r="O190" s="865"/>
      <c r="P190" s="861" t="s">
        <v>40</v>
      </c>
      <c r="Q190" s="862"/>
      <c r="R190" s="862"/>
      <c r="S190" s="862"/>
      <c r="T190" s="862"/>
      <c r="U190" s="862"/>
      <c r="V190" s="863"/>
      <c r="W190" s="42" t="s">
        <v>39</v>
      </c>
      <c r="X190" s="43">
        <f>IFERROR(X189/H189,"0")</f>
        <v>0</v>
      </c>
      <c r="Y190" s="43">
        <f>IFERROR(Y189/H189,"0")</f>
        <v>0</v>
      </c>
      <c r="Z190" s="43">
        <f>IFERROR(IF(Z189="",0,Z189),"0")</f>
        <v>0</v>
      </c>
      <c r="AA190" s="67"/>
      <c r="AB190" s="67"/>
      <c r="AC190" s="67"/>
    </row>
    <row r="191" spans="1:68" x14ac:dyDescent="0.2">
      <c r="A191" s="864"/>
      <c r="B191" s="864"/>
      <c r="C191" s="864"/>
      <c r="D191" s="864"/>
      <c r="E191" s="864"/>
      <c r="F191" s="864"/>
      <c r="G191" s="864"/>
      <c r="H191" s="864"/>
      <c r="I191" s="864"/>
      <c r="J191" s="864"/>
      <c r="K191" s="864"/>
      <c r="L191" s="864"/>
      <c r="M191" s="864"/>
      <c r="N191" s="864"/>
      <c r="O191" s="865"/>
      <c r="P191" s="861" t="s">
        <v>40</v>
      </c>
      <c r="Q191" s="862"/>
      <c r="R191" s="862"/>
      <c r="S191" s="862"/>
      <c r="T191" s="862"/>
      <c r="U191" s="862"/>
      <c r="V191" s="863"/>
      <c r="W191" s="42" t="s">
        <v>0</v>
      </c>
      <c r="X191" s="43">
        <f>IFERROR(SUM(X189:X189),"0")</f>
        <v>0</v>
      </c>
      <c r="Y191" s="43">
        <f>IFERROR(SUM(Y189:Y189),"0")</f>
        <v>0</v>
      </c>
      <c r="Z191" s="42"/>
      <c r="AA191" s="67"/>
      <c r="AB191" s="67"/>
      <c r="AC191" s="67"/>
    </row>
    <row r="192" spans="1:68" ht="14.25" customHeight="1" x14ac:dyDescent="0.25">
      <c r="A192" s="856" t="s">
        <v>78</v>
      </c>
      <c r="B192" s="856"/>
      <c r="C192" s="856"/>
      <c r="D192" s="856"/>
      <c r="E192" s="856"/>
      <c r="F192" s="856"/>
      <c r="G192" s="856"/>
      <c r="H192" s="856"/>
      <c r="I192" s="856"/>
      <c r="J192" s="856"/>
      <c r="K192" s="856"/>
      <c r="L192" s="856"/>
      <c r="M192" s="856"/>
      <c r="N192" s="856"/>
      <c r="O192" s="856"/>
      <c r="P192" s="856"/>
      <c r="Q192" s="856"/>
      <c r="R192" s="856"/>
      <c r="S192" s="856"/>
      <c r="T192" s="856"/>
      <c r="U192" s="856"/>
      <c r="V192" s="856"/>
      <c r="W192" s="856"/>
      <c r="X192" s="856"/>
      <c r="Y192" s="856"/>
      <c r="Z192" s="856"/>
      <c r="AA192" s="66"/>
      <c r="AB192" s="66"/>
      <c r="AC192" s="80"/>
    </row>
    <row r="193" spans="1:68" ht="27" customHeight="1" x14ac:dyDescent="0.25">
      <c r="A193" s="63" t="s">
        <v>339</v>
      </c>
      <c r="B193" s="63" t="s">
        <v>340</v>
      </c>
      <c r="C193" s="36">
        <v>4301031191</v>
      </c>
      <c r="D193" s="857">
        <v>4680115880993</v>
      </c>
      <c r="E193" s="857"/>
      <c r="F193" s="62">
        <v>0.7</v>
      </c>
      <c r="G193" s="37">
        <v>6</v>
      </c>
      <c r="H193" s="62">
        <v>4.2</v>
      </c>
      <c r="I193" s="62">
        <v>4.47</v>
      </c>
      <c r="J193" s="37">
        <v>132</v>
      </c>
      <c r="K193" s="37" t="s">
        <v>137</v>
      </c>
      <c r="L193" s="37" t="s">
        <v>45</v>
      </c>
      <c r="M193" s="38" t="s">
        <v>82</v>
      </c>
      <c r="N193" s="38"/>
      <c r="O193" s="37">
        <v>40</v>
      </c>
      <c r="P193" s="9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59"/>
      <c r="R193" s="859"/>
      <c r="S193" s="859"/>
      <c r="T193" s="860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ref="Y193:Y200" si="36">IFERROR(IF(X193="",0,CEILING((X193/$H193),1)*$H193),"")</f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66" t="s">
        <v>341</v>
      </c>
      <c r="AG193" s="78"/>
      <c r="AJ193" s="84" t="s">
        <v>45</v>
      </c>
      <c r="AK193" s="84">
        <v>0</v>
      </c>
      <c r="BB193" s="267" t="s">
        <v>66</v>
      </c>
      <c r="BM193" s="78">
        <f t="shared" ref="BM193:BM200" si="37">IFERROR(X193*I193/H193,"0")</f>
        <v>0</v>
      </c>
      <c r="BN193" s="78">
        <f t="shared" ref="BN193:BN200" si="38">IFERROR(Y193*I193/H193,"0")</f>
        <v>0</v>
      </c>
      <c r="BO193" s="78">
        <f t="shared" ref="BO193:BO200" si="39">IFERROR(1/J193*(X193/H193),"0")</f>
        <v>0</v>
      </c>
      <c r="BP193" s="78">
        <f t="shared" ref="BP193:BP200" si="40">IFERROR(1/J193*(Y193/H193),"0")</f>
        <v>0</v>
      </c>
    </row>
    <row r="194" spans="1:68" ht="27" customHeight="1" x14ac:dyDescent="0.25">
      <c r="A194" s="63" t="s">
        <v>342</v>
      </c>
      <c r="B194" s="63" t="s">
        <v>343</v>
      </c>
      <c r="C194" s="36">
        <v>4301031204</v>
      </c>
      <c r="D194" s="857">
        <v>4680115881761</v>
      </c>
      <c r="E194" s="857"/>
      <c r="F194" s="62">
        <v>0.7</v>
      </c>
      <c r="G194" s="37">
        <v>6</v>
      </c>
      <c r="H194" s="62">
        <v>4.2</v>
      </c>
      <c r="I194" s="62">
        <v>4.47</v>
      </c>
      <c r="J194" s="37">
        <v>132</v>
      </c>
      <c r="K194" s="37" t="s">
        <v>137</v>
      </c>
      <c r="L194" s="37" t="s">
        <v>45</v>
      </c>
      <c r="M194" s="38" t="s">
        <v>82</v>
      </c>
      <c r="N194" s="38"/>
      <c r="O194" s="37">
        <v>40</v>
      </c>
      <c r="P194" s="9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59"/>
      <c r="R194" s="859"/>
      <c r="S194" s="859"/>
      <c r="T194" s="860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3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68" t="s">
        <v>344</v>
      </c>
      <c r="AG194" s="78"/>
      <c r="AJ194" s="84" t="s">
        <v>45</v>
      </c>
      <c r="AK194" s="84">
        <v>0</v>
      </c>
      <c r="BB194" s="269" t="s">
        <v>66</v>
      </c>
      <c r="BM194" s="78">
        <f t="shared" si="37"/>
        <v>0</v>
      </c>
      <c r="BN194" s="78">
        <f t="shared" si="38"/>
        <v>0</v>
      </c>
      <c r="BO194" s="78">
        <f t="shared" si="39"/>
        <v>0</v>
      </c>
      <c r="BP194" s="78">
        <f t="shared" si="40"/>
        <v>0</v>
      </c>
    </row>
    <row r="195" spans="1:68" ht="27" customHeight="1" x14ac:dyDescent="0.25">
      <c r="A195" s="63" t="s">
        <v>345</v>
      </c>
      <c r="B195" s="63" t="s">
        <v>346</v>
      </c>
      <c r="C195" s="36">
        <v>4301031201</v>
      </c>
      <c r="D195" s="857">
        <v>4680115881563</v>
      </c>
      <c r="E195" s="857"/>
      <c r="F195" s="62">
        <v>0.7</v>
      </c>
      <c r="G195" s="37">
        <v>6</v>
      </c>
      <c r="H195" s="62">
        <v>4.2</v>
      </c>
      <c r="I195" s="62">
        <v>4.41</v>
      </c>
      <c r="J195" s="37">
        <v>132</v>
      </c>
      <c r="K195" s="37" t="s">
        <v>137</v>
      </c>
      <c r="L195" s="37" t="s">
        <v>45</v>
      </c>
      <c r="M195" s="38" t="s">
        <v>82</v>
      </c>
      <c r="N195" s="38"/>
      <c r="O195" s="37">
        <v>40</v>
      </c>
      <c r="P195" s="95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59"/>
      <c r="R195" s="859"/>
      <c r="S195" s="859"/>
      <c r="T195" s="860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36"/>
        <v>0</v>
      </c>
      <c r="Z195" s="41" t="str">
        <f>IFERROR(IF(Y195=0,"",ROUNDUP(Y195/H195,0)*0.00902),"")</f>
        <v/>
      </c>
      <c r="AA195" s="68" t="s">
        <v>45</v>
      </c>
      <c r="AB195" s="69" t="s">
        <v>45</v>
      </c>
      <c r="AC195" s="270" t="s">
        <v>347</v>
      </c>
      <c r="AG195" s="78"/>
      <c r="AJ195" s="84" t="s">
        <v>45</v>
      </c>
      <c r="AK195" s="84">
        <v>0</v>
      </c>
      <c r="BB195" s="271" t="s">
        <v>66</v>
      </c>
      <c r="BM195" s="78">
        <f t="shared" si="37"/>
        <v>0</v>
      </c>
      <c r="BN195" s="78">
        <f t="shared" si="38"/>
        <v>0</v>
      </c>
      <c r="BO195" s="78">
        <f t="shared" si="39"/>
        <v>0</v>
      </c>
      <c r="BP195" s="78">
        <f t="shared" si="40"/>
        <v>0</v>
      </c>
    </row>
    <row r="196" spans="1:68" ht="27" customHeight="1" x14ac:dyDescent="0.25">
      <c r="A196" s="63" t="s">
        <v>348</v>
      </c>
      <c r="B196" s="63" t="s">
        <v>349</v>
      </c>
      <c r="C196" s="36">
        <v>4301031199</v>
      </c>
      <c r="D196" s="857">
        <v>4680115880986</v>
      </c>
      <c r="E196" s="857"/>
      <c r="F196" s="62">
        <v>0.35</v>
      </c>
      <c r="G196" s="37">
        <v>6</v>
      </c>
      <c r="H196" s="62">
        <v>2.1</v>
      </c>
      <c r="I196" s="62">
        <v>2.23</v>
      </c>
      <c r="J196" s="37">
        <v>234</v>
      </c>
      <c r="K196" s="37" t="s">
        <v>83</v>
      </c>
      <c r="L196" s="37" t="s">
        <v>45</v>
      </c>
      <c r="M196" s="38" t="s">
        <v>82</v>
      </c>
      <c r="N196" s="38"/>
      <c r="O196" s="37">
        <v>40</v>
      </c>
      <c r="P196" s="95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59"/>
      <c r="R196" s="859"/>
      <c r="S196" s="859"/>
      <c r="T196" s="860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3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72" t="s">
        <v>341</v>
      </c>
      <c r="AG196" s="78"/>
      <c r="AJ196" s="84" t="s">
        <v>45</v>
      </c>
      <c r="AK196" s="84">
        <v>0</v>
      </c>
      <c r="BB196" s="273" t="s">
        <v>66</v>
      </c>
      <c r="BM196" s="78">
        <f t="shared" si="37"/>
        <v>0</v>
      </c>
      <c r="BN196" s="78">
        <f t="shared" si="38"/>
        <v>0</v>
      </c>
      <c r="BO196" s="78">
        <f t="shared" si="39"/>
        <v>0</v>
      </c>
      <c r="BP196" s="78">
        <f t="shared" si="40"/>
        <v>0</v>
      </c>
    </row>
    <row r="197" spans="1:68" ht="27" customHeight="1" x14ac:dyDescent="0.25">
      <c r="A197" s="63" t="s">
        <v>350</v>
      </c>
      <c r="B197" s="63" t="s">
        <v>351</v>
      </c>
      <c r="C197" s="36">
        <v>4301031205</v>
      </c>
      <c r="D197" s="857">
        <v>4680115881785</v>
      </c>
      <c r="E197" s="857"/>
      <c r="F197" s="62">
        <v>0.35</v>
      </c>
      <c r="G197" s="37">
        <v>6</v>
      </c>
      <c r="H197" s="62">
        <v>2.1</v>
      </c>
      <c r="I197" s="62">
        <v>2.23</v>
      </c>
      <c r="J197" s="37">
        <v>234</v>
      </c>
      <c r="K197" s="37" t="s">
        <v>83</v>
      </c>
      <c r="L197" s="37" t="s">
        <v>45</v>
      </c>
      <c r="M197" s="38" t="s">
        <v>82</v>
      </c>
      <c r="N197" s="38"/>
      <c r="O197" s="37">
        <v>40</v>
      </c>
      <c r="P197" s="95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59"/>
      <c r="R197" s="859"/>
      <c r="S197" s="859"/>
      <c r="T197" s="860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3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74" t="s">
        <v>344</v>
      </c>
      <c r="AG197" s="78"/>
      <c r="AJ197" s="84" t="s">
        <v>45</v>
      </c>
      <c r="AK197" s="84">
        <v>0</v>
      </c>
      <c r="BB197" s="275" t="s">
        <v>66</v>
      </c>
      <c r="BM197" s="78">
        <f t="shared" si="37"/>
        <v>0</v>
      </c>
      <c r="BN197" s="78">
        <f t="shared" si="38"/>
        <v>0</v>
      </c>
      <c r="BO197" s="78">
        <f t="shared" si="39"/>
        <v>0</v>
      </c>
      <c r="BP197" s="78">
        <f t="shared" si="40"/>
        <v>0</v>
      </c>
    </row>
    <row r="198" spans="1:68" ht="27" customHeight="1" x14ac:dyDescent="0.25">
      <c r="A198" s="63" t="s">
        <v>352</v>
      </c>
      <c r="B198" s="63" t="s">
        <v>353</v>
      </c>
      <c r="C198" s="36">
        <v>4301031202</v>
      </c>
      <c r="D198" s="857">
        <v>4680115881679</v>
      </c>
      <c r="E198" s="857"/>
      <c r="F198" s="62">
        <v>0.35</v>
      </c>
      <c r="G198" s="37">
        <v>6</v>
      </c>
      <c r="H198" s="62">
        <v>2.1</v>
      </c>
      <c r="I198" s="62">
        <v>2.2000000000000002</v>
      </c>
      <c r="J198" s="37">
        <v>234</v>
      </c>
      <c r="K198" s="37" t="s">
        <v>83</v>
      </c>
      <c r="L198" s="37" t="s">
        <v>45</v>
      </c>
      <c r="M198" s="38" t="s">
        <v>82</v>
      </c>
      <c r="N198" s="38"/>
      <c r="O198" s="37">
        <v>40</v>
      </c>
      <c r="P198" s="96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59"/>
      <c r="R198" s="859"/>
      <c r="S198" s="859"/>
      <c r="T198" s="860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3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76" t="s">
        <v>347</v>
      </c>
      <c r="AG198" s="78"/>
      <c r="AJ198" s="84" t="s">
        <v>45</v>
      </c>
      <c r="AK198" s="84">
        <v>0</v>
      </c>
      <c r="BB198" s="277" t="s">
        <v>66</v>
      </c>
      <c r="BM198" s="78">
        <f t="shared" si="37"/>
        <v>0</v>
      </c>
      <c r="BN198" s="78">
        <f t="shared" si="38"/>
        <v>0</v>
      </c>
      <c r="BO198" s="78">
        <f t="shared" si="39"/>
        <v>0</v>
      </c>
      <c r="BP198" s="78">
        <f t="shared" si="40"/>
        <v>0</v>
      </c>
    </row>
    <row r="199" spans="1:68" ht="27" customHeight="1" x14ac:dyDescent="0.25">
      <c r="A199" s="63" t="s">
        <v>354</v>
      </c>
      <c r="B199" s="63" t="s">
        <v>355</v>
      </c>
      <c r="C199" s="36">
        <v>4301031158</v>
      </c>
      <c r="D199" s="857">
        <v>4680115880191</v>
      </c>
      <c r="E199" s="857"/>
      <c r="F199" s="62">
        <v>0.4</v>
      </c>
      <c r="G199" s="37">
        <v>6</v>
      </c>
      <c r="H199" s="62">
        <v>2.4</v>
      </c>
      <c r="I199" s="62">
        <v>2.58</v>
      </c>
      <c r="J199" s="37">
        <v>182</v>
      </c>
      <c r="K199" s="37" t="s">
        <v>89</v>
      </c>
      <c r="L199" s="37" t="s">
        <v>45</v>
      </c>
      <c r="M199" s="38" t="s">
        <v>82</v>
      </c>
      <c r="N199" s="38"/>
      <c r="O199" s="37">
        <v>40</v>
      </c>
      <c r="P199" s="9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59"/>
      <c r="R199" s="859"/>
      <c r="S199" s="859"/>
      <c r="T199" s="86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si="36"/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8" t="s">
        <v>347</v>
      </c>
      <c r="AG199" s="78"/>
      <c r="AJ199" s="84" t="s">
        <v>45</v>
      </c>
      <c r="AK199" s="84">
        <v>0</v>
      </c>
      <c r="BB199" s="279" t="s">
        <v>66</v>
      </c>
      <c r="BM199" s="78">
        <f t="shared" si="37"/>
        <v>0</v>
      </c>
      <c r="BN199" s="78">
        <f t="shared" si="38"/>
        <v>0</v>
      </c>
      <c r="BO199" s="78">
        <f t="shared" si="39"/>
        <v>0</v>
      </c>
      <c r="BP199" s="78">
        <f t="shared" si="40"/>
        <v>0</v>
      </c>
    </row>
    <row r="200" spans="1:68" ht="27" customHeight="1" x14ac:dyDescent="0.25">
      <c r="A200" s="63" t="s">
        <v>356</v>
      </c>
      <c r="B200" s="63" t="s">
        <v>357</v>
      </c>
      <c r="C200" s="36">
        <v>4301031245</v>
      </c>
      <c r="D200" s="857">
        <v>4680115883963</v>
      </c>
      <c r="E200" s="857"/>
      <c r="F200" s="62">
        <v>0.28000000000000003</v>
      </c>
      <c r="G200" s="37">
        <v>6</v>
      </c>
      <c r="H200" s="62">
        <v>1.68</v>
      </c>
      <c r="I200" s="62">
        <v>1.78</v>
      </c>
      <c r="J200" s="37">
        <v>234</v>
      </c>
      <c r="K200" s="37" t="s">
        <v>83</v>
      </c>
      <c r="L200" s="37" t="s">
        <v>45</v>
      </c>
      <c r="M200" s="38" t="s">
        <v>82</v>
      </c>
      <c r="N200" s="38"/>
      <c r="O200" s="37">
        <v>40</v>
      </c>
      <c r="P200" s="9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59"/>
      <c r="R200" s="859"/>
      <c r="S200" s="859"/>
      <c r="T200" s="86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36"/>
        <v>0</v>
      </c>
      <c r="Z200" s="41" t="str">
        <f>IFERROR(IF(Y200=0,"",ROUNDUP(Y200/H200,0)*0.00502),"")</f>
        <v/>
      </c>
      <c r="AA200" s="68" t="s">
        <v>45</v>
      </c>
      <c r="AB200" s="69" t="s">
        <v>45</v>
      </c>
      <c r="AC200" s="280" t="s">
        <v>358</v>
      </c>
      <c r="AG200" s="78"/>
      <c r="AJ200" s="84" t="s">
        <v>45</v>
      </c>
      <c r="AK200" s="84">
        <v>0</v>
      </c>
      <c r="BB200" s="281" t="s">
        <v>66</v>
      </c>
      <c r="BM200" s="78">
        <f t="shared" si="37"/>
        <v>0</v>
      </c>
      <c r="BN200" s="78">
        <f t="shared" si="38"/>
        <v>0</v>
      </c>
      <c r="BO200" s="78">
        <f t="shared" si="39"/>
        <v>0</v>
      </c>
      <c r="BP200" s="78">
        <f t="shared" si="40"/>
        <v>0</v>
      </c>
    </row>
    <row r="201" spans="1:68" x14ac:dyDescent="0.2">
      <c r="A201" s="864"/>
      <c r="B201" s="864"/>
      <c r="C201" s="864"/>
      <c r="D201" s="864"/>
      <c r="E201" s="864"/>
      <c r="F201" s="864"/>
      <c r="G201" s="864"/>
      <c r="H201" s="864"/>
      <c r="I201" s="864"/>
      <c r="J201" s="864"/>
      <c r="K201" s="864"/>
      <c r="L201" s="864"/>
      <c r="M201" s="864"/>
      <c r="N201" s="864"/>
      <c r="O201" s="865"/>
      <c r="P201" s="861" t="s">
        <v>40</v>
      </c>
      <c r="Q201" s="862"/>
      <c r="R201" s="862"/>
      <c r="S201" s="862"/>
      <c r="T201" s="862"/>
      <c r="U201" s="862"/>
      <c r="V201" s="863"/>
      <c r="W201" s="42" t="s">
        <v>39</v>
      </c>
      <c r="X201" s="43">
        <f>IFERROR(X193/H193,"0")+IFERROR(X194/H194,"0")+IFERROR(X195/H195,"0")+IFERROR(X196/H196,"0")+IFERROR(X197/H197,"0")+IFERROR(X198/H198,"0")+IFERROR(X199/H199,"0")+IFERROR(X200/H200,"0")</f>
        <v>0</v>
      </c>
      <c r="Y201" s="43">
        <f>IFERROR(Y193/H193,"0")+IFERROR(Y194/H194,"0")+IFERROR(Y195/H195,"0")+IFERROR(Y196/H196,"0")+IFERROR(Y197/H197,"0")+IFERROR(Y198/H198,"0")+IFERROR(Y199/H199,"0")+IFERROR(Y200/H200,"0")</f>
        <v>0</v>
      </c>
      <c r="Z201" s="43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67"/>
      <c r="AB201" s="67"/>
      <c r="AC201" s="67"/>
    </row>
    <row r="202" spans="1:68" x14ac:dyDescent="0.2">
      <c r="A202" s="864"/>
      <c r="B202" s="864"/>
      <c r="C202" s="864"/>
      <c r="D202" s="864"/>
      <c r="E202" s="864"/>
      <c r="F202" s="864"/>
      <c r="G202" s="864"/>
      <c r="H202" s="864"/>
      <c r="I202" s="864"/>
      <c r="J202" s="864"/>
      <c r="K202" s="864"/>
      <c r="L202" s="864"/>
      <c r="M202" s="864"/>
      <c r="N202" s="864"/>
      <c r="O202" s="865"/>
      <c r="P202" s="861" t="s">
        <v>40</v>
      </c>
      <c r="Q202" s="862"/>
      <c r="R202" s="862"/>
      <c r="S202" s="862"/>
      <c r="T202" s="862"/>
      <c r="U202" s="862"/>
      <c r="V202" s="863"/>
      <c r="W202" s="42" t="s">
        <v>0</v>
      </c>
      <c r="X202" s="43">
        <f>IFERROR(SUM(X193:X200),"0")</f>
        <v>0</v>
      </c>
      <c r="Y202" s="43">
        <f>IFERROR(SUM(Y193:Y200),"0")</f>
        <v>0</v>
      </c>
      <c r="Z202" s="42"/>
      <c r="AA202" s="67"/>
      <c r="AB202" s="67"/>
      <c r="AC202" s="67"/>
    </row>
    <row r="203" spans="1:68" ht="16.5" customHeight="1" x14ac:dyDescent="0.25">
      <c r="A203" s="855" t="s">
        <v>359</v>
      </c>
      <c r="B203" s="855"/>
      <c r="C203" s="855"/>
      <c r="D203" s="855"/>
      <c r="E203" s="855"/>
      <c r="F203" s="855"/>
      <c r="G203" s="855"/>
      <c r="H203" s="855"/>
      <c r="I203" s="855"/>
      <c r="J203" s="855"/>
      <c r="K203" s="855"/>
      <c r="L203" s="855"/>
      <c r="M203" s="855"/>
      <c r="N203" s="855"/>
      <c r="O203" s="855"/>
      <c r="P203" s="855"/>
      <c r="Q203" s="855"/>
      <c r="R203" s="855"/>
      <c r="S203" s="855"/>
      <c r="T203" s="855"/>
      <c r="U203" s="855"/>
      <c r="V203" s="855"/>
      <c r="W203" s="855"/>
      <c r="X203" s="855"/>
      <c r="Y203" s="855"/>
      <c r="Z203" s="855"/>
      <c r="AA203" s="65"/>
      <c r="AB203" s="65"/>
      <c r="AC203" s="79"/>
    </row>
    <row r="204" spans="1:68" ht="14.25" customHeight="1" x14ac:dyDescent="0.25">
      <c r="A204" s="856" t="s">
        <v>124</v>
      </c>
      <c r="B204" s="856"/>
      <c r="C204" s="856"/>
      <c r="D204" s="856"/>
      <c r="E204" s="856"/>
      <c r="F204" s="856"/>
      <c r="G204" s="856"/>
      <c r="H204" s="856"/>
      <c r="I204" s="856"/>
      <c r="J204" s="856"/>
      <c r="K204" s="856"/>
      <c r="L204" s="856"/>
      <c r="M204" s="856"/>
      <c r="N204" s="856"/>
      <c r="O204" s="856"/>
      <c r="P204" s="856"/>
      <c r="Q204" s="856"/>
      <c r="R204" s="856"/>
      <c r="S204" s="856"/>
      <c r="T204" s="856"/>
      <c r="U204" s="856"/>
      <c r="V204" s="856"/>
      <c r="W204" s="856"/>
      <c r="X204" s="856"/>
      <c r="Y204" s="856"/>
      <c r="Z204" s="856"/>
      <c r="AA204" s="66"/>
      <c r="AB204" s="66"/>
      <c r="AC204" s="80"/>
    </row>
    <row r="205" spans="1:68" ht="16.5" customHeight="1" x14ac:dyDescent="0.25">
      <c r="A205" s="63" t="s">
        <v>360</v>
      </c>
      <c r="B205" s="63" t="s">
        <v>361</v>
      </c>
      <c r="C205" s="36">
        <v>4301011450</v>
      </c>
      <c r="D205" s="857">
        <v>4680115881402</v>
      </c>
      <c r="E205" s="857"/>
      <c r="F205" s="62">
        <v>1.35</v>
      </c>
      <c r="G205" s="37">
        <v>8</v>
      </c>
      <c r="H205" s="62">
        <v>10.8</v>
      </c>
      <c r="I205" s="62">
        <v>11.28</v>
      </c>
      <c r="J205" s="37">
        <v>56</v>
      </c>
      <c r="K205" s="37" t="s">
        <v>129</v>
      </c>
      <c r="L205" s="37" t="s">
        <v>45</v>
      </c>
      <c r="M205" s="38" t="s">
        <v>128</v>
      </c>
      <c r="N205" s="38"/>
      <c r="O205" s="37">
        <v>55</v>
      </c>
      <c r="P205" s="96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59"/>
      <c r="R205" s="859"/>
      <c r="S205" s="859"/>
      <c r="T205" s="860"/>
      <c r="U205" s="39" t="s">
        <v>45</v>
      </c>
      <c r="V205" s="39" t="s">
        <v>45</v>
      </c>
      <c r="W205" s="40" t="s">
        <v>0</v>
      </c>
      <c r="X205" s="58">
        <v>0</v>
      </c>
      <c r="Y205" s="55">
        <f>IFERROR(IF(X205="",0,CEILING((X205/$H205),1)*$H205),"")</f>
        <v>0</v>
      </c>
      <c r="Z205" s="41" t="str">
        <f>IFERROR(IF(Y205=0,"",ROUNDUP(Y205/H205,0)*0.02175),"")</f>
        <v/>
      </c>
      <c r="AA205" s="68" t="s">
        <v>45</v>
      </c>
      <c r="AB205" s="69" t="s">
        <v>45</v>
      </c>
      <c r="AC205" s="282" t="s">
        <v>362</v>
      </c>
      <c r="AG205" s="78"/>
      <c r="AJ205" s="84" t="s">
        <v>45</v>
      </c>
      <c r="AK205" s="84">
        <v>0</v>
      </c>
      <c r="BB205" s="283" t="s">
        <v>66</v>
      </c>
      <c r="BM205" s="78">
        <f>IFERROR(X205*I205/H205,"0")</f>
        <v>0</v>
      </c>
      <c r="BN205" s="78">
        <f>IFERROR(Y205*I205/H205,"0")</f>
        <v>0</v>
      </c>
      <c r="BO205" s="78">
        <f>IFERROR(1/J205*(X205/H205),"0")</f>
        <v>0</v>
      </c>
      <c r="BP205" s="78">
        <f>IFERROR(1/J205*(Y205/H205),"0")</f>
        <v>0</v>
      </c>
    </row>
    <row r="206" spans="1:68" ht="27" customHeight="1" x14ac:dyDescent="0.25">
      <c r="A206" s="63" t="s">
        <v>363</v>
      </c>
      <c r="B206" s="63" t="s">
        <v>364</v>
      </c>
      <c r="C206" s="36">
        <v>4301011767</v>
      </c>
      <c r="D206" s="857">
        <v>4680115881396</v>
      </c>
      <c r="E206" s="857"/>
      <c r="F206" s="62">
        <v>0.45</v>
      </c>
      <c r="G206" s="37">
        <v>6</v>
      </c>
      <c r="H206" s="62">
        <v>2.7</v>
      </c>
      <c r="I206" s="62">
        <v>2.88</v>
      </c>
      <c r="J206" s="37">
        <v>182</v>
      </c>
      <c r="K206" s="37" t="s">
        <v>89</v>
      </c>
      <c r="L206" s="37" t="s">
        <v>45</v>
      </c>
      <c r="M206" s="38" t="s">
        <v>82</v>
      </c>
      <c r="N206" s="38"/>
      <c r="O206" s="37">
        <v>55</v>
      </c>
      <c r="P206" s="96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59"/>
      <c r="R206" s="859"/>
      <c r="S206" s="859"/>
      <c r="T206" s="860"/>
      <c r="U206" s="39" t="s">
        <v>45</v>
      </c>
      <c r="V206" s="39" t="s">
        <v>45</v>
      </c>
      <c r="W206" s="40" t="s">
        <v>0</v>
      </c>
      <c r="X206" s="58">
        <v>0</v>
      </c>
      <c r="Y206" s="55">
        <f>IFERROR(IF(X206="",0,CEILING((X206/$H206),1)*$H206),"")</f>
        <v>0</v>
      </c>
      <c r="Z206" s="41" t="str">
        <f>IFERROR(IF(Y206=0,"",ROUNDUP(Y206/H206,0)*0.00651),"")</f>
        <v/>
      </c>
      <c r="AA206" s="68" t="s">
        <v>45</v>
      </c>
      <c r="AB206" s="69" t="s">
        <v>45</v>
      </c>
      <c r="AC206" s="284" t="s">
        <v>365</v>
      </c>
      <c r="AG206" s="78"/>
      <c r="AJ206" s="84" t="s">
        <v>45</v>
      </c>
      <c r="AK206" s="84">
        <v>0</v>
      </c>
      <c r="BB206" s="285" t="s">
        <v>66</v>
      </c>
      <c r="BM206" s="78">
        <f>IFERROR(X206*I206/H206,"0")</f>
        <v>0</v>
      </c>
      <c r="BN206" s="78">
        <f>IFERROR(Y206*I206/H206,"0")</f>
        <v>0</v>
      </c>
      <c r="BO206" s="78">
        <f>IFERROR(1/J206*(X206/H206),"0")</f>
        <v>0</v>
      </c>
      <c r="BP206" s="78">
        <f>IFERROR(1/J206*(Y206/H206),"0")</f>
        <v>0</v>
      </c>
    </row>
    <row r="207" spans="1:68" x14ac:dyDescent="0.2">
      <c r="A207" s="864"/>
      <c r="B207" s="864"/>
      <c r="C207" s="864"/>
      <c r="D207" s="864"/>
      <c r="E207" s="864"/>
      <c r="F207" s="864"/>
      <c r="G207" s="864"/>
      <c r="H207" s="864"/>
      <c r="I207" s="864"/>
      <c r="J207" s="864"/>
      <c r="K207" s="864"/>
      <c r="L207" s="864"/>
      <c r="M207" s="864"/>
      <c r="N207" s="864"/>
      <c r="O207" s="865"/>
      <c r="P207" s="861" t="s">
        <v>40</v>
      </c>
      <c r="Q207" s="862"/>
      <c r="R207" s="862"/>
      <c r="S207" s="862"/>
      <c r="T207" s="862"/>
      <c r="U207" s="862"/>
      <c r="V207" s="863"/>
      <c r="W207" s="42" t="s">
        <v>39</v>
      </c>
      <c r="X207" s="43">
        <f>IFERROR(X205/H205,"0")+IFERROR(X206/H206,"0")</f>
        <v>0</v>
      </c>
      <c r="Y207" s="43">
        <f>IFERROR(Y205/H205,"0")+IFERROR(Y206/H206,"0")</f>
        <v>0</v>
      </c>
      <c r="Z207" s="43">
        <f>IFERROR(IF(Z205="",0,Z205),"0")+IFERROR(IF(Z206="",0,Z206),"0")</f>
        <v>0</v>
      </c>
      <c r="AA207" s="67"/>
      <c r="AB207" s="67"/>
      <c r="AC207" s="67"/>
    </row>
    <row r="208" spans="1:68" x14ac:dyDescent="0.2">
      <c r="A208" s="864"/>
      <c r="B208" s="864"/>
      <c r="C208" s="864"/>
      <c r="D208" s="864"/>
      <c r="E208" s="864"/>
      <c r="F208" s="864"/>
      <c r="G208" s="864"/>
      <c r="H208" s="864"/>
      <c r="I208" s="864"/>
      <c r="J208" s="864"/>
      <c r="K208" s="864"/>
      <c r="L208" s="864"/>
      <c r="M208" s="864"/>
      <c r="N208" s="864"/>
      <c r="O208" s="865"/>
      <c r="P208" s="861" t="s">
        <v>40</v>
      </c>
      <c r="Q208" s="862"/>
      <c r="R208" s="862"/>
      <c r="S208" s="862"/>
      <c r="T208" s="862"/>
      <c r="U208" s="862"/>
      <c r="V208" s="863"/>
      <c r="W208" s="42" t="s">
        <v>0</v>
      </c>
      <c r="X208" s="43">
        <f>IFERROR(SUM(X205:X206),"0")</f>
        <v>0</v>
      </c>
      <c r="Y208" s="43">
        <f>IFERROR(SUM(Y205:Y206),"0")</f>
        <v>0</v>
      </c>
      <c r="Z208" s="42"/>
      <c r="AA208" s="67"/>
      <c r="AB208" s="67"/>
      <c r="AC208" s="67"/>
    </row>
    <row r="209" spans="1:68" ht="14.25" customHeight="1" x14ac:dyDescent="0.25">
      <c r="A209" s="856" t="s">
        <v>179</v>
      </c>
      <c r="B209" s="856"/>
      <c r="C209" s="856"/>
      <c r="D209" s="856"/>
      <c r="E209" s="856"/>
      <c r="F209" s="856"/>
      <c r="G209" s="856"/>
      <c r="H209" s="856"/>
      <c r="I209" s="856"/>
      <c r="J209" s="856"/>
      <c r="K209" s="856"/>
      <c r="L209" s="856"/>
      <c r="M209" s="856"/>
      <c r="N209" s="856"/>
      <c r="O209" s="856"/>
      <c r="P209" s="856"/>
      <c r="Q209" s="856"/>
      <c r="R209" s="856"/>
      <c r="S209" s="856"/>
      <c r="T209" s="856"/>
      <c r="U209" s="856"/>
      <c r="V209" s="856"/>
      <c r="W209" s="856"/>
      <c r="X209" s="856"/>
      <c r="Y209" s="856"/>
      <c r="Z209" s="856"/>
      <c r="AA209" s="66"/>
      <c r="AB209" s="66"/>
      <c r="AC209" s="80"/>
    </row>
    <row r="210" spans="1:68" ht="16.5" customHeight="1" x14ac:dyDescent="0.25">
      <c r="A210" s="63" t="s">
        <v>366</v>
      </c>
      <c r="B210" s="63" t="s">
        <v>367</v>
      </c>
      <c r="C210" s="36">
        <v>4301020262</v>
      </c>
      <c r="D210" s="857">
        <v>4680115882935</v>
      </c>
      <c r="E210" s="857"/>
      <c r="F210" s="62">
        <v>1.35</v>
      </c>
      <c r="G210" s="37">
        <v>8</v>
      </c>
      <c r="H210" s="62">
        <v>10.8</v>
      </c>
      <c r="I210" s="62">
        <v>11.28</v>
      </c>
      <c r="J210" s="37">
        <v>56</v>
      </c>
      <c r="K210" s="37" t="s">
        <v>129</v>
      </c>
      <c r="L210" s="37" t="s">
        <v>45</v>
      </c>
      <c r="M210" s="38" t="s">
        <v>88</v>
      </c>
      <c r="N210" s="38"/>
      <c r="O210" s="37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59"/>
      <c r="R210" s="859"/>
      <c r="S210" s="859"/>
      <c r="T210" s="860"/>
      <c r="U210" s="39" t="s">
        <v>45</v>
      </c>
      <c r="V210" s="39" t="s">
        <v>45</v>
      </c>
      <c r="W210" s="40" t="s">
        <v>0</v>
      </c>
      <c r="X210" s="58">
        <v>0</v>
      </c>
      <c r="Y210" s="55">
        <f>IFERROR(IF(X210="",0,CEILING((X210/$H210),1)*$H210),"")</f>
        <v>0</v>
      </c>
      <c r="Z210" s="41" t="str">
        <f>IFERROR(IF(Y210=0,"",ROUNDUP(Y210/H210,0)*0.02175),"")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>IFERROR(X210*I210/H210,"0")</f>
        <v>0</v>
      </c>
      <c r="BN210" s="78">
        <f>IFERROR(Y210*I210/H210,"0")</f>
        <v>0</v>
      </c>
      <c r="BO210" s="78">
        <f>IFERROR(1/J210*(X210/H210),"0")</f>
        <v>0</v>
      </c>
      <c r="BP210" s="78">
        <f>IFERROR(1/J210*(Y210/H210),"0")</f>
        <v>0</v>
      </c>
    </row>
    <row r="211" spans="1:68" ht="16.5" customHeight="1" x14ac:dyDescent="0.25">
      <c r="A211" s="63" t="s">
        <v>369</v>
      </c>
      <c r="B211" s="63" t="s">
        <v>370</v>
      </c>
      <c r="C211" s="36">
        <v>4301020220</v>
      </c>
      <c r="D211" s="857">
        <v>4680115880764</v>
      </c>
      <c r="E211" s="857"/>
      <c r="F211" s="62">
        <v>0.35</v>
      </c>
      <c r="G211" s="37">
        <v>6</v>
      </c>
      <c r="H211" s="62">
        <v>2.1</v>
      </c>
      <c r="I211" s="62">
        <v>2.2799999999999998</v>
      </c>
      <c r="J211" s="37">
        <v>182</v>
      </c>
      <c r="K211" s="37" t="s">
        <v>89</v>
      </c>
      <c r="L211" s="37" t="s">
        <v>45</v>
      </c>
      <c r="M211" s="38" t="s">
        <v>128</v>
      </c>
      <c r="N211" s="38"/>
      <c r="O211" s="37">
        <v>50</v>
      </c>
      <c r="P211" s="96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59"/>
      <c r="R211" s="859"/>
      <c r="S211" s="859"/>
      <c r="T211" s="860"/>
      <c r="U211" s="39" t="s">
        <v>45</v>
      </c>
      <c r="V211" s="39" t="s">
        <v>45</v>
      </c>
      <c r="W211" s="40" t="s">
        <v>0</v>
      </c>
      <c r="X211" s="58">
        <v>0</v>
      </c>
      <c r="Y211" s="55">
        <f>IFERROR(IF(X211="",0,CEILING((X211/$H211),1)*$H211),"")</f>
        <v>0</v>
      </c>
      <c r="Z211" s="41" t="str">
        <f>IFERROR(IF(Y211=0,"",ROUNDUP(Y211/H211,0)*0.00651),"")</f>
        <v/>
      </c>
      <c r="AA211" s="68" t="s">
        <v>45</v>
      </c>
      <c r="AB211" s="69" t="s">
        <v>45</v>
      </c>
      <c r="AC211" s="288" t="s">
        <v>368</v>
      </c>
      <c r="AG211" s="78"/>
      <c r="AJ211" s="84" t="s">
        <v>45</v>
      </c>
      <c r="AK211" s="84">
        <v>0</v>
      </c>
      <c r="BB211" s="289" t="s">
        <v>66</v>
      </c>
      <c r="BM211" s="78">
        <f>IFERROR(X211*I211/H211,"0")</f>
        <v>0</v>
      </c>
      <c r="BN211" s="78">
        <f>IFERROR(Y211*I211/H211,"0")</f>
        <v>0</v>
      </c>
      <c r="BO211" s="78">
        <f>IFERROR(1/J211*(X211/H211),"0")</f>
        <v>0</v>
      </c>
      <c r="BP211" s="78">
        <f>IFERROR(1/J211*(Y211/H211),"0")</f>
        <v>0</v>
      </c>
    </row>
    <row r="212" spans="1:68" x14ac:dyDescent="0.2">
      <c r="A212" s="864"/>
      <c r="B212" s="864"/>
      <c r="C212" s="864"/>
      <c r="D212" s="864"/>
      <c r="E212" s="864"/>
      <c r="F212" s="864"/>
      <c r="G212" s="864"/>
      <c r="H212" s="864"/>
      <c r="I212" s="864"/>
      <c r="J212" s="864"/>
      <c r="K212" s="864"/>
      <c r="L212" s="864"/>
      <c r="M212" s="864"/>
      <c r="N212" s="864"/>
      <c r="O212" s="865"/>
      <c r="P212" s="861" t="s">
        <v>40</v>
      </c>
      <c r="Q212" s="862"/>
      <c r="R212" s="862"/>
      <c r="S212" s="862"/>
      <c r="T212" s="862"/>
      <c r="U212" s="862"/>
      <c r="V212" s="863"/>
      <c r="W212" s="42" t="s">
        <v>39</v>
      </c>
      <c r="X212" s="43">
        <f>IFERROR(X210/H210,"0")+IFERROR(X211/H211,"0")</f>
        <v>0</v>
      </c>
      <c r="Y212" s="43">
        <f>IFERROR(Y210/H210,"0")+IFERROR(Y211/H211,"0")</f>
        <v>0</v>
      </c>
      <c r="Z212" s="43">
        <f>IFERROR(IF(Z210="",0,Z210),"0")+IFERROR(IF(Z211="",0,Z211),"0")</f>
        <v>0</v>
      </c>
      <c r="AA212" s="67"/>
      <c r="AB212" s="67"/>
      <c r="AC212" s="67"/>
    </row>
    <row r="213" spans="1:68" x14ac:dyDescent="0.2">
      <c r="A213" s="864"/>
      <c r="B213" s="864"/>
      <c r="C213" s="864"/>
      <c r="D213" s="864"/>
      <c r="E213" s="864"/>
      <c r="F213" s="864"/>
      <c r="G213" s="864"/>
      <c r="H213" s="864"/>
      <c r="I213" s="864"/>
      <c r="J213" s="864"/>
      <c r="K213" s="864"/>
      <c r="L213" s="864"/>
      <c r="M213" s="864"/>
      <c r="N213" s="864"/>
      <c r="O213" s="865"/>
      <c r="P213" s="861" t="s">
        <v>40</v>
      </c>
      <c r="Q213" s="862"/>
      <c r="R213" s="862"/>
      <c r="S213" s="862"/>
      <c r="T213" s="862"/>
      <c r="U213" s="862"/>
      <c r="V213" s="863"/>
      <c r="W213" s="42" t="s">
        <v>0</v>
      </c>
      <c r="X213" s="43">
        <f>IFERROR(SUM(X210:X211),"0")</f>
        <v>0</v>
      </c>
      <c r="Y213" s="43">
        <f>IFERROR(SUM(Y210:Y211),"0")</f>
        <v>0</v>
      </c>
      <c r="Z213" s="42"/>
      <c r="AA213" s="67"/>
      <c r="AB213" s="67"/>
      <c r="AC213" s="67"/>
    </row>
    <row r="214" spans="1:68" ht="14.25" customHeight="1" x14ac:dyDescent="0.25">
      <c r="A214" s="856" t="s">
        <v>78</v>
      </c>
      <c r="B214" s="856"/>
      <c r="C214" s="856"/>
      <c r="D214" s="856"/>
      <c r="E214" s="856"/>
      <c r="F214" s="856"/>
      <c r="G214" s="856"/>
      <c r="H214" s="856"/>
      <c r="I214" s="856"/>
      <c r="J214" s="856"/>
      <c r="K214" s="856"/>
      <c r="L214" s="856"/>
      <c r="M214" s="856"/>
      <c r="N214" s="856"/>
      <c r="O214" s="856"/>
      <c r="P214" s="856"/>
      <c r="Q214" s="856"/>
      <c r="R214" s="856"/>
      <c r="S214" s="856"/>
      <c r="T214" s="856"/>
      <c r="U214" s="856"/>
      <c r="V214" s="856"/>
      <c r="W214" s="856"/>
      <c r="X214" s="856"/>
      <c r="Y214" s="856"/>
      <c r="Z214" s="856"/>
      <c r="AA214" s="66"/>
      <c r="AB214" s="66"/>
      <c r="AC214" s="80"/>
    </row>
    <row r="215" spans="1:68" ht="27" customHeight="1" x14ac:dyDescent="0.25">
      <c r="A215" s="63" t="s">
        <v>371</v>
      </c>
      <c r="B215" s="63" t="s">
        <v>372</v>
      </c>
      <c r="C215" s="36">
        <v>4301031224</v>
      </c>
      <c r="D215" s="857">
        <v>4680115882683</v>
      </c>
      <c r="E215" s="857"/>
      <c r="F215" s="62">
        <v>0.9</v>
      </c>
      <c r="G215" s="37">
        <v>6</v>
      </c>
      <c r="H215" s="62">
        <v>5.4</v>
      </c>
      <c r="I215" s="62">
        <v>5.61</v>
      </c>
      <c r="J215" s="37">
        <v>132</v>
      </c>
      <c r="K215" s="37" t="s">
        <v>137</v>
      </c>
      <c r="L215" s="37" t="s">
        <v>45</v>
      </c>
      <c r="M215" s="38" t="s">
        <v>82</v>
      </c>
      <c r="N215" s="38"/>
      <c r="O215" s="37">
        <v>40</v>
      </c>
      <c r="P215" s="96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59"/>
      <c r="R215" s="859"/>
      <c r="S215" s="859"/>
      <c r="T215" s="86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2" si="41">IFERROR(IF(X215="",0,CEILING((X215/$H215),1)*$H215),"")</f>
        <v>0</v>
      </c>
      <c r="Z215" s="41" t="str">
        <f>IFERROR(IF(Y215=0,"",ROUNDUP(Y215/H215,0)*0.00902),"")</f>
        <v/>
      </c>
      <c r="AA215" s="68" t="s">
        <v>45</v>
      </c>
      <c r="AB215" s="69" t="s">
        <v>45</v>
      </c>
      <c r="AC215" s="290" t="s">
        <v>373</v>
      </c>
      <c r="AG215" s="78"/>
      <c r="AJ215" s="84" t="s">
        <v>45</v>
      </c>
      <c r="AK215" s="84">
        <v>0</v>
      </c>
      <c r="BB215" s="291" t="s">
        <v>66</v>
      </c>
      <c r="BM215" s="78">
        <f t="shared" ref="BM215:BM222" si="42">IFERROR(X215*I215/H215,"0")</f>
        <v>0</v>
      </c>
      <c r="BN215" s="78">
        <f t="shared" ref="BN215:BN222" si="43">IFERROR(Y215*I215/H215,"0")</f>
        <v>0</v>
      </c>
      <c r="BO215" s="78">
        <f t="shared" ref="BO215:BO222" si="44">IFERROR(1/J215*(X215/H215),"0")</f>
        <v>0</v>
      </c>
      <c r="BP215" s="78">
        <f t="shared" ref="BP215:BP222" si="45">IFERROR(1/J215*(Y215/H215),"0")</f>
        <v>0</v>
      </c>
    </row>
    <row r="216" spans="1:68" ht="27" customHeight="1" x14ac:dyDescent="0.25">
      <c r="A216" s="63" t="s">
        <v>374</v>
      </c>
      <c r="B216" s="63" t="s">
        <v>375</v>
      </c>
      <c r="C216" s="36">
        <v>4301031230</v>
      </c>
      <c r="D216" s="857">
        <v>4680115882690</v>
      </c>
      <c r="E216" s="857"/>
      <c r="F216" s="62">
        <v>0.9</v>
      </c>
      <c r="G216" s="37">
        <v>6</v>
      </c>
      <c r="H216" s="62">
        <v>5.4</v>
      </c>
      <c r="I216" s="62">
        <v>5.61</v>
      </c>
      <c r="J216" s="37">
        <v>132</v>
      </c>
      <c r="K216" s="37" t="s">
        <v>137</v>
      </c>
      <c r="L216" s="37" t="s">
        <v>45</v>
      </c>
      <c r="M216" s="38" t="s">
        <v>82</v>
      </c>
      <c r="N216" s="38"/>
      <c r="O216" s="37">
        <v>40</v>
      </c>
      <c r="P216" s="9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59"/>
      <c r="R216" s="859"/>
      <c r="S216" s="859"/>
      <c r="T216" s="86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1"/>
        <v>0</v>
      </c>
      <c r="Z216" s="41" t="str">
        <f>IFERROR(IF(Y216=0,"",ROUNDUP(Y216/H216,0)*0.00902),"")</f>
        <v/>
      </c>
      <c r="AA216" s="68" t="s">
        <v>45</v>
      </c>
      <c r="AB216" s="69" t="s">
        <v>45</v>
      </c>
      <c r="AC216" s="292" t="s">
        <v>376</v>
      </c>
      <c r="AG216" s="78"/>
      <c r="AJ216" s="84" t="s">
        <v>45</v>
      </c>
      <c r="AK216" s="84">
        <v>0</v>
      </c>
      <c r="BB216" s="293" t="s">
        <v>66</v>
      </c>
      <c r="BM216" s="78">
        <f t="shared" si="42"/>
        <v>0</v>
      </c>
      <c r="BN216" s="78">
        <f t="shared" si="43"/>
        <v>0</v>
      </c>
      <c r="BO216" s="78">
        <f t="shared" si="44"/>
        <v>0</v>
      </c>
      <c r="BP216" s="78">
        <f t="shared" si="45"/>
        <v>0</v>
      </c>
    </row>
    <row r="217" spans="1:68" ht="27" customHeight="1" x14ac:dyDescent="0.25">
      <c r="A217" s="63" t="s">
        <v>377</v>
      </c>
      <c r="B217" s="63" t="s">
        <v>378</v>
      </c>
      <c r="C217" s="36">
        <v>4301031220</v>
      </c>
      <c r="D217" s="857">
        <v>4680115882669</v>
      </c>
      <c r="E217" s="857"/>
      <c r="F217" s="62">
        <v>0.9</v>
      </c>
      <c r="G217" s="37">
        <v>6</v>
      </c>
      <c r="H217" s="62">
        <v>5.4</v>
      </c>
      <c r="I217" s="62">
        <v>5.61</v>
      </c>
      <c r="J217" s="37">
        <v>132</v>
      </c>
      <c r="K217" s="37" t="s">
        <v>137</v>
      </c>
      <c r="L217" s="37" t="s">
        <v>45</v>
      </c>
      <c r="M217" s="38" t="s">
        <v>82</v>
      </c>
      <c r="N217" s="38"/>
      <c r="O217" s="37">
        <v>40</v>
      </c>
      <c r="P217" s="96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59"/>
      <c r="R217" s="859"/>
      <c r="S217" s="859"/>
      <c r="T217" s="86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1"/>
        <v>0</v>
      </c>
      <c r="Z217" s="41" t="str">
        <f>IFERROR(IF(Y217=0,"",ROUNDUP(Y217/H217,0)*0.00902),"")</f>
        <v/>
      </c>
      <c r="AA217" s="68" t="s">
        <v>45</v>
      </c>
      <c r="AB217" s="69" t="s">
        <v>45</v>
      </c>
      <c r="AC217" s="294" t="s">
        <v>379</v>
      </c>
      <c r="AG217" s="78"/>
      <c r="AJ217" s="84" t="s">
        <v>45</v>
      </c>
      <c r="AK217" s="84">
        <v>0</v>
      </c>
      <c r="BB217" s="295" t="s">
        <v>66</v>
      </c>
      <c r="BM217" s="78">
        <f t="shared" si="42"/>
        <v>0</v>
      </c>
      <c r="BN217" s="78">
        <f t="shared" si="43"/>
        <v>0</v>
      </c>
      <c r="BO217" s="78">
        <f t="shared" si="44"/>
        <v>0</v>
      </c>
      <c r="BP217" s="78">
        <f t="shared" si="4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4301031221</v>
      </c>
      <c r="D218" s="857">
        <v>4680115882676</v>
      </c>
      <c r="E218" s="857"/>
      <c r="F218" s="62">
        <v>0.9</v>
      </c>
      <c r="G218" s="37">
        <v>6</v>
      </c>
      <c r="H218" s="62">
        <v>5.4</v>
      </c>
      <c r="I218" s="62">
        <v>5.61</v>
      </c>
      <c r="J218" s="37">
        <v>132</v>
      </c>
      <c r="K218" s="37" t="s">
        <v>137</v>
      </c>
      <c r="L218" s="37" t="s">
        <v>45</v>
      </c>
      <c r="M218" s="38" t="s">
        <v>82</v>
      </c>
      <c r="N218" s="38"/>
      <c r="O218" s="37">
        <v>40</v>
      </c>
      <c r="P218" s="97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59"/>
      <c r="R218" s="859"/>
      <c r="S218" s="859"/>
      <c r="T218" s="86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1"/>
        <v>0</v>
      </c>
      <c r="Z218" s="41" t="str">
        <f>IFERROR(IF(Y218=0,"",ROUNDUP(Y218/H218,0)*0.00902),"")</f>
        <v/>
      </c>
      <c r="AA218" s="68" t="s">
        <v>45</v>
      </c>
      <c r="AB218" s="69" t="s">
        <v>45</v>
      </c>
      <c r="AC218" s="296" t="s">
        <v>382</v>
      </c>
      <c r="AG218" s="78"/>
      <c r="AJ218" s="84" t="s">
        <v>45</v>
      </c>
      <c r="AK218" s="84">
        <v>0</v>
      </c>
      <c r="BB218" s="297" t="s">
        <v>66</v>
      </c>
      <c r="BM218" s="78">
        <f t="shared" si="42"/>
        <v>0</v>
      </c>
      <c r="BN218" s="78">
        <f t="shared" si="43"/>
        <v>0</v>
      </c>
      <c r="BO218" s="78">
        <f t="shared" si="44"/>
        <v>0</v>
      </c>
      <c r="BP218" s="78">
        <f t="shared" si="45"/>
        <v>0</v>
      </c>
    </row>
    <row r="219" spans="1:68" ht="27" customHeight="1" x14ac:dyDescent="0.25">
      <c r="A219" s="63" t="s">
        <v>383</v>
      </c>
      <c r="B219" s="63" t="s">
        <v>384</v>
      </c>
      <c r="C219" s="36">
        <v>4301031223</v>
      </c>
      <c r="D219" s="857">
        <v>4680115884014</v>
      </c>
      <c r="E219" s="857"/>
      <c r="F219" s="62">
        <v>0.3</v>
      </c>
      <c r="G219" s="37">
        <v>6</v>
      </c>
      <c r="H219" s="62">
        <v>1.8</v>
      </c>
      <c r="I219" s="62">
        <v>1.93</v>
      </c>
      <c r="J219" s="37">
        <v>234</v>
      </c>
      <c r="K219" s="37" t="s">
        <v>83</v>
      </c>
      <c r="L219" s="37" t="s">
        <v>45</v>
      </c>
      <c r="M219" s="38" t="s">
        <v>82</v>
      </c>
      <c r="N219" s="38"/>
      <c r="O219" s="37">
        <v>40</v>
      </c>
      <c r="P219" s="97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59"/>
      <c r="R219" s="859"/>
      <c r="S219" s="859"/>
      <c r="T219" s="86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1"/>
        <v>0</v>
      </c>
      <c r="Z219" s="41" t="str">
        <f>IFERROR(IF(Y219=0,"",ROUNDUP(Y219/H219,0)*0.00502),"")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si="42"/>
        <v>0</v>
      </c>
      <c r="BN219" s="78">
        <f t="shared" si="43"/>
        <v>0</v>
      </c>
      <c r="BO219" s="78">
        <f t="shared" si="44"/>
        <v>0</v>
      </c>
      <c r="BP219" s="78">
        <f t="shared" si="4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4301031222</v>
      </c>
      <c r="D220" s="857">
        <v>4680115884007</v>
      </c>
      <c r="E220" s="857"/>
      <c r="F220" s="62">
        <v>0.3</v>
      </c>
      <c r="G220" s="37">
        <v>6</v>
      </c>
      <c r="H220" s="62">
        <v>1.8</v>
      </c>
      <c r="I220" s="62">
        <v>1.9</v>
      </c>
      <c r="J220" s="37">
        <v>234</v>
      </c>
      <c r="K220" s="37" t="s">
        <v>83</v>
      </c>
      <c r="L220" s="37" t="s">
        <v>45</v>
      </c>
      <c r="M220" s="38" t="s">
        <v>82</v>
      </c>
      <c r="N220" s="38"/>
      <c r="O220" s="37">
        <v>40</v>
      </c>
      <c r="P220" s="97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59"/>
      <c r="R220" s="859"/>
      <c r="S220" s="859"/>
      <c r="T220" s="86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1"/>
        <v>0</v>
      </c>
      <c r="Z220" s="41" t="str">
        <f>IFERROR(IF(Y220=0,"",ROUNDUP(Y220/H220,0)*0.00502),"")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2"/>
        <v>0</v>
      </c>
      <c r="BN220" s="78">
        <f t="shared" si="43"/>
        <v>0</v>
      </c>
      <c r="BO220" s="78">
        <f t="shared" si="44"/>
        <v>0</v>
      </c>
      <c r="BP220" s="78">
        <f t="shared" si="45"/>
        <v>0</v>
      </c>
    </row>
    <row r="221" spans="1:68" ht="27" customHeight="1" x14ac:dyDescent="0.25">
      <c r="A221" s="63" t="s">
        <v>387</v>
      </c>
      <c r="B221" s="63" t="s">
        <v>388</v>
      </c>
      <c r="C221" s="36">
        <v>4301031229</v>
      </c>
      <c r="D221" s="857">
        <v>4680115884038</v>
      </c>
      <c r="E221" s="857"/>
      <c r="F221" s="62">
        <v>0.3</v>
      </c>
      <c r="G221" s="37">
        <v>6</v>
      </c>
      <c r="H221" s="62">
        <v>1.8</v>
      </c>
      <c r="I221" s="62">
        <v>1.9</v>
      </c>
      <c r="J221" s="37">
        <v>234</v>
      </c>
      <c r="K221" s="37" t="s">
        <v>83</v>
      </c>
      <c r="L221" s="37" t="s">
        <v>45</v>
      </c>
      <c r="M221" s="38" t="s">
        <v>82</v>
      </c>
      <c r="N221" s="38"/>
      <c r="O221" s="37">
        <v>40</v>
      </c>
      <c r="P221" s="9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59"/>
      <c r="R221" s="859"/>
      <c r="S221" s="859"/>
      <c r="T221" s="86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1"/>
        <v>0</v>
      </c>
      <c r="Z221" s="41" t="str">
        <f>IFERROR(IF(Y221=0,"",ROUNDUP(Y221/H221,0)*0.00502),"")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2"/>
        <v>0</v>
      </c>
      <c r="BN221" s="78">
        <f t="shared" si="43"/>
        <v>0</v>
      </c>
      <c r="BO221" s="78">
        <f t="shared" si="44"/>
        <v>0</v>
      </c>
      <c r="BP221" s="78">
        <f t="shared" si="45"/>
        <v>0</v>
      </c>
    </row>
    <row r="222" spans="1:68" ht="27" customHeight="1" x14ac:dyDescent="0.25">
      <c r="A222" s="63" t="s">
        <v>389</v>
      </c>
      <c r="B222" s="63" t="s">
        <v>390</v>
      </c>
      <c r="C222" s="36">
        <v>4301031225</v>
      </c>
      <c r="D222" s="857">
        <v>4680115884021</v>
      </c>
      <c r="E222" s="857"/>
      <c r="F222" s="62">
        <v>0.3</v>
      </c>
      <c r="G222" s="37">
        <v>6</v>
      </c>
      <c r="H222" s="62">
        <v>1.8</v>
      </c>
      <c r="I222" s="62">
        <v>1.9</v>
      </c>
      <c r="J222" s="37">
        <v>234</v>
      </c>
      <c r="K222" s="37" t="s">
        <v>83</v>
      </c>
      <c r="L222" s="37" t="s">
        <v>45</v>
      </c>
      <c r="M222" s="38" t="s">
        <v>82</v>
      </c>
      <c r="N222" s="38"/>
      <c r="O222" s="37">
        <v>40</v>
      </c>
      <c r="P222" s="9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59"/>
      <c r="R222" s="859"/>
      <c r="S222" s="859"/>
      <c r="T222" s="86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1"/>
        <v>0</v>
      </c>
      <c r="Z222" s="41" t="str">
        <f>IFERROR(IF(Y222=0,"",ROUNDUP(Y222/H222,0)*0.00502),"")</f>
        <v/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2"/>
        <v>0</v>
      </c>
      <c r="BN222" s="78">
        <f t="shared" si="43"/>
        <v>0</v>
      </c>
      <c r="BO222" s="78">
        <f t="shared" si="44"/>
        <v>0</v>
      </c>
      <c r="BP222" s="78">
        <f t="shared" si="45"/>
        <v>0</v>
      </c>
    </row>
    <row r="223" spans="1:68" x14ac:dyDescent="0.2">
      <c r="A223" s="864"/>
      <c r="B223" s="864"/>
      <c r="C223" s="864"/>
      <c r="D223" s="864"/>
      <c r="E223" s="864"/>
      <c r="F223" s="864"/>
      <c r="G223" s="864"/>
      <c r="H223" s="864"/>
      <c r="I223" s="864"/>
      <c r="J223" s="864"/>
      <c r="K223" s="864"/>
      <c r="L223" s="864"/>
      <c r="M223" s="864"/>
      <c r="N223" s="864"/>
      <c r="O223" s="865"/>
      <c r="P223" s="861" t="s">
        <v>40</v>
      </c>
      <c r="Q223" s="862"/>
      <c r="R223" s="862"/>
      <c r="S223" s="862"/>
      <c r="T223" s="862"/>
      <c r="U223" s="862"/>
      <c r="V223" s="863"/>
      <c r="W223" s="42" t="s">
        <v>39</v>
      </c>
      <c r="X223" s="43">
        <f>IFERROR(X215/H215,"0")+IFERROR(X216/H216,"0")+IFERROR(X217/H217,"0")+IFERROR(X218/H218,"0")+IFERROR(X219/H219,"0")+IFERROR(X220/H220,"0")+IFERROR(X221/H221,"0")+IFERROR(X222/H222,"0")</f>
        <v>0</v>
      </c>
      <c r="Y223" s="43">
        <f>IFERROR(Y215/H215,"0")+IFERROR(Y216/H216,"0")+IFERROR(Y217/H217,"0")+IFERROR(Y218/H218,"0")+IFERROR(Y219/H219,"0")+IFERROR(Y220/H220,"0")+IFERROR(Y221/H221,"0")+IFERROR(Y222/H222,"0")</f>
        <v>0</v>
      </c>
      <c r="Z223" s="43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864"/>
      <c r="B224" s="864"/>
      <c r="C224" s="864"/>
      <c r="D224" s="864"/>
      <c r="E224" s="864"/>
      <c r="F224" s="864"/>
      <c r="G224" s="864"/>
      <c r="H224" s="864"/>
      <c r="I224" s="864"/>
      <c r="J224" s="864"/>
      <c r="K224" s="864"/>
      <c r="L224" s="864"/>
      <c r="M224" s="864"/>
      <c r="N224" s="864"/>
      <c r="O224" s="865"/>
      <c r="P224" s="861" t="s">
        <v>40</v>
      </c>
      <c r="Q224" s="862"/>
      <c r="R224" s="862"/>
      <c r="S224" s="862"/>
      <c r="T224" s="862"/>
      <c r="U224" s="862"/>
      <c r="V224" s="863"/>
      <c r="W224" s="42" t="s">
        <v>0</v>
      </c>
      <c r="X224" s="43">
        <f>IFERROR(SUM(X215:X222),"0")</f>
        <v>0</v>
      </c>
      <c r="Y224" s="43">
        <f>IFERROR(SUM(Y215:Y222),"0")</f>
        <v>0</v>
      </c>
      <c r="Z224" s="42"/>
      <c r="AA224" s="67"/>
      <c r="AB224" s="67"/>
      <c r="AC224" s="67"/>
    </row>
    <row r="225" spans="1:68" ht="14.25" customHeight="1" x14ac:dyDescent="0.25">
      <c r="A225" s="856" t="s">
        <v>84</v>
      </c>
      <c r="B225" s="856"/>
      <c r="C225" s="856"/>
      <c r="D225" s="856"/>
      <c r="E225" s="856"/>
      <c r="F225" s="856"/>
      <c r="G225" s="856"/>
      <c r="H225" s="856"/>
      <c r="I225" s="856"/>
      <c r="J225" s="856"/>
      <c r="K225" s="856"/>
      <c r="L225" s="856"/>
      <c r="M225" s="856"/>
      <c r="N225" s="856"/>
      <c r="O225" s="856"/>
      <c r="P225" s="856"/>
      <c r="Q225" s="856"/>
      <c r="R225" s="856"/>
      <c r="S225" s="856"/>
      <c r="T225" s="856"/>
      <c r="U225" s="856"/>
      <c r="V225" s="856"/>
      <c r="W225" s="856"/>
      <c r="X225" s="856"/>
      <c r="Y225" s="856"/>
      <c r="Z225" s="856"/>
      <c r="AA225" s="66"/>
      <c r="AB225" s="66"/>
      <c r="AC225" s="80"/>
    </row>
    <row r="226" spans="1:68" ht="37.5" customHeight="1" x14ac:dyDescent="0.25">
      <c r="A226" s="63" t="s">
        <v>391</v>
      </c>
      <c r="B226" s="63" t="s">
        <v>392</v>
      </c>
      <c r="C226" s="36">
        <v>4301051408</v>
      </c>
      <c r="D226" s="857">
        <v>4680115881594</v>
      </c>
      <c r="E226" s="857"/>
      <c r="F226" s="62">
        <v>1.35</v>
      </c>
      <c r="G226" s="37">
        <v>6</v>
      </c>
      <c r="H226" s="62">
        <v>8.1</v>
      </c>
      <c r="I226" s="62">
        <v>8.6639999999999997</v>
      </c>
      <c r="J226" s="37">
        <v>56</v>
      </c>
      <c r="K226" s="37" t="s">
        <v>129</v>
      </c>
      <c r="L226" s="37" t="s">
        <v>45</v>
      </c>
      <c r="M226" s="38" t="s">
        <v>88</v>
      </c>
      <c r="N226" s="38"/>
      <c r="O226" s="37">
        <v>40</v>
      </c>
      <c r="P226" s="97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59"/>
      <c r="R226" s="859"/>
      <c r="S226" s="859"/>
      <c r="T226" s="86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ref="Y226:Y236" si="46">IFERROR(IF(X226="",0,CEILING((X226/$H226),1)*$H226),"")</f>
        <v>0</v>
      </c>
      <c r="Z226" s="41" t="str">
        <f>IFERROR(IF(Y226=0,"",ROUNDUP(Y226/H226,0)*0.02175),"")</f>
        <v/>
      </c>
      <c r="AA226" s="68" t="s">
        <v>45</v>
      </c>
      <c r="AB226" s="69" t="s">
        <v>45</v>
      </c>
      <c r="AC226" s="306" t="s">
        <v>393</v>
      </c>
      <c r="AG226" s="78"/>
      <c r="AJ226" s="84" t="s">
        <v>45</v>
      </c>
      <c r="AK226" s="84">
        <v>0</v>
      </c>
      <c r="BB226" s="307" t="s">
        <v>66</v>
      </c>
      <c r="BM226" s="78">
        <f t="shared" ref="BM226:BM236" si="47">IFERROR(X226*I226/H226,"0")</f>
        <v>0</v>
      </c>
      <c r="BN226" s="78">
        <f t="shared" ref="BN226:BN236" si="48">IFERROR(Y226*I226/H226,"0")</f>
        <v>0</v>
      </c>
      <c r="BO226" s="78">
        <f t="shared" ref="BO226:BO236" si="49">IFERROR(1/J226*(X226/H226),"0")</f>
        <v>0</v>
      </c>
      <c r="BP226" s="78">
        <f t="shared" ref="BP226:BP236" si="50">IFERROR(1/J226*(Y226/H226),"0")</f>
        <v>0</v>
      </c>
    </row>
    <row r="227" spans="1:68" ht="27" customHeight="1" x14ac:dyDescent="0.25">
      <c r="A227" s="63" t="s">
        <v>394</v>
      </c>
      <c r="B227" s="63" t="s">
        <v>395</v>
      </c>
      <c r="C227" s="36">
        <v>4301051754</v>
      </c>
      <c r="D227" s="857">
        <v>4680115880962</v>
      </c>
      <c r="E227" s="857"/>
      <c r="F227" s="62">
        <v>1.3</v>
      </c>
      <c r="G227" s="37">
        <v>6</v>
      </c>
      <c r="H227" s="62">
        <v>7.8</v>
      </c>
      <c r="I227" s="62">
        <v>8.3640000000000008</v>
      </c>
      <c r="J227" s="37">
        <v>56</v>
      </c>
      <c r="K227" s="37" t="s">
        <v>129</v>
      </c>
      <c r="L227" s="37" t="s">
        <v>45</v>
      </c>
      <c r="M227" s="38" t="s">
        <v>82</v>
      </c>
      <c r="N227" s="38"/>
      <c r="O227" s="37">
        <v>40</v>
      </c>
      <c r="P227" s="97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59"/>
      <c r="R227" s="859"/>
      <c r="S227" s="859"/>
      <c r="T227" s="86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>IFERROR(IF(Y227=0,"",ROUNDUP(Y227/H227,0)*0.02175),"")</f>
        <v/>
      </c>
      <c r="AA227" s="68" t="s">
        <v>45</v>
      </c>
      <c r="AB227" s="69" t="s">
        <v>45</v>
      </c>
      <c r="AC227" s="308" t="s">
        <v>396</v>
      </c>
      <c r="AG227" s="78"/>
      <c r="AJ227" s="84" t="s">
        <v>45</v>
      </c>
      <c r="AK227" s="84">
        <v>0</v>
      </c>
      <c r="BB227" s="309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37.5" customHeight="1" x14ac:dyDescent="0.25">
      <c r="A228" s="63" t="s">
        <v>397</v>
      </c>
      <c r="B228" s="63" t="s">
        <v>398</v>
      </c>
      <c r="C228" s="36">
        <v>4301051411</v>
      </c>
      <c r="D228" s="857">
        <v>4680115881617</v>
      </c>
      <c r="E228" s="857"/>
      <c r="F228" s="62">
        <v>1.35</v>
      </c>
      <c r="G228" s="37">
        <v>6</v>
      </c>
      <c r="H228" s="62">
        <v>8.1</v>
      </c>
      <c r="I228" s="62">
        <v>8.6460000000000008</v>
      </c>
      <c r="J228" s="37">
        <v>56</v>
      </c>
      <c r="K228" s="37" t="s">
        <v>129</v>
      </c>
      <c r="L228" s="37" t="s">
        <v>45</v>
      </c>
      <c r="M228" s="38" t="s">
        <v>88</v>
      </c>
      <c r="N228" s="38"/>
      <c r="O228" s="37">
        <v>40</v>
      </c>
      <c r="P228" s="9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59"/>
      <c r="R228" s="859"/>
      <c r="S228" s="859"/>
      <c r="T228" s="86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>IFERROR(IF(Y228=0,"",ROUNDUP(Y228/H228,0)*0.02175),"")</f>
        <v/>
      </c>
      <c r="AA228" s="68" t="s">
        <v>45</v>
      </c>
      <c r="AB228" s="69" t="s">
        <v>45</v>
      </c>
      <c r="AC228" s="310" t="s">
        <v>399</v>
      </c>
      <c r="AG228" s="78"/>
      <c r="AJ228" s="84" t="s">
        <v>45</v>
      </c>
      <c r="AK228" s="84">
        <v>0</v>
      </c>
      <c r="BB228" s="311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400</v>
      </c>
      <c r="B229" s="63" t="s">
        <v>401</v>
      </c>
      <c r="C229" s="36">
        <v>4301051632</v>
      </c>
      <c r="D229" s="857">
        <v>4680115880573</v>
      </c>
      <c r="E229" s="857"/>
      <c r="F229" s="62">
        <v>1.45</v>
      </c>
      <c r="G229" s="37">
        <v>6</v>
      </c>
      <c r="H229" s="62">
        <v>8.6999999999999993</v>
      </c>
      <c r="I229" s="62">
        <v>9.2639999999999993</v>
      </c>
      <c r="J229" s="37">
        <v>56</v>
      </c>
      <c r="K229" s="37" t="s">
        <v>129</v>
      </c>
      <c r="L229" s="37" t="s">
        <v>45</v>
      </c>
      <c r="M229" s="38" t="s">
        <v>82</v>
      </c>
      <c r="N229" s="38"/>
      <c r="O229" s="37">
        <v>45</v>
      </c>
      <c r="P229" s="9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59"/>
      <c r="R229" s="859"/>
      <c r="S229" s="859"/>
      <c r="T229" s="86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46"/>
        <v>0</v>
      </c>
      <c r="Z229" s="41" t="str">
        <f>IFERROR(IF(Y229=0,"",ROUNDUP(Y229/H229,0)*0.02175),"")</f>
        <v/>
      </c>
      <c r="AA229" s="68" t="s">
        <v>45</v>
      </c>
      <c r="AB229" s="69" t="s">
        <v>45</v>
      </c>
      <c r="AC229" s="312" t="s">
        <v>402</v>
      </c>
      <c r="AG229" s="78"/>
      <c r="AJ229" s="84" t="s">
        <v>45</v>
      </c>
      <c r="AK229" s="84">
        <v>0</v>
      </c>
      <c r="BB229" s="313" t="s">
        <v>66</v>
      </c>
      <c r="BM229" s="78">
        <f t="shared" si="47"/>
        <v>0</v>
      </c>
      <c r="BN229" s="78">
        <f t="shared" si="48"/>
        <v>0</v>
      </c>
      <c r="BO229" s="78">
        <f t="shared" si="49"/>
        <v>0</v>
      </c>
      <c r="BP229" s="78">
        <f t="shared" si="50"/>
        <v>0</v>
      </c>
    </row>
    <row r="230" spans="1:68" ht="37.5" customHeight="1" x14ac:dyDescent="0.25">
      <c r="A230" s="63" t="s">
        <v>403</v>
      </c>
      <c r="B230" s="63" t="s">
        <v>404</v>
      </c>
      <c r="C230" s="36">
        <v>4301051407</v>
      </c>
      <c r="D230" s="857">
        <v>4680115882195</v>
      </c>
      <c r="E230" s="857"/>
      <c r="F230" s="62">
        <v>0.4</v>
      </c>
      <c r="G230" s="37">
        <v>6</v>
      </c>
      <c r="H230" s="62">
        <v>2.4</v>
      </c>
      <c r="I230" s="62">
        <v>2.67</v>
      </c>
      <c r="J230" s="37">
        <v>182</v>
      </c>
      <c r="K230" s="37" t="s">
        <v>89</v>
      </c>
      <c r="L230" s="37" t="s">
        <v>45</v>
      </c>
      <c r="M230" s="38" t="s">
        <v>88</v>
      </c>
      <c r="N230" s="38"/>
      <c r="O230" s="37">
        <v>40</v>
      </c>
      <c r="P230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59"/>
      <c r="R230" s="859"/>
      <c r="S230" s="859"/>
      <c r="T230" s="860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si="46"/>
        <v>0</v>
      </c>
      <c r="Z230" s="41" t="str">
        <f t="shared" ref="Z230:Z236" si="51">IFERROR(IF(Y230=0,"",ROUNDUP(Y230/H230,0)*0.00651),"")</f>
        <v/>
      </c>
      <c r="AA230" s="68" t="s">
        <v>45</v>
      </c>
      <c r="AB230" s="69" t="s">
        <v>45</v>
      </c>
      <c r="AC230" s="314" t="s">
        <v>393</v>
      </c>
      <c r="AG230" s="78"/>
      <c r="AJ230" s="84" t="s">
        <v>45</v>
      </c>
      <c r="AK230" s="84">
        <v>0</v>
      </c>
      <c r="BB230" s="315" t="s">
        <v>66</v>
      </c>
      <c r="BM230" s="78">
        <f t="shared" si="47"/>
        <v>0</v>
      </c>
      <c r="BN230" s="78">
        <f t="shared" si="48"/>
        <v>0</v>
      </c>
      <c r="BO230" s="78">
        <f t="shared" si="49"/>
        <v>0</v>
      </c>
      <c r="BP230" s="78">
        <f t="shared" si="50"/>
        <v>0</v>
      </c>
    </row>
    <row r="231" spans="1:68" ht="37.5" customHeight="1" x14ac:dyDescent="0.25">
      <c r="A231" s="63" t="s">
        <v>405</v>
      </c>
      <c r="B231" s="63" t="s">
        <v>406</v>
      </c>
      <c r="C231" s="36">
        <v>4301051752</v>
      </c>
      <c r="D231" s="857">
        <v>4680115882607</v>
      </c>
      <c r="E231" s="857"/>
      <c r="F231" s="62">
        <v>0.3</v>
      </c>
      <c r="G231" s="37">
        <v>6</v>
      </c>
      <c r="H231" s="62">
        <v>1.8</v>
      </c>
      <c r="I231" s="62">
        <v>2.052</v>
      </c>
      <c r="J231" s="37">
        <v>182</v>
      </c>
      <c r="K231" s="37" t="s">
        <v>89</v>
      </c>
      <c r="L231" s="37" t="s">
        <v>45</v>
      </c>
      <c r="M231" s="38" t="s">
        <v>176</v>
      </c>
      <c r="N231" s="38"/>
      <c r="O231" s="37">
        <v>45</v>
      </c>
      <c r="P231" s="9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59"/>
      <c r="R231" s="859"/>
      <c r="S231" s="859"/>
      <c r="T231" s="860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6"/>
        <v>0</v>
      </c>
      <c r="Z231" s="41" t="str">
        <f t="shared" si="51"/>
        <v/>
      </c>
      <c r="AA231" s="68" t="s">
        <v>45</v>
      </c>
      <c r="AB231" s="69" t="s">
        <v>45</v>
      </c>
      <c r="AC231" s="316" t="s">
        <v>407</v>
      </c>
      <c r="AG231" s="78"/>
      <c r="AJ231" s="84" t="s">
        <v>45</v>
      </c>
      <c r="AK231" s="84">
        <v>0</v>
      </c>
      <c r="BB231" s="317" t="s">
        <v>66</v>
      </c>
      <c r="BM231" s="78">
        <f t="shared" si="47"/>
        <v>0</v>
      </c>
      <c r="BN231" s="78">
        <f t="shared" si="48"/>
        <v>0</v>
      </c>
      <c r="BO231" s="78">
        <f t="shared" si="49"/>
        <v>0</v>
      </c>
      <c r="BP231" s="78">
        <f t="shared" si="50"/>
        <v>0</v>
      </c>
    </row>
    <row r="232" spans="1:68" ht="27" customHeight="1" x14ac:dyDescent="0.25">
      <c r="A232" s="63" t="s">
        <v>408</v>
      </c>
      <c r="B232" s="63" t="s">
        <v>409</v>
      </c>
      <c r="C232" s="36">
        <v>4301051630</v>
      </c>
      <c r="D232" s="857">
        <v>4680115880092</v>
      </c>
      <c r="E232" s="85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89</v>
      </c>
      <c r="L232" s="37" t="s">
        <v>45</v>
      </c>
      <c r="M232" s="38" t="s">
        <v>82</v>
      </c>
      <c r="N232" s="38"/>
      <c r="O232" s="37">
        <v>45</v>
      </c>
      <c r="P232" s="98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59"/>
      <c r="R232" s="859"/>
      <c r="S232" s="859"/>
      <c r="T232" s="860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6"/>
        <v>0</v>
      </c>
      <c r="Z232" s="41" t="str">
        <f t="shared" si="51"/>
        <v/>
      </c>
      <c r="AA232" s="68" t="s">
        <v>45</v>
      </c>
      <c r="AB232" s="69" t="s">
        <v>45</v>
      </c>
      <c r="AC232" s="318" t="s">
        <v>410</v>
      </c>
      <c r="AG232" s="78"/>
      <c r="AJ232" s="84" t="s">
        <v>45</v>
      </c>
      <c r="AK232" s="84">
        <v>0</v>
      </c>
      <c r="BB232" s="319" t="s">
        <v>66</v>
      </c>
      <c r="BM232" s="78">
        <f t="shared" si="47"/>
        <v>0</v>
      </c>
      <c r="BN232" s="78">
        <f t="shared" si="48"/>
        <v>0</v>
      </c>
      <c r="BO232" s="78">
        <f t="shared" si="49"/>
        <v>0</v>
      </c>
      <c r="BP232" s="78">
        <f t="shared" si="50"/>
        <v>0</v>
      </c>
    </row>
    <row r="233" spans="1:68" ht="27" customHeight="1" x14ac:dyDescent="0.25">
      <c r="A233" s="63" t="s">
        <v>411</v>
      </c>
      <c r="B233" s="63" t="s">
        <v>412</v>
      </c>
      <c r="C233" s="36">
        <v>4301051631</v>
      </c>
      <c r="D233" s="857">
        <v>4680115880221</v>
      </c>
      <c r="E233" s="85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89</v>
      </c>
      <c r="L233" s="37" t="s">
        <v>45</v>
      </c>
      <c r="M233" s="38" t="s">
        <v>82</v>
      </c>
      <c r="N233" s="38"/>
      <c r="O233" s="37">
        <v>45</v>
      </c>
      <c r="P233" s="98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59"/>
      <c r="R233" s="859"/>
      <c r="S233" s="859"/>
      <c r="T233" s="860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6"/>
        <v>0</v>
      </c>
      <c r="Z233" s="41" t="str">
        <f t="shared" si="51"/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si="47"/>
        <v>0</v>
      </c>
      <c r="BN233" s="78">
        <f t="shared" si="48"/>
        <v>0</v>
      </c>
      <c r="BO233" s="78">
        <f t="shared" si="49"/>
        <v>0</v>
      </c>
      <c r="BP233" s="78">
        <f t="shared" si="50"/>
        <v>0</v>
      </c>
    </row>
    <row r="234" spans="1:68" ht="27" customHeight="1" x14ac:dyDescent="0.25">
      <c r="A234" s="63" t="s">
        <v>413</v>
      </c>
      <c r="B234" s="63" t="s">
        <v>414</v>
      </c>
      <c r="C234" s="36">
        <v>4301051749</v>
      </c>
      <c r="D234" s="857">
        <v>4680115882942</v>
      </c>
      <c r="E234" s="857"/>
      <c r="F234" s="62">
        <v>0.3</v>
      </c>
      <c r="G234" s="37">
        <v>6</v>
      </c>
      <c r="H234" s="62">
        <v>1.8</v>
      </c>
      <c r="I234" s="62">
        <v>2.052</v>
      </c>
      <c r="J234" s="37">
        <v>182</v>
      </c>
      <c r="K234" s="37" t="s">
        <v>89</v>
      </c>
      <c r="L234" s="37" t="s">
        <v>45</v>
      </c>
      <c r="M234" s="38" t="s">
        <v>82</v>
      </c>
      <c r="N234" s="38"/>
      <c r="O234" s="37">
        <v>40</v>
      </c>
      <c r="P234" s="9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59"/>
      <c r="R234" s="859"/>
      <c r="S234" s="859"/>
      <c r="T234" s="86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6"/>
        <v>0</v>
      </c>
      <c r="Z234" s="41" t="str">
        <f t="shared" si="51"/>
        <v/>
      </c>
      <c r="AA234" s="68" t="s">
        <v>45</v>
      </c>
      <c r="AB234" s="69" t="s">
        <v>45</v>
      </c>
      <c r="AC234" s="322" t="s">
        <v>396</v>
      </c>
      <c r="AG234" s="78"/>
      <c r="AJ234" s="84" t="s">
        <v>45</v>
      </c>
      <c r="AK234" s="84">
        <v>0</v>
      </c>
      <c r="BB234" s="323" t="s">
        <v>66</v>
      </c>
      <c r="BM234" s="78">
        <f t="shared" si="47"/>
        <v>0</v>
      </c>
      <c r="BN234" s="78">
        <f t="shared" si="48"/>
        <v>0</v>
      </c>
      <c r="BO234" s="78">
        <f t="shared" si="49"/>
        <v>0</v>
      </c>
      <c r="BP234" s="78">
        <f t="shared" si="50"/>
        <v>0</v>
      </c>
    </row>
    <row r="235" spans="1:68" ht="27" customHeight="1" x14ac:dyDescent="0.25">
      <c r="A235" s="63" t="s">
        <v>415</v>
      </c>
      <c r="B235" s="63" t="s">
        <v>416</v>
      </c>
      <c r="C235" s="36">
        <v>4301051753</v>
      </c>
      <c r="D235" s="857">
        <v>4680115880504</v>
      </c>
      <c r="E235" s="857"/>
      <c r="F235" s="62">
        <v>0.4</v>
      </c>
      <c r="G235" s="37">
        <v>6</v>
      </c>
      <c r="H235" s="62">
        <v>2.4</v>
      </c>
      <c r="I235" s="62">
        <v>2.6520000000000001</v>
      </c>
      <c r="J235" s="37">
        <v>182</v>
      </c>
      <c r="K235" s="37" t="s">
        <v>89</v>
      </c>
      <c r="L235" s="37" t="s">
        <v>45</v>
      </c>
      <c r="M235" s="38" t="s">
        <v>82</v>
      </c>
      <c r="N235" s="38"/>
      <c r="O235" s="37">
        <v>40</v>
      </c>
      <c r="P235" s="98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59"/>
      <c r="R235" s="859"/>
      <c r="S235" s="859"/>
      <c r="T235" s="86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6"/>
        <v>0</v>
      </c>
      <c r="Z235" s="41" t="str">
        <f t="shared" si="51"/>
        <v/>
      </c>
      <c r="AA235" s="68" t="s">
        <v>45</v>
      </c>
      <c r="AB235" s="69" t="s">
        <v>45</v>
      </c>
      <c r="AC235" s="324" t="s">
        <v>396</v>
      </c>
      <c r="AG235" s="78"/>
      <c r="AJ235" s="84" t="s">
        <v>45</v>
      </c>
      <c r="AK235" s="84">
        <v>0</v>
      </c>
      <c r="BB235" s="325" t="s">
        <v>66</v>
      </c>
      <c r="BM235" s="78">
        <f t="shared" si="47"/>
        <v>0</v>
      </c>
      <c r="BN235" s="78">
        <f t="shared" si="48"/>
        <v>0</v>
      </c>
      <c r="BO235" s="78">
        <f t="shared" si="49"/>
        <v>0</v>
      </c>
      <c r="BP235" s="78">
        <f t="shared" si="50"/>
        <v>0</v>
      </c>
    </row>
    <row r="236" spans="1:68" ht="27" customHeight="1" x14ac:dyDescent="0.25">
      <c r="A236" s="63" t="s">
        <v>417</v>
      </c>
      <c r="B236" s="63" t="s">
        <v>418</v>
      </c>
      <c r="C236" s="36">
        <v>4301051410</v>
      </c>
      <c r="D236" s="857">
        <v>4680115882164</v>
      </c>
      <c r="E236" s="857"/>
      <c r="F236" s="62">
        <v>0.4</v>
      </c>
      <c r="G236" s="37">
        <v>6</v>
      </c>
      <c r="H236" s="62">
        <v>2.4</v>
      </c>
      <c r="I236" s="62">
        <v>2.6579999999999999</v>
      </c>
      <c r="J236" s="37">
        <v>182</v>
      </c>
      <c r="K236" s="37" t="s">
        <v>89</v>
      </c>
      <c r="L236" s="37" t="s">
        <v>45</v>
      </c>
      <c r="M236" s="38" t="s">
        <v>88</v>
      </c>
      <c r="N236" s="38"/>
      <c r="O236" s="37">
        <v>40</v>
      </c>
      <c r="P236" s="98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59"/>
      <c r="R236" s="859"/>
      <c r="S236" s="859"/>
      <c r="T236" s="86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6"/>
        <v>0</v>
      </c>
      <c r="Z236" s="41" t="str">
        <f t="shared" si="51"/>
        <v/>
      </c>
      <c r="AA236" s="68" t="s">
        <v>45</v>
      </c>
      <c r="AB236" s="69" t="s">
        <v>45</v>
      </c>
      <c r="AC236" s="326" t="s">
        <v>419</v>
      </c>
      <c r="AG236" s="78"/>
      <c r="AJ236" s="84" t="s">
        <v>45</v>
      </c>
      <c r="AK236" s="84">
        <v>0</v>
      </c>
      <c r="BB236" s="327" t="s">
        <v>66</v>
      </c>
      <c r="BM236" s="78">
        <f t="shared" si="47"/>
        <v>0</v>
      </c>
      <c r="BN236" s="78">
        <f t="shared" si="48"/>
        <v>0</v>
      </c>
      <c r="BO236" s="78">
        <f t="shared" si="49"/>
        <v>0</v>
      </c>
      <c r="BP236" s="78">
        <f t="shared" si="50"/>
        <v>0</v>
      </c>
    </row>
    <row r="237" spans="1:68" x14ac:dyDescent="0.2">
      <c r="A237" s="864"/>
      <c r="B237" s="864"/>
      <c r="C237" s="864"/>
      <c r="D237" s="864"/>
      <c r="E237" s="864"/>
      <c r="F237" s="864"/>
      <c r="G237" s="864"/>
      <c r="H237" s="864"/>
      <c r="I237" s="864"/>
      <c r="J237" s="864"/>
      <c r="K237" s="864"/>
      <c r="L237" s="864"/>
      <c r="M237" s="864"/>
      <c r="N237" s="864"/>
      <c r="O237" s="865"/>
      <c r="P237" s="861" t="s">
        <v>40</v>
      </c>
      <c r="Q237" s="862"/>
      <c r="R237" s="862"/>
      <c r="S237" s="862"/>
      <c r="T237" s="862"/>
      <c r="U237" s="862"/>
      <c r="V237" s="863"/>
      <c r="W237" s="42" t="s">
        <v>39</v>
      </c>
      <c r="X237" s="43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43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43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67"/>
      <c r="AB237" s="67"/>
      <c r="AC237" s="67"/>
    </row>
    <row r="238" spans="1:68" x14ac:dyDescent="0.2">
      <c r="A238" s="864"/>
      <c r="B238" s="864"/>
      <c r="C238" s="864"/>
      <c r="D238" s="864"/>
      <c r="E238" s="864"/>
      <c r="F238" s="864"/>
      <c r="G238" s="864"/>
      <c r="H238" s="864"/>
      <c r="I238" s="864"/>
      <c r="J238" s="864"/>
      <c r="K238" s="864"/>
      <c r="L238" s="864"/>
      <c r="M238" s="864"/>
      <c r="N238" s="864"/>
      <c r="O238" s="865"/>
      <c r="P238" s="861" t="s">
        <v>40</v>
      </c>
      <c r="Q238" s="862"/>
      <c r="R238" s="862"/>
      <c r="S238" s="862"/>
      <c r="T238" s="862"/>
      <c r="U238" s="862"/>
      <c r="V238" s="863"/>
      <c r="W238" s="42" t="s">
        <v>0</v>
      </c>
      <c r="X238" s="43">
        <f>IFERROR(SUM(X226:X236),"0")</f>
        <v>0</v>
      </c>
      <c r="Y238" s="43">
        <f>IFERROR(SUM(Y226:Y236),"0")</f>
        <v>0</v>
      </c>
      <c r="Z238" s="42"/>
      <c r="AA238" s="67"/>
      <c r="AB238" s="67"/>
      <c r="AC238" s="67"/>
    </row>
    <row r="239" spans="1:68" ht="14.25" customHeight="1" x14ac:dyDescent="0.25">
      <c r="A239" s="856" t="s">
        <v>221</v>
      </c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6"/>
      <c r="P239" s="856"/>
      <c r="Q239" s="856"/>
      <c r="R239" s="856"/>
      <c r="S239" s="856"/>
      <c r="T239" s="856"/>
      <c r="U239" s="856"/>
      <c r="V239" s="856"/>
      <c r="W239" s="856"/>
      <c r="X239" s="856"/>
      <c r="Y239" s="856"/>
      <c r="Z239" s="856"/>
      <c r="AA239" s="66"/>
      <c r="AB239" s="66"/>
      <c r="AC239" s="80"/>
    </row>
    <row r="240" spans="1:68" ht="16.5" customHeight="1" x14ac:dyDescent="0.25">
      <c r="A240" s="63" t="s">
        <v>420</v>
      </c>
      <c r="B240" s="63" t="s">
        <v>421</v>
      </c>
      <c r="C240" s="36">
        <v>4301060360</v>
      </c>
      <c r="D240" s="857">
        <v>4680115882874</v>
      </c>
      <c r="E240" s="857"/>
      <c r="F240" s="62">
        <v>0.8</v>
      </c>
      <c r="G240" s="37">
        <v>4</v>
      </c>
      <c r="H240" s="62">
        <v>3.2</v>
      </c>
      <c r="I240" s="62">
        <v>3.4660000000000002</v>
      </c>
      <c r="J240" s="37">
        <v>120</v>
      </c>
      <c r="K240" s="37" t="s">
        <v>137</v>
      </c>
      <c r="L240" s="37" t="s">
        <v>45</v>
      </c>
      <c r="M240" s="38" t="s">
        <v>82</v>
      </c>
      <c r="N240" s="38"/>
      <c r="O240" s="37">
        <v>30</v>
      </c>
      <c r="P240" s="98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859"/>
      <c r="R240" s="859"/>
      <c r="S240" s="859"/>
      <c r="T240" s="86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ref="Y240:Y245" si="52">IFERROR(IF(X240="",0,CEILING((X240/$H240),1)*$H240),"")</f>
        <v>0</v>
      </c>
      <c r="Z240" s="41" t="str">
        <f>IFERROR(IF(Y240=0,"",ROUNDUP(Y240/H240,0)*0.00937),"")</f>
        <v/>
      </c>
      <c r="AA240" s="68" t="s">
        <v>45</v>
      </c>
      <c r="AB240" s="69" t="s">
        <v>45</v>
      </c>
      <c r="AC240" s="328" t="s">
        <v>422</v>
      </c>
      <c r="AG240" s="78"/>
      <c r="AJ240" s="84" t="s">
        <v>45</v>
      </c>
      <c r="AK240" s="84">
        <v>0</v>
      </c>
      <c r="BB240" s="329" t="s">
        <v>66</v>
      </c>
      <c r="BM240" s="78">
        <f t="shared" ref="BM240:BM245" si="53">IFERROR(X240*I240/H240,"0")</f>
        <v>0</v>
      </c>
      <c r="BN240" s="78">
        <f t="shared" ref="BN240:BN245" si="54">IFERROR(Y240*I240/H240,"0")</f>
        <v>0</v>
      </c>
      <c r="BO240" s="78">
        <f t="shared" ref="BO240:BO245" si="55">IFERROR(1/J240*(X240/H240),"0")</f>
        <v>0</v>
      </c>
      <c r="BP240" s="78">
        <f t="shared" ref="BP240:BP245" si="56">IFERROR(1/J240*(Y240/H240),"0")</f>
        <v>0</v>
      </c>
    </row>
    <row r="241" spans="1:68" ht="16.5" customHeight="1" x14ac:dyDescent="0.25">
      <c r="A241" s="63" t="s">
        <v>420</v>
      </c>
      <c r="B241" s="63" t="s">
        <v>423</v>
      </c>
      <c r="C241" s="36">
        <v>4301060404</v>
      </c>
      <c r="D241" s="857">
        <v>4680115882874</v>
      </c>
      <c r="E241" s="857"/>
      <c r="F241" s="62">
        <v>0.8</v>
      </c>
      <c r="G241" s="37">
        <v>4</v>
      </c>
      <c r="H241" s="62">
        <v>3.2</v>
      </c>
      <c r="I241" s="62">
        <v>3.4660000000000002</v>
      </c>
      <c r="J241" s="37">
        <v>132</v>
      </c>
      <c r="K241" s="37" t="s">
        <v>137</v>
      </c>
      <c r="L241" s="37" t="s">
        <v>45</v>
      </c>
      <c r="M241" s="38" t="s">
        <v>82</v>
      </c>
      <c r="N241" s="38"/>
      <c r="O241" s="37">
        <v>40</v>
      </c>
      <c r="P241" s="9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859"/>
      <c r="R241" s="859"/>
      <c r="S241" s="859"/>
      <c r="T241" s="86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0" t="s">
        <v>424</v>
      </c>
      <c r="AG241" s="78"/>
      <c r="AJ241" s="84" t="s">
        <v>45</v>
      </c>
      <c r="AK241" s="84">
        <v>0</v>
      </c>
      <c r="BB241" s="331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16.5" customHeight="1" x14ac:dyDescent="0.25">
      <c r="A242" s="63" t="s">
        <v>420</v>
      </c>
      <c r="B242" s="63" t="s">
        <v>425</v>
      </c>
      <c r="C242" s="36">
        <v>4301060460</v>
      </c>
      <c r="D242" s="857">
        <v>4680115882874</v>
      </c>
      <c r="E242" s="857"/>
      <c r="F242" s="62">
        <v>0.8</v>
      </c>
      <c r="G242" s="37">
        <v>4</v>
      </c>
      <c r="H242" s="62">
        <v>3.2</v>
      </c>
      <c r="I242" s="62">
        <v>3.4660000000000002</v>
      </c>
      <c r="J242" s="37">
        <v>132</v>
      </c>
      <c r="K242" s="37" t="s">
        <v>137</v>
      </c>
      <c r="L242" s="37" t="s">
        <v>45</v>
      </c>
      <c r="M242" s="38" t="s">
        <v>176</v>
      </c>
      <c r="N242" s="38"/>
      <c r="O242" s="37">
        <v>30</v>
      </c>
      <c r="P242" s="988" t="s">
        <v>426</v>
      </c>
      <c r="Q242" s="859"/>
      <c r="R242" s="859"/>
      <c r="S242" s="859"/>
      <c r="T242" s="860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32" t="s">
        <v>427</v>
      </c>
      <c r="AG242" s="78"/>
      <c r="AJ242" s="84" t="s">
        <v>45</v>
      </c>
      <c r="AK242" s="84">
        <v>0</v>
      </c>
      <c r="BB242" s="333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428</v>
      </c>
      <c r="B243" s="63" t="s">
        <v>429</v>
      </c>
      <c r="C243" s="36">
        <v>4301060359</v>
      </c>
      <c r="D243" s="857">
        <v>4680115884434</v>
      </c>
      <c r="E243" s="857"/>
      <c r="F243" s="62">
        <v>0.8</v>
      </c>
      <c r="G243" s="37">
        <v>4</v>
      </c>
      <c r="H243" s="62">
        <v>3.2</v>
      </c>
      <c r="I243" s="62">
        <v>3.4660000000000002</v>
      </c>
      <c r="J243" s="37">
        <v>132</v>
      </c>
      <c r="K243" s="37" t="s">
        <v>137</v>
      </c>
      <c r="L243" s="37" t="s">
        <v>45</v>
      </c>
      <c r="M243" s="38" t="s">
        <v>82</v>
      </c>
      <c r="N243" s="38"/>
      <c r="O243" s="37">
        <v>30</v>
      </c>
      <c r="P243" s="9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59"/>
      <c r="R243" s="859"/>
      <c r="S243" s="859"/>
      <c r="T243" s="860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34" t="s">
        <v>430</v>
      </c>
      <c r="AG243" s="78"/>
      <c r="AJ243" s="84" t="s">
        <v>45</v>
      </c>
      <c r="AK243" s="84">
        <v>0</v>
      </c>
      <c r="BB243" s="335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431</v>
      </c>
      <c r="B244" s="63" t="s">
        <v>432</v>
      </c>
      <c r="C244" s="36">
        <v>4301060375</v>
      </c>
      <c r="D244" s="857">
        <v>4680115880818</v>
      </c>
      <c r="E244" s="857"/>
      <c r="F244" s="62">
        <v>0.4</v>
      </c>
      <c r="G244" s="37">
        <v>6</v>
      </c>
      <c r="H244" s="62">
        <v>2.4</v>
      </c>
      <c r="I244" s="62">
        <v>2.6520000000000001</v>
      </c>
      <c r="J244" s="37">
        <v>182</v>
      </c>
      <c r="K244" s="37" t="s">
        <v>89</v>
      </c>
      <c r="L244" s="37" t="s">
        <v>45</v>
      </c>
      <c r="M244" s="38" t="s">
        <v>82</v>
      </c>
      <c r="N244" s="38"/>
      <c r="O244" s="37">
        <v>40</v>
      </c>
      <c r="P244" s="99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59"/>
      <c r="R244" s="859"/>
      <c r="S244" s="859"/>
      <c r="T244" s="860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IFERROR(IF(Y244=0,"",ROUNDUP(Y244/H244,0)*0.00651),"")</f>
        <v/>
      </c>
      <c r="AA244" s="68" t="s">
        <v>45</v>
      </c>
      <c r="AB244" s="69" t="s">
        <v>45</v>
      </c>
      <c r="AC244" s="336" t="s">
        <v>433</v>
      </c>
      <c r="AG244" s="78"/>
      <c r="AJ244" s="84" t="s">
        <v>45</v>
      </c>
      <c r="AK244" s="84">
        <v>0</v>
      </c>
      <c r="BB244" s="337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ht="37.5" customHeight="1" x14ac:dyDescent="0.25">
      <c r="A245" s="63" t="s">
        <v>434</v>
      </c>
      <c r="B245" s="63" t="s">
        <v>435</v>
      </c>
      <c r="C245" s="36">
        <v>4301060389</v>
      </c>
      <c r="D245" s="857">
        <v>4680115880801</v>
      </c>
      <c r="E245" s="857"/>
      <c r="F245" s="62">
        <v>0.4</v>
      </c>
      <c r="G245" s="37">
        <v>6</v>
      </c>
      <c r="H245" s="62">
        <v>2.4</v>
      </c>
      <c r="I245" s="62">
        <v>2.6520000000000001</v>
      </c>
      <c r="J245" s="37">
        <v>182</v>
      </c>
      <c r="K245" s="37" t="s">
        <v>89</v>
      </c>
      <c r="L245" s="37" t="s">
        <v>45</v>
      </c>
      <c r="M245" s="38" t="s">
        <v>88</v>
      </c>
      <c r="N245" s="38"/>
      <c r="O245" s="37">
        <v>40</v>
      </c>
      <c r="P245" s="99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59"/>
      <c r="R245" s="859"/>
      <c r="S245" s="859"/>
      <c r="T245" s="860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2"/>
        <v>0</v>
      </c>
      <c r="Z245" s="41" t="str">
        <f>IFERROR(IF(Y245=0,"",ROUNDUP(Y245/H245,0)*0.00651),"")</f>
        <v/>
      </c>
      <c r="AA245" s="68" t="s">
        <v>45</v>
      </c>
      <c r="AB245" s="69" t="s">
        <v>45</v>
      </c>
      <c r="AC245" s="338" t="s">
        <v>436</v>
      </c>
      <c r="AG245" s="78"/>
      <c r="AJ245" s="84" t="s">
        <v>45</v>
      </c>
      <c r="AK245" s="84">
        <v>0</v>
      </c>
      <c r="BB245" s="339" t="s">
        <v>66</v>
      </c>
      <c r="BM245" s="78">
        <f t="shared" si="53"/>
        <v>0</v>
      </c>
      <c r="BN245" s="78">
        <f t="shared" si="54"/>
        <v>0</v>
      </c>
      <c r="BO245" s="78">
        <f t="shared" si="55"/>
        <v>0</v>
      </c>
      <c r="BP245" s="78">
        <f t="shared" si="56"/>
        <v>0</v>
      </c>
    </row>
    <row r="246" spans="1:68" x14ac:dyDescent="0.2">
      <c r="A246" s="864"/>
      <c r="B246" s="864"/>
      <c r="C246" s="864"/>
      <c r="D246" s="864"/>
      <c r="E246" s="864"/>
      <c r="F246" s="864"/>
      <c r="G246" s="864"/>
      <c r="H246" s="864"/>
      <c r="I246" s="864"/>
      <c r="J246" s="864"/>
      <c r="K246" s="864"/>
      <c r="L246" s="864"/>
      <c r="M246" s="864"/>
      <c r="N246" s="864"/>
      <c r="O246" s="865"/>
      <c r="P246" s="861" t="s">
        <v>40</v>
      </c>
      <c r="Q246" s="862"/>
      <c r="R246" s="862"/>
      <c r="S246" s="862"/>
      <c r="T246" s="862"/>
      <c r="U246" s="862"/>
      <c r="V246" s="863"/>
      <c r="W246" s="42" t="s">
        <v>39</v>
      </c>
      <c r="X246" s="43">
        <f>IFERROR(X240/H240,"0")+IFERROR(X241/H241,"0")+IFERROR(X242/H242,"0")+IFERROR(X243/H243,"0")+IFERROR(X244/H244,"0")+IFERROR(X245/H245,"0")</f>
        <v>0</v>
      </c>
      <c r="Y246" s="43">
        <f>IFERROR(Y240/H240,"0")+IFERROR(Y241/H241,"0")+IFERROR(Y242/H242,"0")+IFERROR(Y243/H243,"0")+IFERROR(Y244/H244,"0")+IFERROR(Y245/H245,"0")</f>
        <v>0</v>
      </c>
      <c r="Z246" s="43">
        <f>IFERROR(IF(Z240="",0,Z240),"0")+IFERROR(IF(Z241="",0,Z241),"0")+IFERROR(IF(Z242="",0,Z242),"0")+IFERROR(IF(Z243="",0,Z243),"0")+IFERROR(IF(Z244="",0,Z244),"0")+IFERROR(IF(Z245="",0,Z245),"0")</f>
        <v>0</v>
      </c>
      <c r="AA246" s="67"/>
      <c r="AB246" s="67"/>
      <c r="AC246" s="67"/>
    </row>
    <row r="247" spans="1:68" x14ac:dyDescent="0.2">
      <c r="A247" s="864"/>
      <c r="B247" s="864"/>
      <c r="C247" s="864"/>
      <c r="D247" s="864"/>
      <c r="E247" s="864"/>
      <c r="F247" s="864"/>
      <c r="G247" s="864"/>
      <c r="H247" s="864"/>
      <c r="I247" s="864"/>
      <c r="J247" s="864"/>
      <c r="K247" s="864"/>
      <c r="L247" s="864"/>
      <c r="M247" s="864"/>
      <c r="N247" s="864"/>
      <c r="O247" s="865"/>
      <c r="P247" s="861" t="s">
        <v>40</v>
      </c>
      <c r="Q247" s="862"/>
      <c r="R247" s="862"/>
      <c r="S247" s="862"/>
      <c r="T247" s="862"/>
      <c r="U247" s="862"/>
      <c r="V247" s="863"/>
      <c r="W247" s="42" t="s">
        <v>0</v>
      </c>
      <c r="X247" s="43">
        <f>IFERROR(SUM(X240:X245),"0")</f>
        <v>0</v>
      </c>
      <c r="Y247" s="43">
        <f>IFERROR(SUM(Y240:Y245),"0")</f>
        <v>0</v>
      </c>
      <c r="Z247" s="42"/>
      <c r="AA247" s="67"/>
      <c r="AB247" s="67"/>
      <c r="AC247" s="67"/>
    </row>
    <row r="248" spans="1:68" ht="16.5" customHeight="1" x14ac:dyDescent="0.25">
      <c r="A248" s="855" t="s">
        <v>437</v>
      </c>
      <c r="B248" s="855"/>
      <c r="C248" s="855"/>
      <c r="D248" s="855"/>
      <c r="E248" s="855"/>
      <c r="F248" s="855"/>
      <c r="G248" s="855"/>
      <c r="H248" s="855"/>
      <c r="I248" s="855"/>
      <c r="J248" s="855"/>
      <c r="K248" s="855"/>
      <c r="L248" s="855"/>
      <c r="M248" s="855"/>
      <c r="N248" s="855"/>
      <c r="O248" s="855"/>
      <c r="P248" s="855"/>
      <c r="Q248" s="855"/>
      <c r="R248" s="855"/>
      <c r="S248" s="855"/>
      <c r="T248" s="855"/>
      <c r="U248" s="855"/>
      <c r="V248" s="855"/>
      <c r="W248" s="855"/>
      <c r="X248" s="855"/>
      <c r="Y248" s="855"/>
      <c r="Z248" s="855"/>
      <c r="AA248" s="65"/>
      <c r="AB248" s="65"/>
      <c r="AC248" s="79"/>
    </row>
    <row r="249" spans="1:68" ht="14.25" customHeight="1" x14ac:dyDescent="0.25">
      <c r="A249" s="856" t="s">
        <v>124</v>
      </c>
      <c r="B249" s="856"/>
      <c r="C249" s="856"/>
      <c r="D249" s="856"/>
      <c r="E249" s="856"/>
      <c r="F249" s="856"/>
      <c r="G249" s="856"/>
      <c r="H249" s="856"/>
      <c r="I249" s="856"/>
      <c r="J249" s="856"/>
      <c r="K249" s="856"/>
      <c r="L249" s="856"/>
      <c r="M249" s="856"/>
      <c r="N249" s="856"/>
      <c r="O249" s="856"/>
      <c r="P249" s="856"/>
      <c r="Q249" s="856"/>
      <c r="R249" s="856"/>
      <c r="S249" s="856"/>
      <c r="T249" s="856"/>
      <c r="U249" s="856"/>
      <c r="V249" s="856"/>
      <c r="W249" s="856"/>
      <c r="X249" s="856"/>
      <c r="Y249" s="856"/>
      <c r="Z249" s="856"/>
      <c r="AA249" s="66"/>
      <c r="AB249" s="66"/>
      <c r="AC249" s="80"/>
    </row>
    <row r="250" spans="1:68" ht="27" customHeight="1" x14ac:dyDescent="0.25">
      <c r="A250" s="63" t="s">
        <v>438</v>
      </c>
      <c r="B250" s="63" t="s">
        <v>439</v>
      </c>
      <c r="C250" s="36">
        <v>4301011945</v>
      </c>
      <c r="D250" s="857">
        <v>4680115884274</v>
      </c>
      <c r="E250" s="85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129</v>
      </c>
      <c r="L250" s="37" t="s">
        <v>45</v>
      </c>
      <c r="M250" s="38" t="s">
        <v>161</v>
      </c>
      <c r="N250" s="38"/>
      <c r="O250" s="37">
        <v>55</v>
      </c>
      <c r="P250" s="99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59"/>
      <c r="R250" s="859"/>
      <c r="S250" s="859"/>
      <c r="T250" s="86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ref="Y250:Y257" si="57">IFERROR(IF(X250="",0,CEILING((X250/$H250),1)*$H250),"")</f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0" t="s">
        <v>440</v>
      </c>
      <c r="AG250" s="78"/>
      <c r="AJ250" s="84" t="s">
        <v>45</v>
      </c>
      <c r="AK250" s="84">
        <v>0</v>
      </c>
      <c r="BB250" s="341" t="s">
        <v>66</v>
      </c>
      <c r="BM250" s="78">
        <f t="shared" ref="BM250:BM257" si="58">IFERROR(X250*I250/H250,"0")</f>
        <v>0</v>
      </c>
      <c r="BN250" s="78">
        <f t="shared" ref="BN250:BN257" si="59">IFERROR(Y250*I250/H250,"0")</f>
        <v>0</v>
      </c>
      <c r="BO250" s="78">
        <f t="shared" ref="BO250:BO257" si="60">IFERROR(1/J250*(X250/H250),"0")</f>
        <v>0</v>
      </c>
      <c r="BP250" s="78">
        <f t="shared" ref="BP250:BP257" si="61">IFERROR(1/J250*(Y250/H250),"0")</f>
        <v>0</v>
      </c>
    </row>
    <row r="251" spans="1:68" ht="27" customHeight="1" x14ac:dyDescent="0.25">
      <c r="A251" s="63" t="s">
        <v>438</v>
      </c>
      <c r="B251" s="63" t="s">
        <v>441</v>
      </c>
      <c r="C251" s="36">
        <v>4301011717</v>
      </c>
      <c r="D251" s="857">
        <v>4680115884274</v>
      </c>
      <c r="E251" s="857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129</v>
      </c>
      <c r="L251" s="37" t="s">
        <v>45</v>
      </c>
      <c r="M251" s="38" t="s">
        <v>128</v>
      </c>
      <c r="N251" s="38"/>
      <c r="O251" s="37">
        <v>55</v>
      </c>
      <c r="P251" s="99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59"/>
      <c r="R251" s="859"/>
      <c r="S251" s="859"/>
      <c r="T251" s="86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42" t="s">
        <v>442</v>
      </c>
      <c r="AG251" s="78"/>
      <c r="AJ251" s="84" t="s">
        <v>45</v>
      </c>
      <c r="AK251" s="84">
        <v>0</v>
      </c>
      <c r="BB251" s="343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443</v>
      </c>
      <c r="B252" s="63" t="s">
        <v>444</v>
      </c>
      <c r="C252" s="36">
        <v>4301011719</v>
      </c>
      <c r="D252" s="857">
        <v>4680115884298</v>
      </c>
      <c r="E252" s="857"/>
      <c r="F252" s="62">
        <v>1.45</v>
      </c>
      <c r="G252" s="37">
        <v>8</v>
      </c>
      <c r="H252" s="62">
        <v>11.6</v>
      </c>
      <c r="I252" s="62">
        <v>12.08</v>
      </c>
      <c r="J252" s="37">
        <v>56</v>
      </c>
      <c r="K252" s="37" t="s">
        <v>129</v>
      </c>
      <c r="L252" s="37" t="s">
        <v>45</v>
      </c>
      <c r="M252" s="38" t="s">
        <v>128</v>
      </c>
      <c r="N252" s="38"/>
      <c r="O252" s="37">
        <v>55</v>
      </c>
      <c r="P252" s="99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59"/>
      <c r="R252" s="859"/>
      <c r="S252" s="859"/>
      <c r="T252" s="86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IFERROR(IF(Y252=0,"",ROUNDUP(Y252/H252,0)*0.02175),"")</f>
        <v/>
      </c>
      <c r="AA252" s="68" t="s">
        <v>45</v>
      </c>
      <c r="AB252" s="69" t="s">
        <v>45</v>
      </c>
      <c r="AC252" s="344" t="s">
        <v>445</v>
      </c>
      <c r="AG252" s="78"/>
      <c r="AJ252" s="84" t="s">
        <v>45</v>
      </c>
      <c r="AK252" s="84">
        <v>0</v>
      </c>
      <c r="BB252" s="345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446</v>
      </c>
      <c r="B253" s="63" t="s">
        <v>447</v>
      </c>
      <c r="C253" s="36">
        <v>4301011944</v>
      </c>
      <c r="D253" s="857">
        <v>4680115884250</v>
      </c>
      <c r="E253" s="857"/>
      <c r="F253" s="62">
        <v>1.45</v>
      </c>
      <c r="G253" s="37">
        <v>8</v>
      </c>
      <c r="H253" s="62">
        <v>11.6</v>
      </c>
      <c r="I253" s="62">
        <v>12.08</v>
      </c>
      <c r="J253" s="37">
        <v>48</v>
      </c>
      <c r="K253" s="37" t="s">
        <v>129</v>
      </c>
      <c r="L253" s="37" t="s">
        <v>45</v>
      </c>
      <c r="M253" s="38" t="s">
        <v>161</v>
      </c>
      <c r="N253" s="38"/>
      <c r="O253" s="37">
        <v>55</v>
      </c>
      <c r="P253" s="99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59"/>
      <c r="R253" s="859"/>
      <c r="S253" s="859"/>
      <c r="T253" s="86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IFERROR(IF(Y253=0,"",ROUNDUP(Y253/H253,0)*0.02039),"")</f>
        <v/>
      </c>
      <c r="AA253" s="68" t="s">
        <v>45</v>
      </c>
      <c r="AB253" s="69" t="s">
        <v>45</v>
      </c>
      <c r="AC253" s="346" t="s">
        <v>440</v>
      </c>
      <c r="AG253" s="78"/>
      <c r="AJ253" s="84" t="s">
        <v>45</v>
      </c>
      <c r="AK253" s="84">
        <v>0</v>
      </c>
      <c r="BB253" s="347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446</v>
      </c>
      <c r="B254" s="63" t="s">
        <v>448</v>
      </c>
      <c r="C254" s="36">
        <v>4301011733</v>
      </c>
      <c r="D254" s="857">
        <v>4680115884250</v>
      </c>
      <c r="E254" s="857"/>
      <c r="F254" s="62">
        <v>1.45</v>
      </c>
      <c r="G254" s="37">
        <v>8</v>
      </c>
      <c r="H254" s="62">
        <v>11.6</v>
      </c>
      <c r="I254" s="62">
        <v>12.08</v>
      </c>
      <c r="J254" s="37">
        <v>56</v>
      </c>
      <c r="K254" s="37" t="s">
        <v>129</v>
      </c>
      <c r="L254" s="37" t="s">
        <v>45</v>
      </c>
      <c r="M254" s="38" t="s">
        <v>88</v>
      </c>
      <c r="N254" s="38"/>
      <c r="O254" s="37">
        <v>55</v>
      </c>
      <c r="P254" s="9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59"/>
      <c r="R254" s="859"/>
      <c r="S254" s="859"/>
      <c r="T254" s="86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IFERROR(IF(Y254=0,"",ROUNDUP(Y254/H254,0)*0.02175),"")</f>
        <v/>
      </c>
      <c r="AA254" s="68" t="s">
        <v>45</v>
      </c>
      <c r="AB254" s="69" t="s">
        <v>45</v>
      </c>
      <c r="AC254" s="348" t="s">
        <v>449</v>
      </c>
      <c r="AG254" s="78"/>
      <c r="AJ254" s="84" t="s">
        <v>45</v>
      </c>
      <c r="AK254" s="84">
        <v>0</v>
      </c>
      <c r="BB254" s="349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450</v>
      </c>
      <c r="B255" s="63" t="s">
        <v>451</v>
      </c>
      <c r="C255" s="36">
        <v>4301011718</v>
      </c>
      <c r="D255" s="857">
        <v>4680115884281</v>
      </c>
      <c r="E255" s="857"/>
      <c r="F255" s="62">
        <v>0.4</v>
      </c>
      <c r="G255" s="37">
        <v>10</v>
      </c>
      <c r="H255" s="62">
        <v>4</v>
      </c>
      <c r="I255" s="62">
        <v>4.21</v>
      </c>
      <c r="J255" s="37">
        <v>132</v>
      </c>
      <c r="K255" s="37" t="s">
        <v>137</v>
      </c>
      <c r="L255" s="37" t="s">
        <v>45</v>
      </c>
      <c r="M255" s="38" t="s">
        <v>128</v>
      </c>
      <c r="N255" s="38"/>
      <c r="O255" s="37">
        <v>55</v>
      </c>
      <c r="P255" s="9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59"/>
      <c r="R255" s="859"/>
      <c r="S255" s="859"/>
      <c r="T255" s="860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50" t="s">
        <v>442</v>
      </c>
      <c r="AG255" s="78"/>
      <c r="AJ255" s="84" t="s">
        <v>45</v>
      </c>
      <c r="AK255" s="84">
        <v>0</v>
      </c>
      <c r="BB255" s="351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452</v>
      </c>
      <c r="B256" s="63" t="s">
        <v>453</v>
      </c>
      <c r="C256" s="36">
        <v>4301011720</v>
      </c>
      <c r="D256" s="857">
        <v>4680115884199</v>
      </c>
      <c r="E256" s="857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137</v>
      </c>
      <c r="L256" s="37" t="s">
        <v>45</v>
      </c>
      <c r="M256" s="38" t="s">
        <v>128</v>
      </c>
      <c r="N256" s="38"/>
      <c r="O256" s="37">
        <v>55</v>
      </c>
      <c r="P256" s="9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59"/>
      <c r="R256" s="859"/>
      <c r="S256" s="859"/>
      <c r="T256" s="860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52" t="s">
        <v>445</v>
      </c>
      <c r="AG256" s="78"/>
      <c r="AJ256" s="84" t="s">
        <v>45</v>
      </c>
      <c r="AK256" s="84">
        <v>0</v>
      </c>
      <c r="BB256" s="353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454</v>
      </c>
      <c r="B257" s="63" t="s">
        <v>455</v>
      </c>
      <c r="C257" s="36">
        <v>4301011716</v>
      </c>
      <c r="D257" s="857">
        <v>4680115884267</v>
      </c>
      <c r="E257" s="857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137</v>
      </c>
      <c r="L257" s="37" t="s">
        <v>45</v>
      </c>
      <c r="M257" s="38" t="s">
        <v>128</v>
      </c>
      <c r="N257" s="38"/>
      <c r="O257" s="37">
        <v>55</v>
      </c>
      <c r="P257" s="99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59"/>
      <c r="R257" s="859"/>
      <c r="S257" s="859"/>
      <c r="T257" s="860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54" t="s">
        <v>449</v>
      </c>
      <c r="AG257" s="78"/>
      <c r="AJ257" s="84" t="s">
        <v>45</v>
      </c>
      <c r="AK257" s="84">
        <v>0</v>
      </c>
      <c r="BB257" s="355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64"/>
      <c r="B258" s="864"/>
      <c r="C258" s="864"/>
      <c r="D258" s="864"/>
      <c r="E258" s="864"/>
      <c r="F258" s="864"/>
      <c r="G258" s="864"/>
      <c r="H258" s="864"/>
      <c r="I258" s="864"/>
      <c r="J258" s="864"/>
      <c r="K258" s="864"/>
      <c r="L258" s="864"/>
      <c r="M258" s="864"/>
      <c r="N258" s="864"/>
      <c r="O258" s="865"/>
      <c r="P258" s="861" t="s">
        <v>40</v>
      </c>
      <c r="Q258" s="862"/>
      <c r="R258" s="862"/>
      <c r="S258" s="862"/>
      <c r="T258" s="862"/>
      <c r="U258" s="862"/>
      <c r="V258" s="863"/>
      <c r="W258" s="42" t="s">
        <v>39</v>
      </c>
      <c r="X258" s="43">
        <f>IFERROR(X250/H250,"0")+IFERROR(X251/H251,"0")+IFERROR(X252/H252,"0")+IFERROR(X253/H253,"0")+IFERROR(X254/H254,"0")+IFERROR(X255/H255,"0")+IFERROR(X256/H256,"0")+IFERROR(X257/H257,"0")</f>
        <v>0</v>
      </c>
      <c r="Y258" s="43">
        <f>IFERROR(Y250/H250,"0")+IFERROR(Y251/H251,"0")+IFERROR(Y252/H252,"0")+IFERROR(Y253/H253,"0")+IFERROR(Y254/H254,"0")+IFERROR(Y255/H255,"0")+IFERROR(Y256/H256,"0")+IFERROR(Y257/H257,"0")</f>
        <v>0</v>
      </c>
      <c r="Z258" s="43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64"/>
      <c r="B259" s="864"/>
      <c r="C259" s="864"/>
      <c r="D259" s="864"/>
      <c r="E259" s="864"/>
      <c r="F259" s="864"/>
      <c r="G259" s="864"/>
      <c r="H259" s="864"/>
      <c r="I259" s="864"/>
      <c r="J259" s="864"/>
      <c r="K259" s="864"/>
      <c r="L259" s="864"/>
      <c r="M259" s="864"/>
      <c r="N259" s="864"/>
      <c r="O259" s="865"/>
      <c r="P259" s="861" t="s">
        <v>40</v>
      </c>
      <c r="Q259" s="862"/>
      <c r="R259" s="862"/>
      <c r="S259" s="862"/>
      <c r="T259" s="862"/>
      <c r="U259" s="862"/>
      <c r="V259" s="863"/>
      <c r="W259" s="42" t="s">
        <v>0</v>
      </c>
      <c r="X259" s="43">
        <f>IFERROR(SUM(X250:X257),"0")</f>
        <v>0</v>
      </c>
      <c r="Y259" s="43">
        <f>IFERROR(SUM(Y250:Y257),"0")</f>
        <v>0</v>
      </c>
      <c r="Z259" s="42"/>
      <c r="AA259" s="67"/>
      <c r="AB259" s="67"/>
      <c r="AC259" s="67"/>
    </row>
    <row r="260" spans="1:68" ht="16.5" customHeight="1" x14ac:dyDescent="0.25">
      <c r="A260" s="855" t="s">
        <v>456</v>
      </c>
      <c r="B260" s="855"/>
      <c r="C260" s="855"/>
      <c r="D260" s="855"/>
      <c r="E260" s="855"/>
      <c r="F260" s="855"/>
      <c r="G260" s="855"/>
      <c r="H260" s="855"/>
      <c r="I260" s="855"/>
      <c r="J260" s="855"/>
      <c r="K260" s="855"/>
      <c r="L260" s="855"/>
      <c r="M260" s="855"/>
      <c r="N260" s="855"/>
      <c r="O260" s="855"/>
      <c r="P260" s="855"/>
      <c r="Q260" s="855"/>
      <c r="R260" s="855"/>
      <c r="S260" s="855"/>
      <c r="T260" s="855"/>
      <c r="U260" s="855"/>
      <c r="V260" s="855"/>
      <c r="W260" s="855"/>
      <c r="X260" s="855"/>
      <c r="Y260" s="855"/>
      <c r="Z260" s="855"/>
      <c r="AA260" s="65"/>
      <c r="AB260" s="65"/>
      <c r="AC260" s="79"/>
    </row>
    <row r="261" spans="1:68" ht="14.25" customHeight="1" x14ac:dyDescent="0.25">
      <c r="A261" s="856" t="s">
        <v>124</v>
      </c>
      <c r="B261" s="856"/>
      <c r="C261" s="856"/>
      <c r="D261" s="856"/>
      <c r="E261" s="856"/>
      <c r="F261" s="856"/>
      <c r="G261" s="856"/>
      <c r="H261" s="856"/>
      <c r="I261" s="856"/>
      <c r="J261" s="856"/>
      <c r="K261" s="856"/>
      <c r="L261" s="856"/>
      <c r="M261" s="856"/>
      <c r="N261" s="856"/>
      <c r="O261" s="856"/>
      <c r="P261" s="856"/>
      <c r="Q261" s="856"/>
      <c r="R261" s="856"/>
      <c r="S261" s="856"/>
      <c r="T261" s="856"/>
      <c r="U261" s="856"/>
      <c r="V261" s="856"/>
      <c r="W261" s="856"/>
      <c r="X261" s="856"/>
      <c r="Y261" s="856"/>
      <c r="Z261" s="856"/>
      <c r="AA261" s="66"/>
      <c r="AB261" s="66"/>
      <c r="AC261" s="80"/>
    </row>
    <row r="262" spans="1:68" ht="27" customHeight="1" x14ac:dyDescent="0.25">
      <c r="A262" s="63" t="s">
        <v>457</v>
      </c>
      <c r="B262" s="63" t="s">
        <v>458</v>
      </c>
      <c r="C262" s="36">
        <v>4301011942</v>
      </c>
      <c r="D262" s="857">
        <v>4680115884137</v>
      </c>
      <c r="E262" s="857"/>
      <c r="F262" s="62">
        <v>1.45</v>
      </c>
      <c r="G262" s="37">
        <v>8</v>
      </c>
      <c r="H262" s="62">
        <v>11.6</v>
      </c>
      <c r="I262" s="62">
        <v>12.08</v>
      </c>
      <c r="J262" s="37">
        <v>48</v>
      </c>
      <c r="K262" s="37" t="s">
        <v>129</v>
      </c>
      <c r="L262" s="37" t="s">
        <v>45</v>
      </c>
      <c r="M262" s="38" t="s">
        <v>161</v>
      </c>
      <c r="N262" s="38"/>
      <c r="O262" s="37">
        <v>55</v>
      </c>
      <c r="P262" s="100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59"/>
      <c r="R262" s="859"/>
      <c r="S262" s="859"/>
      <c r="T262" s="860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ref="Y262:Y270" si="62">IFERROR(IF(X262="",0,CEILING((X262/$H262),1)*$H262),"")</f>
        <v>0</v>
      </c>
      <c r="Z262" s="41" t="str">
        <f>IFERROR(IF(Y262=0,"",ROUNDUP(Y262/H262,0)*0.02039),"")</f>
        <v/>
      </c>
      <c r="AA262" s="68" t="s">
        <v>45</v>
      </c>
      <c r="AB262" s="69" t="s">
        <v>45</v>
      </c>
      <c r="AC262" s="356" t="s">
        <v>160</v>
      </c>
      <c r="AG262" s="78"/>
      <c r="AJ262" s="84" t="s">
        <v>45</v>
      </c>
      <c r="AK262" s="84">
        <v>0</v>
      </c>
      <c r="BB262" s="357" t="s">
        <v>66</v>
      </c>
      <c r="BM262" s="78">
        <f t="shared" ref="BM262:BM270" si="63">IFERROR(X262*I262/H262,"0")</f>
        <v>0</v>
      </c>
      <c r="BN262" s="78">
        <f t="shared" ref="BN262:BN270" si="64">IFERROR(Y262*I262/H262,"0")</f>
        <v>0</v>
      </c>
      <c r="BO262" s="78">
        <f t="shared" ref="BO262:BO270" si="65">IFERROR(1/J262*(X262/H262),"0")</f>
        <v>0</v>
      </c>
      <c r="BP262" s="78">
        <f t="shared" ref="BP262:BP270" si="66">IFERROR(1/J262*(Y262/H262),"0")</f>
        <v>0</v>
      </c>
    </row>
    <row r="263" spans="1:68" ht="27" customHeight="1" x14ac:dyDescent="0.25">
      <c r="A263" s="63" t="s">
        <v>457</v>
      </c>
      <c r="B263" s="63" t="s">
        <v>459</v>
      </c>
      <c r="C263" s="36">
        <v>4301011826</v>
      </c>
      <c r="D263" s="857">
        <v>4680115884137</v>
      </c>
      <c r="E263" s="857"/>
      <c r="F263" s="62">
        <v>1.45</v>
      </c>
      <c r="G263" s="37">
        <v>8</v>
      </c>
      <c r="H263" s="62">
        <v>11.6</v>
      </c>
      <c r="I263" s="62">
        <v>12.08</v>
      </c>
      <c r="J263" s="37">
        <v>56</v>
      </c>
      <c r="K263" s="37" t="s">
        <v>129</v>
      </c>
      <c r="L263" s="37" t="s">
        <v>45</v>
      </c>
      <c r="M263" s="38" t="s">
        <v>128</v>
      </c>
      <c r="N263" s="38"/>
      <c r="O263" s="37">
        <v>55</v>
      </c>
      <c r="P263" s="10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59"/>
      <c r="R263" s="859"/>
      <c r="S263" s="859"/>
      <c r="T263" s="86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IFERROR(IF(Y263=0,"",ROUNDUP(Y263/H263,0)*0.02175),"")</f>
        <v/>
      </c>
      <c r="AA263" s="68" t="s">
        <v>45</v>
      </c>
      <c r="AB263" s="69" t="s">
        <v>45</v>
      </c>
      <c r="AC263" s="358" t="s">
        <v>460</v>
      </c>
      <c r="AG263" s="78"/>
      <c r="AJ263" s="84" t="s">
        <v>45</v>
      </c>
      <c r="AK263" s="84">
        <v>0</v>
      </c>
      <c r="BB263" s="359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4301011724</v>
      </c>
      <c r="D264" s="857">
        <v>4680115884236</v>
      </c>
      <c r="E264" s="857"/>
      <c r="F264" s="62">
        <v>1.45</v>
      </c>
      <c r="G264" s="37">
        <v>8</v>
      </c>
      <c r="H264" s="62">
        <v>11.6</v>
      </c>
      <c r="I264" s="62">
        <v>12.08</v>
      </c>
      <c r="J264" s="37">
        <v>56</v>
      </c>
      <c r="K264" s="37" t="s">
        <v>129</v>
      </c>
      <c r="L264" s="37" t="s">
        <v>45</v>
      </c>
      <c r="M264" s="38" t="s">
        <v>128</v>
      </c>
      <c r="N264" s="38"/>
      <c r="O264" s="37">
        <v>55</v>
      </c>
      <c r="P264" s="100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59"/>
      <c r="R264" s="859"/>
      <c r="S264" s="859"/>
      <c r="T264" s="86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2"/>
        <v>0</v>
      </c>
      <c r="Z264" s="41" t="str">
        <f>IFERROR(IF(Y264=0,"",ROUNDUP(Y264/H264,0)*0.02175),"")</f>
        <v/>
      </c>
      <c r="AA264" s="68" t="s">
        <v>45</v>
      </c>
      <c r="AB264" s="69" t="s">
        <v>45</v>
      </c>
      <c r="AC264" s="360" t="s">
        <v>463</v>
      </c>
      <c r="AG264" s="78"/>
      <c r="AJ264" s="84" t="s">
        <v>45</v>
      </c>
      <c r="AK264" s="84">
        <v>0</v>
      </c>
      <c r="BB264" s="361" t="s">
        <v>66</v>
      </c>
      <c r="BM264" s="78">
        <f t="shared" si="63"/>
        <v>0</v>
      </c>
      <c r="BN264" s="78">
        <f t="shared" si="64"/>
        <v>0</v>
      </c>
      <c r="BO264" s="78">
        <f t="shared" si="65"/>
        <v>0</v>
      </c>
      <c r="BP264" s="78">
        <f t="shared" si="66"/>
        <v>0</v>
      </c>
    </row>
    <row r="265" spans="1:68" ht="27" customHeight="1" x14ac:dyDescent="0.25">
      <c r="A265" s="63" t="s">
        <v>464</v>
      </c>
      <c r="B265" s="63" t="s">
        <v>465</v>
      </c>
      <c r="C265" s="36">
        <v>4301011941</v>
      </c>
      <c r="D265" s="857">
        <v>4680115884175</v>
      </c>
      <c r="E265" s="857"/>
      <c r="F265" s="62">
        <v>1.45</v>
      </c>
      <c r="G265" s="37">
        <v>8</v>
      </c>
      <c r="H265" s="62">
        <v>11.6</v>
      </c>
      <c r="I265" s="62">
        <v>12.08</v>
      </c>
      <c r="J265" s="37">
        <v>48</v>
      </c>
      <c r="K265" s="37" t="s">
        <v>129</v>
      </c>
      <c r="L265" s="37" t="s">
        <v>45</v>
      </c>
      <c r="M265" s="38" t="s">
        <v>161</v>
      </c>
      <c r="N265" s="38"/>
      <c r="O265" s="37">
        <v>55</v>
      </c>
      <c r="P265" s="100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59"/>
      <c r="R265" s="859"/>
      <c r="S265" s="859"/>
      <c r="T265" s="86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2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2" t="s">
        <v>160</v>
      </c>
      <c r="AG265" s="78"/>
      <c r="AJ265" s="84" t="s">
        <v>45</v>
      </c>
      <c r="AK265" s="84">
        <v>0</v>
      </c>
      <c r="BB265" s="363" t="s">
        <v>66</v>
      </c>
      <c r="BM265" s="78">
        <f t="shared" si="63"/>
        <v>0</v>
      </c>
      <c r="BN265" s="78">
        <f t="shared" si="64"/>
        <v>0</v>
      </c>
      <c r="BO265" s="78">
        <f t="shared" si="65"/>
        <v>0</v>
      </c>
      <c r="BP265" s="78">
        <f t="shared" si="66"/>
        <v>0</v>
      </c>
    </row>
    <row r="266" spans="1:68" ht="27" customHeight="1" x14ac:dyDescent="0.25">
      <c r="A266" s="63" t="s">
        <v>464</v>
      </c>
      <c r="B266" s="63" t="s">
        <v>466</v>
      </c>
      <c r="C266" s="36">
        <v>4301011721</v>
      </c>
      <c r="D266" s="857">
        <v>4680115884175</v>
      </c>
      <c r="E266" s="857"/>
      <c r="F266" s="62">
        <v>1.45</v>
      </c>
      <c r="G266" s="37">
        <v>8</v>
      </c>
      <c r="H266" s="62">
        <v>11.6</v>
      </c>
      <c r="I266" s="62">
        <v>12.08</v>
      </c>
      <c r="J266" s="37">
        <v>56</v>
      </c>
      <c r="K266" s="37" t="s">
        <v>129</v>
      </c>
      <c r="L266" s="37" t="s">
        <v>45</v>
      </c>
      <c r="M266" s="38" t="s">
        <v>128</v>
      </c>
      <c r="N266" s="38"/>
      <c r="O266" s="37">
        <v>55</v>
      </c>
      <c r="P266" s="10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59"/>
      <c r="R266" s="859"/>
      <c r="S266" s="859"/>
      <c r="T266" s="86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2"/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64" t="s">
        <v>467</v>
      </c>
      <c r="AG266" s="78"/>
      <c r="AJ266" s="84" t="s">
        <v>45</v>
      </c>
      <c r="AK266" s="84">
        <v>0</v>
      </c>
      <c r="BB266" s="365" t="s">
        <v>66</v>
      </c>
      <c r="BM266" s="78">
        <f t="shared" si="63"/>
        <v>0</v>
      </c>
      <c r="BN266" s="78">
        <f t="shared" si="64"/>
        <v>0</v>
      </c>
      <c r="BO266" s="78">
        <f t="shared" si="65"/>
        <v>0</v>
      </c>
      <c r="BP266" s="78">
        <f t="shared" si="66"/>
        <v>0</v>
      </c>
    </row>
    <row r="267" spans="1:68" ht="27" customHeight="1" x14ac:dyDescent="0.25">
      <c r="A267" s="63" t="s">
        <v>468</v>
      </c>
      <c r="B267" s="63" t="s">
        <v>469</v>
      </c>
      <c r="C267" s="36">
        <v>4301011824</v>
      </c>
      <c r="D267" s="857">
        <v>4680115884144</v>
      </c>
      <c r="E267" s="857"/>
      <c r="F267" s="62">
        <v>0.4</v>
      </c>
      <c r="G267" s="37">
        <v>10</v>
      </c>
      <c r="H267" s="62">
        <v>4</v>
      </c>
      <c r="I267" s="62">
        <v>4.21</v>
      </c>
      <c r="J267" s="37">
        <v>132</v>
      </c>
      <c r="K267" s="37" t="s">
        <v>137</v>
      </c>
      <c r="L267" s="37" t="s">
        <v>45</v>
      </c>
      <c r="M267" s="38" t="s">
        <v>128</v>
      </c>
      <c r="N267" s="38"/>
      <c r="O267" s="37">
        <v>55</v>
      </c>
      <c r="P267" s="100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59"/>
      <c r="R267" s="859"/>
      <c r="S267" s="859"/>
      <c r="T267" s="86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IFERROR(IF(Y267=0,"",ROUNDUP(Y267/H267,0)*0.00902),"")</f>
        <v/>
      </c>
      <c r="AA267" s="68" t="s">
        <v>45</v>
      </c>
      <c r="AB267" s="69" t="s">
        <v>45</v>
      </c>
      <c r="AC267" s="366" t="s">
        <v>460</v>
      </c>
      <c r="AG267" s="78"/>
      <c r="AJ267" s="84" t="s">
        <v>45</v>
      </c>
      <c r="AK267" s="84">
        <v>0</v>
      </c>
      <c r="BB267" s="367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470</v>
      </c>
      <c r="B268" s="63" t="s">
        <v>471</v>
      </c>
      <c r="C268" s="36">
        <v>4301011963</v>
      </c>
      <c r="D268" s="857">
        <v>4680115885288</v>
      </c>
      <c r="E268" s="857"/>
      <c r="F268" s="62">
        <v>0.37</v>
      </c>
      <c r="G268" s="37">
        <v>10</v>
      </c>
      <c r="H268" s="62">
        <v>3.7</v>
      </c>
      <c r="I268" s="62">
        <v>3.91</v>
      </c>
      <c r="J268" s="37">
        <v>132</v>
      </c>
      <c r="K268" s="37" t="s">
        <v>137</v>
      </c>
      <c r="L268" s="37" t="s">
        <v>45</v>
      </c>
      <c r="M268" s="38" t="s">
        <v>128</v>
      </c>
      <c r="N268" s="38"/>
      <c r="O268" s="37">
        <v>55</v>
      </c>
      <c r="P268" s="100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59"/>
      <c r="R268" s="859"/>
      <c r="S268" s="859"/>
      <c r="T268" s="86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8" t="s">
        <v>472</v>
      </c>
      <c r="AG268" s="78"/>
      <c r="AJ268" s="84" t="s">
        <v>45</v>
      </c>
      <c r="AK268" s="84">
        <v>0</v>
      </c>
      <c r="BB268" s="369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473</v>
      </c>
      <c r="B269" s="63" t="s">
        <v>474</v>
      </c>
      <c r="C269" s="36">
        <v>4301011726</v>
      </c>
      <c r="D269" s="857">
        <v>4680115884182</v>
      </c>
      <c r="E269" s="857"/>
      <c r="F269" s="62">
        <v>0.37</v>
      </c>
      <c r="G269" s="37">
        <v>10</v>
      </c>
      <c r="H269" s="62">
        <v>3.7</v>
      </c>
      <c r="I269" s="62">
        <v>3.91</v>
      </c>
      <c r="J269" s="37">
        <v>132</v>
      </c>
      <c r="K269" s="37" t="s">
        <v>137</v>
      </c>
      <c r="L269" s="37" t="s">
        <v>45</v>
      </c>
      <c r="M269" s="38" t="s">
        <v>128</v>
      </c>
      <c r="N269" s="38"/>
      <c r="O269" s="37">
        <v>55</v>
      </c>
      <c r="P269" s="100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59"/>
      <c r="R269" s="859"/>
      <c r="S269" s="859"/>
      <c r="T269" s="86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70" t="s">
        <v>463</v>
      </c>
      <c r="AG269" s="78"/>
      <c r="AJ269" s="84" t="s">
        <v>45</v>
      </c>
      <c r="AK269" s="84">
        <v>0</v>
      </c>
      <c r="BB269" s="371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27" customHeight="1" x14ac:dyDescent="0.25">
      <c r="A270" s="63" t="s">
        <v>475</v>
      </c>
      <c r="B270" s="63" t="s">
        <v>476</v>
      </c>
      <c r="C270" s="36">
        <v>4301011722</v>
      </c>
      <c r="D270" s="857">
        <v>4680115884205</v>
      </c>
      <c r="E270" s="85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137</v>
      </c>
      <c r="L270" s="37" t="s">
        <v>45</v>
      </c>
      <c r="M270" s="38" t="s">
        <v>128</v>
      </c>
      <c r="N270" s="38"/>
      <c r="O270" s="37">
        <v>55</v>
      </c>
      <c r="P270" s="100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59"/>
      <c r="R270" s="859"/>
      <c r="S270" s="859"/>
      <c r="T270" s="86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2" t="s">
        <v>467</v>
      </c>
      <c r="AG270" s="78"/>
      <c r="AJ270" s="84" t="s">
        <v>45</v>
      </c>
      <c r="AK270" s="84">
        <v>0</v>
      </c>
      <c r="BB270" s="373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x14ac:dyDescent="0.2">
      <c r="A271" s="864"/>
      <c r="B271" s="864"/>
      <c r="C271" s="864"/>
      <c r="D271" s="864"/>
      <c r="E271" s="864"/>
      <c r="F271" s="864"/>
      <c r="G271" s="864"/>
      <c r="H271" s="864"/>
      <c r="I271" s="864"/>
      <c r="J271" s="864"/>
      <c r="K271" s="864"/>
      <c r="L271" s="864"/>
      <c r="M271" s="864"/>
      <c r="N271" s="864"/>
      <c r="O271" s="865"/>
      <c r="P271" s="861" t="s">
        <v>40</v>
      </c>
      <c r="Q271" s="862"/>
      <c r="R271" s="862"/>
      <c r="S271" s="862"/>
      <c r="T271" s="862"/>
      <c r="U271" s="862"/>
      <c r="V271" s="863"/>
      <c r="W271" s="42" t="s">
        <v>39</v>
      </c>
      <c r="X271" s="43">
        <f>IFERROR(X262/H262,"0")+IFERROR(X263/H263,"0")+IFERROR(X264/H264,"0")+IFERROR(X265/H265,"0")+IFERROR(X266/H266,"0")+IFERROR(X267/H267,"0")+IFERROR(X268/H268,"0")+IFERROR(X269/H269,"0")+IFERROR(X270/H270,"0")</f>
        <v>0</v>
      </c>
      <c r="Y271" s="43">
        <f>IFERROR(Y262/H262,"0")+IFERROR(Y263/H263,"0")+IFERROR(Y264/H264,"0")+IFERROR(Y265/H265,"0")+IFERROR(Y266/H266,"0")+IFERROR(Y267/H267,"0")+IFERROR(Y268/H268,"0")+IFERROR(Y269/H269,"0")+IFERROR(Y270/H270,"0")</f>
        <v>0</v>
      </c>
      <c r="Z271" s="43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67"/>
      <c r="AB271" s="67"/>
      <c r="AC271" s="67"/>
    </row>
    <row r="272" spans="1:68" x14ac:dyDescent="0.2">
      <c r="A272" s="864"/>
      <c r="B272" s="864"/>
      <c r="C272" s="864"/>
      <c r="D272" s="864"/>
      <c r="E272" s="864"/>
      <c r="F272" s="864"/>
      <c r="G272" s="864"/>
      <c r="H272" s="864"/>
      <c r="I272" s="864"/>
      <c r="J272" s="864"/>
      <c r="K272" s="864"/>
      <c r="L272" s="864"/>
      <c r="M272" s="864"/>
      <c r="N272" s="864"/>
      <c r="O272" s="865"/>
      <c r="P272" s="861" t="s">
        <v>40</v>
      </c>
      <c r="Q272" s="862"/>
      <c r="R272" s="862"/>
      <c r="S272" s="862"/>
      <c r="T272" s="862"/>
      <c r="U272" s="862"/>
      <c r="V272" s="863"/>
      <c r="W272" s="42" t="s">
        <v>0</v>
      </c>
      <c r="X272" s="43">
        <f>IFERROR(SUM(X262:X270),"0")</f>
        <v>0</v>
      </c>
      <c r="Y272" s="43">
        <f>IFERROR(SUM(Y262:Y270),"0")</f>
        <v>0</v>
      </c>
      <c r="Z272" s="42"/>
      <c r="AA272" s="67"/>
      <c r="AB272" s="67"/>
      <c r="AC272" s="67"/>
    </row>
    <row r="273" spans="1:68" ht="14.25" customHeight="1" x14ac:dyDescent="0.25">
      <c r="A273" s="856" t="s">
        <v>179</v>
      </c>
      <c r="B273" s="856"/>
      <c r="C273" s="856"/>
      <c r="D273" s="856"/>
      <c r="E273" s="856"/>
      <c r="F273" s="856"/>
      <c r="G273" s="856"/>
      <c r="H273" s="856"/>
      <c r="I273" s="856"/>
      <c r="J273" s="856"/>
      <c r="K273" s="856"/>
      <c r="L273" s="856"/>
      <c r="M273" s="856"/>
      <c r="N273" s="856"/>
      <c r="O273" s="856"/>
      <c r="P273" s="856"/>
      <c r="Q273" s="856"/>
      <c r="R273" s="856"/>
      <c r="S273" s="856"/>
      <c r="T273" s="856"/>
      <c r="U273" s="856"/>
      <c r="V273" s="856"/>
      <c r="W273" s="856"/>
      <c r="X273" s="856"/>
      <c r="Y273" s="856"/>
      <c r="Z273" s="856"/>
      <c r="AA273" s="66"/>
      <c r="AB273" s="66"/>
      <c r="AC273" s="80"/>
    </row>
    <row r="274" spans="1:68" ht="27" customHeight="1" x14ac:dyDescent="0.25">
      <c r="A274" s="63" t="s">
        <v>477</v>
      </c>
      <c r="B274" s="63" t="s">
        <v>478</v>
      </c>
      <c r="C274" s="36">
        <v>4301020340</v>
      </c>
      <c r="D274" s="857">
        <v>4680115885721</v>
      </c>
      <c r="E274" s="857"/>
      <c r="F274" s="62">
        <v>0.33</v>
      </c>
      <c r="G274" s="37">
        <v>6</v>
      </c>
      <c r="H274" s="62">
        <v>1.98</v>
      </c>
      <c r="I274" s="62">
        <v>2.08</v>
      </c>
      <c r="J274" s="37">
        <v>234</v>
      </c>
      <c r="K274" s="37" t="s">
        <v>83</v>
      </c>
      <c r="L274" s="37" t="s">
        <v>45</v>
      </c>
      <c r="M274" s="38" t="s">
        <v>88</v>
      </c>
      <c r="N274" s="38"/>
      <c r="O274" s="37">
        <v>50</v>
      </c>
      <c r="P274" s="100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59"/>
      <c r="R274" s="859"/>
      <c r="S274" s="859"/>
      <c r="T274" s="860"/>
      <c r="U274" s="39" t="s">
        <v>45</v>
      </c>
      <c r="V274" s="39" t="s">
        <v>45</v>
      </c>
      <c r="W274" s="40" t="s">
        <v>0</v>
      </c>
      <c r="X274" s="58">
        <v>0</v>
      </c>
      <c r="Y274" s="55">
        <f>IFERROR(IF(X274="",0,CEILING((X274/$H274),1)*$H274),"")</f>
        <v>0</v>
      </c>
      <c r="Z274" s="41" t="str">
        <f>IFERROR(IF(Y274=0,"",ROUNDUP(Y274/H274,0)*0.00502),"")</f>
        <v/>
      </c>
      <c r="AA274" s="68" t="s">
        <v>45</v>
      </c>
      <c r="AB274" s="69" t="s">
        <v>45</v>
      </c>
      <c r="AC274" s="374" t="s">
        <v>479</v>
      </c>
      <c r="AG274" s="78"/>
      <c r="AJ274" s="84" t="s">
        <v>45</v>
      </c>
      <c r="AK274" s="84">
        <v>0</v>
      </c>
      <c r="BB274" s="375" t="s">
        <v>66</v>
      </c>
      <c r="BM274" s="78">
        <f>IFERROR(X274*I274/H274,"0")</f>
        <v>0</v>
      </c>
      <c r="BN274" s="78">
        <f>IFERROR(Y274*I274/H274,"0")</f>
        <v>0</v>
      </c>
      <c r="BO274" s="78">
        <f>IFERROR(1/J274*(X274/H274),"0")</f>
        <v>0</v>
      </c>
      <c r="BP274" s="78">
        <f>IFERROR(1/J274*(Y274/H274),"0")</f>
        <v>0</v>
      </c>
    </row>
    <row r="275" spans="1:68" x14ac:dyDescent="0.2">
      <c r="A275" s="864"/>
      <c r="B275" s="864"/>
      <c r="C275" s="864"/>
      <c r="D275" s="864"/>
      <c r="E275" s="864"/>
      <c r="F275" s="864"/>
      <c r="G275" s="864"/>
      <c r="H275" s="864"/>
      <c r="I275" s="864"/>
      <c r="J275" s="864"/>
      <c r="K275" s="864"/>
      <c r="L275" s="864"/>
      <c r="M275" s="864"/>
      <c r="N275" s="864"/>
      <c r="O275" s="865"/>
      <c r="P275" s="861" t="s">
        <v>40</v>
      </c>
      <c r="Q275" s="862"/>
      <c r="R275" s="862"/>
      <c r="S275" s="862"/>
      <c r="T275" s="862"/>
      <c r="U275" s="862"/>
      <c r="V275" s="863"/>
      <c r="W275" s="42" t="s">
        <v>39</v>
      </c>
      <c r="X275" s="43">
        <f>IFERROR(X274/H274,"0")</f>
        <v>0</v>
      </c>
      <c r="Y275" s="43">
        <f>IFERROR(Y274/H274,"0")</f>
        <v>0</v>
      </c>
      <c r="Z275" s="43">
        <f>IFERROR(IF(Z274="",0,Z274),"0")</f>
        <v>0</v>
      </c>
      <c r="AA275" s="67"/>
      <c r="AB275" s="67"/>
      <c r="AC275" s="67"/>
    </row>
    <row r="276" spans="1:68" x14ac:dyDescent="0.2">
      <c r="A276" s="864"/>
      <c r="B276" s="864"/>
      <c r="C276" s="864"/>
      <c r="D276" s="864"/>
      <c r="E276" s="864"/>
      <c r="F276" s="864"/>
      <c r="G276" s="864"/>
      <c r="H276" s="864"/>
      <c r="I276" s="864"/>
      <c r="J276" s="864"/>
      <c r="K276" s="864"/>
      <c r="L276" s="864"/>
      <c r="M276" s="864"/>
      <c r="N276" s="864"/>
      <c r="O276" s="865"/>
      <c r="P276" s="861" t="s">
        <v>40</v>
      </c>
      <c r="Q276" s="862"/>
      <c r="R276" s="862"/>
      <c r="S276" s="862"/>
      <c r="T276" s="862"/>
      <c r="U276" s="862"/>
      <c r="V276" s="863"/>
      <c r="W276" s="42" t="s">
        <v>0</v>
      </c>
      <c r="X276" s="43">
        <f>IFERROR(SUM(X274:X274),"0")</f>
        <v>0</v>
      </c>
      <c r="Y276" s="43">
        <f>IFERROR(SUM(Y274:Y274),"0")</f>
        <v>0</v>
      </c>
      <c r="Z276" s="42"/>
      <c r="AA276" s="67"/>
      <c r="AB276" s="67"/>
      <c r="AC276" s="67"/>
    </row>
    <row r="277" spans="1:68" ht="16.5" customHeight="1" x14ac:dyDescent="0.25">
      <c r="A277" s="855" t="s">
        <v>480</v>
      </c>
      <c r="B277" s="855"/>
      <c r="C277" s="855"/>
      <c r="D277" s="855"/>
      <c r="E277" s="855"/>
      <c r="F277" s="855"/>
      <c r="G277" s="855"/>
      <c r="H277" s="855"/>
      <c r="I277" s="855"/>
      <c r="J277" s="855"/>
      <c r="K277" s="855"/>
      <c r="L277" s="855"/>
      <c r="M277" s="855"/>
      <c r="N277" s="855"/>
      <c r="O277" s="855"/>
      <c r="P277" s="855"/>
      <c r="Q277" s="855"/>
      <c r="R277" s="855"/>
      <c r="S277" s="855"/>
      <c r="T277" s="855"/>
      <c r="U277" s="855"/>
      <c r="V277" s="855"/>
      <c r="W277" s="855"/>
      <c r="X277" s="855"/>
      <c r="Y277" s="855"/>
      <c r="Z277" s="855"/>
      <c r="AA277" s="65"/>
      <c r="AB277" s="65"/>
      <c r="AC277" s="79"/>
    </row>
    <row r="278" spans="1:68" ht="14.25" customHeight="1" x14ac:dyDescent="0.25">
      <c r="A278" s="856" t="s">
        <v>124</v>
      </c>
      <c r="B278" s="856"/>
      <c r="C278" s="856"/>
      <c r="D278" s="856"/>
      <c r="E278" s="856"/>
      <c r="F278" s="856"/>
      <c r="G278" s="856"/>
      <c r="H278" s="856"/>
      <c r="I278" s="856"/>
      <c r="J278" s="856"/>
      <c r="K278" s="856"/>
      <c r="L278" s="856"/>
      <c r="M278" s="856"/>
      <c r="N278" s="856"/>
      <c r="O278" s="856"/>
      <c r="P278" s="856"/>
      <c r="Q278" s="856"/>
      <c r="R278" s="856"/>
      <c r="S278" s="856"/>
      <c r="T278" s="856"/>
      <c r="U278" s="856"/>
      <c r="V278" s="856"/>
      <c r="W278" s="856"/>
      <c r="X278" s="856"/>
      <c r="Y278" s="856"/>
      <c r="Z278" s="856"/>
      <c r="AA278" s="66"/>
      <c r="AB278" s="66"/>
      <c r="AC278" s="80"/>
    </row>
    <row r="279" spans="1:68" ht="27" customHeight="1" x14ac:dyDescent="0.25">
      <c r="A279" s="63" t="s">
        <v>481</v>
      </c>
      <c r="B279" s="63" t="s">
        <v>482</v>
      </c>
      <c r="C279" s="36">
        <v>4301011322</v>
      </c>
      <c r="D279" s="857">
        <v>4607091387452</v>
      </c>
      <c r="E279" s="857"/>
      <c r="F279" s="62">
        <v>1.35</v>
      </c>
      <c r="G279" s="37">
        <v>8</v>
      </c>
      <c r="H279" s="62">
        <v>10.8</v>
      </c>
      <c r="I279" s="62">
        <v>11.28</v>
      </c>
      <c r="J279" s="37">
        <v>56</v>
      </c>
      <c r="K279" s="37" t="s">
        <v>129</v>
      </c>
      <c r="L279" s="37" t="s">
        <v>45</v>
      </c>
      <c r="M279" s="38" t="s">
        <v>88</v>
      </c>
      <c r="N279" s="38"/>
      <c r="O279" s="37">
        <v>55</v>
      </c>
      <c r="P279" s="1010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859"/>
      <c r="R279" s="859"/>
      <c r="S279" s="859"/>
      <c r="T279" s="860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ref="Y279:Y288" si="67">IFERROR(IF(X279="",0,CEILING((X279/$H279),1)*$H279),"")</f>
        <v>0</v>
      </c>
      <c r="Z279" s="41" t="str">
        <f>IFERROR(IF(Y279=0,"",ROUNDUP(Y279/H279,0)*0.02175),"")</f>
        <v/>
      </c>
      <c r="AA279" s="68" t="s">
        <v>45</v>
      </c>
      <c r="AB279" s="69" t="s">
        <v>45</v>
      </c>
      <c r="AC279" s="376" t="s">
        <v>483</v>
      </c>
      <c r="AG279" s="78"/>
      <c r="AJ279" s="84" t="s">
        <v>45</v>
      </c>
      <c r="AK279" s="84">
        <v>0</v>
      </c>
      <c r="BB279" s="377" t="s">
        <v>66</v>
      </c>
      <c r="BM279" s="78">
        <f t="shared" ref="BM279:BM288" si="68">IFERROR(X279*I279/H279,"0")</f>
        <v>0</v>
      </c>
      <c r="BN279" s="78">
        <f t="shared" ref="BN279:BN288" si="69">IFERROR(Y279*I279/H279,"0")</f>
        <v>0</v>
      </c>
      <c r="BO279" s="78">
        <f t="shared" ref="BO279:BO288" si="70">IFERROR(1/J279*(X279/H279),"0")</f>
        <v>0</v>
      </c>
      <c r="BP279" s="78">
        <f t="shared" ref="BP279:BP288" si="71">IFERROR(1/J279*(Y279/H279),"0")</f>
        <v>0</v>
      </c>
    </row>
    <row r="280" spans="1:68" ht="27" customHeight="1" x14ac:dyDescent="0.25">
      <c r="A280" s="63" t="s">
        <v>484</v>
      </c>
      <c r="B280" s="63" t="s">
        <v>485</v>
      </c>
      <c r="C280" s="36">
        <v>4301011855</v>
      </c>
      <c r="D280" s="857">
        <v>4680115885837</v>
      </c>
      <c r="E280" s="857"/>
      <c r="F280" s="62">
        <v>1.35</v>
      </c>
      <c r="G280" s="37">
        <v>8</v>
      </c>
      <c r="H280" s="62">
        <v>10.8</v>
      </c>
      <c r="I280" s="62">
        <v>11.28</v>
      </c>
      <c r="J280" s="37">
        <v>56</v>
      </c>
      <c r="K280" s="37" t="s">
        <v>129</v>
      </c>
      <c r="L280" s="37" t="s">
        <v>45</v>
      </c>
      <c r="M280" s="38" t="s">
        <v>128</v>
      </c>
      <c r="N280" s="38"/>
      <c r="O280" s="37">
        <v>55</v>
      </c>
      <c r="P280" s="101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859"/>
      <c r="R280" s="859"/>
      <c r="S280" s="859"/>
      <c r="T280" s="860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78" t="s">
        <v>486</v>
      </c>
      <c r="AG280" s="78"/>
      <c r="AJ280" s="84" t="s">
        <v>45</v>
      </c>
      <c r="AK280" s="84">
        <v>0</v>
      </c>
      <c r="BB280" s="379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ht="27" customHeight="1" x14ac:dyDescent="0.25">
      <c r="A281" s="63" t="s">
        <v>487</v>
      </c>
      <c r="B281" s="63" t="s">
        <v>488</v>
      </c>
      <c r="C281" s="36">
        <v>4301011910</v>
      </c>
      <c r="D281" s="857">
        <v>4680115885806</v>
      </c>
      <c r="E281" s="857"/>
      <c r="F281" s="62">
        <v>1.35</v>
      </c>
      <c r="G281" s="37">
        <v>8</v>
      </c>
      <c r="H281" s="62">
        <v>10.8</v>
      </c>
      <c r="I281" s="62">
        <v>11.28</v>
      </c>
      <c r="J281" s="37">
        <v>48</v>
      </c>
      <c r="K281" s="37" t="s">
        <v>129</v>
      </c>
      <c r="L281" s="37" t="s">
        <v>45</v>
      </c>
      <c r="M281" s="38" t="s">
        <v>161</v>
      </c>
      <c r="N281" s="38"/>
      <c r="O281" s="37">
        <v>55</v>
      </c>
      <c r="P281" s="101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59"/>
      <c r="R281" s="859"/>
      <c r="S281" s="859"/>
      <c r="T281" s="860"/>
      <c r="U281" s="39" t="s">
        <v>45</v>
      </c>
      <c r="V281" s="39" t="s">
        <v>45</v>
      </c>
      <c r="W281" s="40" t="s">
        <v>0</v>
      </c>
      <c r="X281" s="58">
        <v>0</v>
      </c>
      <c r="Y281" s="55">
        <f t="shared" si="67"/>
        <v>0</v>
      </c>
      <c r="Z281" s="41" t="str">
        <f>IFERROR(IF(Y281=0,"",ROUNDUP(Y281/H281,0)*0.02039),"")</f>
        <v/>
      </c>
      <c r="AA281" s="68" t="s">
        <v>45</v>
      </c>
      <c r="AB281" s="69" t="s">
        <v>45</v>
      </c>
      <c r="AC281" s="380" t="s">
        <v>489</v>
      </c>
      <c r="AG281" s="78"/>
      <c r="AJ281" s="84" t="s">
        <v>45</v>
      </c>
      <c r="AK281" s="84">
        <v>0</v>
      </c>
      <c r="BB281" s="381" t="s">
        <v>66</v>
      </c>
      <c r="BM281" s="78">
        <f t="shared" si="68"/>
        <v>0</v>
      </c>
      <c r="BN281" s="78">
        <f t="shared" si="69"/>
        <v>0</v>
      </c>
      <c r="BO281" s="78">
        <f t="shared" si="70"/>
        <v>0</v>
      </c>
      <c r="BP281" s="78">
        <f t="shared" si="71"/>
        <v>0</v>
      </c>
    </row>
    <row r="282" spans="1:68" ht="27" customHeight="1" x14ac:dyDescent="0.25">
      <c r="A282" s="63" t="s">
        <v>487</v>
      </c>
      <c r="B282" s="63" t="s">
        <v>490</v>
      </c>
      <c r="C282" s="36">
        <v>4301011850</v>
      </c>
      <c r="D282" s="857">
        <v>4680115885806</v>
      </c>
      <c r="E282" s="857"/>
      <c r="F282" s="62">
        <v>1.35</v>
      </c>
      <c r="G282" s="37">
        <v>8</v>
      </c>
      <c r="H282" s="62">
        <v>10.8</v>
      </c>
      <c r="I282" s="62">
        <v>11.28</v>
      </c>
      <c r="J282" s="37">
        <v>56</v>
      </c>
      <c r="K282" s="37" t="s">
        <v>129</v>
      </c>
      <c r="L282" s="37" t="s">
        <v>45</v>
      </c>
      <c r="M282" s="38" t="s">
        <v>128</v>
      </c>
      <c r="N282" s="38"/>
      <c r="O282" s="37">
        <v>55</v>
      </c>
      <c r="P282" s="101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59"/>
      <c r="R282" s="859"/>
      <c r="S282" s="859"/>
      <c r="T282" s="860"/>
      <c r="U282" s="39" t="s">
        <v>45</v>
      </c>
      <c r="V282" s="39" t="s">
        <v>45</v>
      </c>
      <c r="W282" s="40" t="s">
        <v>0</v>
      </c>
      <c r="X282" s="58">
        <v>0</v>
      </c>
      <c r="Y282" s="55">
        <f t="shared" si="67"/>
        <v>0</v>
      </c>
      <c r="Z282" s="41" t="str">
        <f>IFERROR(IF(Y282=0,"",ROUNDUP(Y282/H282,0)*0.02175),"")</f>
        <v/>
      </c>
      <c r="AA282" s="68" t="s">
        <v>45</v>
      </c>
      <c r="AB282" s="69" t="s">
        <v>45</v>
      </c>
      <c r="AC282" s="382" t="s">
        <v>491</v>
      </c>
      <c r="AG282" s="78"/>
      <c r="AJ282" s="84" t="s">
        <v>45</v>
      </c>
      <c r="AK282" s="84">
        <v>0</v>
      </c>
      <c r="BB282" s="383" t="s">
        <v>66</v>
      </c>
      <c r="BM282" s="78">
        <f t="shared" si="68"/>
        <v>0</v>
      </c>
      <c r="BN282" s="78">
        <f t="shared" si="69"/>
        <v>0</v>
      </c>
      <c r="BO282" s="78">
        <f t="shared" si="70"/>
        <v>0</v>
      </c>
      <c r="BP282" s="78">
        <f t="shared" si="71"/>
        <v>0</v>
      </c>
    </row>
    <row r="283" spans="1:68" ht="37.5" customHeight="1" x14ac:dyDescent="0.25">
      <c r="A283" s="63" t="s">
        <v>492</v>
      </c>
      <c r="B283" s="63" t="s">
        <v>493</v>
      </c>
      <c r="C283" s="36">
        <v>4301011313</v>
      </c>
      <c r="D283" s="857">
        <v>4607091385984</v>
      </c>
      <c r="E283" s="857"/>
      <c r="F283" s="62">
        <v>1.35</v>
      </c>
      <c r="G283" s="37">
        <v>8</v>
      </c>
      <c r="H283" s="62">
        <v>10.8</v>
      </c>
      <c r="I283" s="62">
        <v>11.28</v>
      </c>
      <c r="J283" s="37">
        <v>56</v>
      </c>
      <c r="K283" s="37" t="s">
        <v>129</v>
      </c>
      <c r="L283" s="37" t="s">
        <v>45</v>
      </c>
      <c r="M283" s="38" t="s">
        <v>128</v>
      </c>
      <c r="N283" s="38"/>
      <c r="O283" s="37">
        <v>55</v>
      </c>
      <c r="P283" s="101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859"/>
      <c r="R283" s="859"/>
      <c r="S283" s="859"/>
      <c r="T283" s="860"/>
      <c r="U283" s="39" t="s">
        <v>45</v>
      </c>
      <c r="V283" s="39" t="s">
        <v>45</v>
      </c>
      <c r="W283" s="40" t="s">
        <v>0</v>
      </c>
      <c r="X283" s="58">
        <v>0</v>
      </c>
      <c r="Y283" s="55">
        <f t="shared" si="67"/>
        <v>0</v>
      </c>
      <c r="Z283" s="41" t="str">
        <f>IFERROR(IF(Y283=0,"",ROUNDUP(Y283/H283,0)*0.02175),"")</f>
        <v/>
      </c>
      <c r="AA283" s="68" t="s">
        <v>45</v>
      </c>
      <c r="AB283" s="69" t="s">
        <v>45</v>
      </c>
      <c r="AC283" s="384" t="s">
        <v>494</v>
      </c>
      <c r="AG283" s="78"/>
      <c r="AJ283" s="84" t="s">
        <v>45</v>
      </c>
      <c r="AK283" s="84">
        <v>0</v>
      </c>
      <c r="BB283" s="385" t="s">
        <v>66</v>
      </c>
      <c r="BM283" s="78">
        <f t="shared" si="68"/>
        <v>0</v>
      </c>
      <c r="BN283" s="78">
        <f t="shared" si="69"/>
        <v>0</v>
      </c>
      <c r="BO283" s="78">
        <f t="shared" si="70"/>
        <v>0</v>
      </c>
      <c r="BP283" s="78">
        <f t="shared" si="71"/>
        <v>0</v>
      </c>
    </row>
    <row r="284" spans="1:68" ht="37.5" customHeight="1" x14ac:dyDescent="0.25">
      <c r="A284" s="63" t="s">
        <v>495</v>
      </c>
      <c r="B284" s="63" t="s">
        <v>496</v>
      </c>
      <c r="C284" s="36">
        <v>4301011853</v>
      </c>
      <c r="D284" s="857">
        <v>4680115885851</v>
      </c>
      <c r="E284" s="857"/>
      <c r="F284" s="62">
        <v>1.35</v>
      </c>
      <c r="G284" s="37">
        <v>8</v>
      </c>
      <c r="H284" s="62">
        <v>10.8</v>
      </c>
      <c r="I284" s="62">
        <v>11.28</v>
      </c>
      <c r="J284" s="37">
        <v>56</v>
      </c>
      <c r="K284" s="37" t="s">
        <v>129</v>
      </c>
      <c r="L284" s="37" t="s">
        <v>45</v>
      </c>
      <c r="M284" s="38" t="s">
        <v>128</v>
      </c>
      <c r="N284" s="38"/>
      <c r="O284" s="37">
        <v>55</v>
      </c>
      <c r="P284" s="101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859"/>
      <c r="R284" s="859"/>
      <c r="S284" s="859"/>
      <c r="T284" s="860"/>
      <c r="U284" s="39" t="s">
        <v>45</v>
      </c>
      <c r="V284" s="39" t="s">
        <v>45</v>
      </c>
      <c r="W284" s="40" t="s">
        <v>0</v>
      </c>
      <c r="X284" s="58">
        <v>0</v>
      </c>
      <c r="Y284" s="55">
        <f t="shared" si="67"/>
        <v>0</v>
      </c>
      <c r="Z284" s="41" t="str">
        <f>IFERROR(IF(Y284=0,"",ROUNDUP(Y284/H284,0)*0.02175),"")</f>
        <v/>
      </c>
      <c r="AA284" s="68" t="s">
        <v>45</v>
      </c>
      <c r="AB284" s="69" t="s">
        <v>45</v>
      </c>
      <c r="AC284" s="386" t="s">
        <v>497</v>
      </c>
      <c r="AG284" s="78"/>
      <c r="AJ284" s="84" t="s">
        <v>45</v>
      </c>
      <c r="AK284" s="84">
        <v>0</v>
      </c>
      <c r="BB284" s="387" t="s">
        <v>66</v>
      </c>
      <c r="BM284" s="78">
        <f t="shared" si="68"/>
        <v>0</v>
      </c>
      <c r="BN284" s="78">
        <f t="shared" si="69"/>
        <v>0</v>
      </c>
      <c r="BO284" s="78">
        <f t="shared" si="70"/>
        <v>0</v>
      </c>
      <c r="BP284" s="78">
        <f t="shared" si="71"/>
        <v>0</v>
      </c>
    </row>
    <row r="285" spans="1:68" ht="27" customHeight="1" x14ac:dyDescent="0.25">
      <c r="A285" s="63" t="s">
        <v>498</v>
      </c>
      <c r="B285" s="63" t="s">
        <v>499</v>
      </c>
      <c r="C285" s="36">
        <v>4301011319</v>
      </c>
      <c r="D285" s="857">
        <v>4607091387469</v>
      </c>
      <c r="E285" s="857"/>
      <c r="F285" s="62">
        <v>0.5</v>
      </c>
      <c r="G285" s="37">
        <v>10</v>
      </c>
      <c r="H285" s="62">
        <v>5</v>
      </c>
      <c r="I285" s="62">
        <v>5.21</v>
      </c>
      <c r="J285" s="37">
        <v>132</v>
      </c>
      <c r="K285" s="37" t="s">
        <v>137</v>
      </c>
      <c r="L285" s="37" t="s">
        <v>45</v>
      </c>
      <c r="M285" s="38" t="s">
        <v>128</v>
      </c>
      <c r="N285" s="38"/>
      <c r="O285" s="37">
        <v>55</v>
      </c>
      <c r="P285" s="101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859"/>
      <c r="R285" s="859"/>
      <c r="S285" s="859"/>
      <c r="T285" s="860"/>
      <c r="U285" s="39" t="s">
        <v>45</v>
      </c>
      <c r="V285" s="39" t="s">
        <v>45</v>
      </c>
      <c r="W285" s="40" t="s">
        <v>0</v>
      </c>
      <c r="X285" s="58">
        <v>0</v>
      </c>
      <c r="Y285" s="55">
        <f t="shared" si="67"/>
        <v>0</v>
      </c>
      <c r="Z285" s="41" t="str">
        <f>IFERROR(IF(Y285=0,"",ROUNDUP(Y285/H285,0)*0.00902),"")</f>
        <v/>
      </c>
      <c r="AA285" s="68" t="s">
        <v>45</v>
      </c>
      <c r="AB285" s="69" t="s">
        <v>45</v>
      </c>
      <c r="AC285" s="388" t="s">
        <v>483</v>
      </c>
      <c r="AG285" s="78"/>
      <c r="AJ285" s="84" t="s">
        <v>45</v>
      </c>
      <c r="AK285" s="84">
        <v>0</v>
      </c>
      <c r="BB285" s="389" t="s">
        <v>66</v>
      </c>
      <c r="BM285" s="78">
        <f t="shared" si="68"/>
        <v>0</v>
      </c>
      <c r="BN285" s="78">
        <f t="shared" si="69"/>
        <v>0</v>
      </c>
      <c r="BO285" s="78">
        <f t="shared" si="70"/>
        <v>0</v>
      </c>
      <c r="BP285" s="78">
        <f t="shared" si="71"/>
        <v>0</v>
      </c>
    </row>
    <row r="286" spans="1:68" ht="27" customHeight="1" x14ac:dyDescent="0.25">
      <c r="A286" s="63" t="s">
        <v>500</v>
      </c>
      <c r="B286" s="63" t="s">
        <v>501</v>
      </c>
      <c r="C286" s="36">
        <v>4301011852</v>
      </c>
      <c r="D286" s="857">
        <v>4680115885844</v>
      </c>
      <c r="E286" s="857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137</v>
      </c>
      <c r="L286" s="37" t="s">
        <v>45</v>
      </c>
      <c r="M286" s="38" t="s">
        <v>128</v>
      </c>
      <c r="N286" s="38"/>
      <c r="O286" s="37">
        <v>55</v>
      </c>
      <c r="P286" s="101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859"/>
      <c r="R286" s="859"/>
      <c r="S286" s="859"/>
      <c r="T286" s="860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si="67"/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90" t="s">
        <v>502</v>
      </c>
      <c r="AG286" s="78"/>
      <c r="AJ286" s="84" t="s">
        <v>45</v>
      </c>
      <c r="AK286" s="84">
        <v>0</v>
      </c>
      <c r="BB286" s="391" t="s">
        <v>66</v>
      </c>
      <c r="BM286" s="78">
        <f t="shared" si="68"/>
        <v>0</v>
      </c>
      <c r="BN286" s="78">
        <f t="shared" si="69"/>
        <v>0</v>
      </c>
      <c r="BO286" s="78">
        <f t="shared" si="70"/>
        <v>0</v>
      </c>
      <c r="BP286" s="78">
        <f t="shared" si="71"/>
        <v>0</v>
      </c>
    </row>
    <row r="287" spans="1:68" ht="27" customHeight="1" x14ac:dyDescent="0.25">
      <c r="A287" s="63" t="s">
        <v>503</v>
      </c>
      <c r="B287" s="63" t="s">
        <v>504</v>
      </c>
      <c r="C287" s="36">
        <v>4301011316</v>
      </c>
      <c r="D287" s="857">
        <v>4607091387438</v>
      </c>
      <c r="E287" s="857"/>
      <c r="F287" s="62">
        <v>0.5</v>
      </c>
      <c r="G287" s="37">
        <v>10</v>
      </c>
      <c r="H287" s="62">
        <v>5</v>
      </c>
      <c r="I287" s="62">
        <v>5.21</v>
      </c>
      <c r="J287" s="37">
        <v>132</v>
      </c>
      <c r="K287" s="37" t="s">
        <v>137</v>
      </c>
      <c r="L287" s="37" t="s">
        <v>45</v>
      </c>
      <c r="M287" s="38" t="s">
        <v>128</v>
      </c>
      <c r="N287" s="38"/>
      <c r="O287" s="37">
        <v>55</v>
      </c>
      <c r="P287" s="10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859"/>
      <c r="R287" s="859"/>
      <c r="S287" s="859"/>
      <c r="T287" s="860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67"/>
        <v>0</v>
      </c>
      <c r="Z287" s="41" t="str">
        <f>IFERROR(IF(Y287=0,"",ROUNDUP(Y287/H287,0)*0.00902),"")</f>
        <v/>
      </c>
      <c r="AA287" s="68" t="s">
        <v>45</v>
      </c>
      <c r="AB287" s="69" t="s">
        <v>45</v>
      </c>
      <c r="AC287" s="392" t="s">
        <v>505</v>
      </c>
      <c r="AG287" s="78"/>
      <c r="AJ287" s="84" t="s">
        <v>45</v>
      </c>
      <c r="AK287" s="84">
        <v>0</v>
      </c>
      <c r="BB287" s="393" t="s">
        <v>66</v>
      </c>
      <c r="BM287" s="78">
        <f t="shared" si="68"/>
        <v>0</v>
      </c>
      <c r="BN287" s="78">
        <f t="shared" si="69"/>
        <v>0</v>
      </c>
      <c r="BO287" s="78">
        <f t="shared" si="70"/>
        <v>0</v>
      </c>
      <c r="BP287" s="78">
        <f t="shared" si="71"/>
        <v>0</v>
      </c>
    </row>
    <row r="288" spans="1:68" ht="27" customHeight="1" x14ac:dyDescent="0.25">
      <c r="A288" s="63" t="s">
        <v>506</v>
      </c>
      <c r="B288" s="63" t="s">
        <v>507</v>
      </c>
      <c r="C288" s="36">
        <v>4301011851</v>
      </c>
      <c r="D288" s="857">
        <v>4680115885820</v>
      </c>
      <c r="E288" s="857"/>
      <c r="F288" s="62">
        <v>0.4</v>
      </c>
      <c r="G288" s="37">
        <v>10</v>
      </c>
      <c r="H288" s="62">
        <v>4</v>
      </c>
      <c r="I288" s="62">
        <v>4.21</v>
      </c>
      <c r="J288" s="37">
        <v>132</v>
      </c>
      <c r="K288" s="37" t="s">
        <v>137</v>
      </c>
      <c r="L288" s="37" t="s">
        <v>45</v>
      </c>
      <c r="M288" s="38" t="s">
        <v>128</v>
      </c>
      <c r="N288" s="38"/>
      <c r="O288" s="37">
        <v>55</v>
      </c>
      <c r="P288" s="10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859"/>
      <c r="R288" s="859"/>
      <c r="S288" s="859"/>
      <c r="T288" s="86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67"/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94" t="s">
        <v>508</v>
      </c>
      <c r="AG288" s="78"/>
      <c r="AJ288" s="84" t="s">
        <v>45</v>
      </c>
      <c r="AK288" s="84">
        <v>0</v>
      </c>
      <c r="BB288" s="395" t="s">
        <v>66</v>
      </c>
      <c r="BM288" s="78">
        <f t="shared" si="68"/>
        <v>0</v>
      </c>
      <c r="BN288" s="78">
        <f t="shared" si="69"/>
        <v>0</v>
      </c>
      <c r="BO288" s="78">
        <f t="shared" si="70"/>
        <v>0</v>
      </c>
      <c r="BP288" s="78">
        <f t="shared" si="71"/>
        <v>0</v>
      </c>
    </row>
    <row r="289" spans="1:68" x14ac:dyDescent="0.2">
      <c r="A289" s="864"/>
      <c r="B289" s="864"/>
      <c r="C289" s="864"/>
      <c r="D289" s="864"/>
      <c r="E289" s="864"/>
      <c r="F289" s="864"/>
      <c r="G289" s="864"/>
      <c r="H289" s="864"/>
      <c r="I289" s="864"/>
      <c r="J289" s="864"/>
      <c r="K289" s="864"/>
      <c r="L289" s="864"/>
      <c r="M289" s="864"/>
      <c r="N289" s="864"/>
      <c r="O289" s="865"/>
      <c r="P289" s="861" t="s">
        <v>40</v>
      </c>
      <c r="Q289" s="862"/>
      <c r="R289" s="862"/>
      <c r="S289" s="862"/>
      <c r="T289" s="862"/>
      <c r="U289" s="862"/>
      <c r="V289" s="863"/>
      <c r="W289" s="42" t="s">
        <v>39</v>
      </c>
      <c r="X289" s="43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43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43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67"/>
      <c r="AB289" s="67"/>
      <c r="AC289" s="67"/>
    </row>
    <row r="290" spans="1:68" x14ac:dyDescent="0.2">
      <c r="A290" s="864"/>
      <c r="B290" s="864"/>
      <c r="C290" s="864"/>
      <c r="D290" s="864"/>
      <c r="E290" s="864"/>
      <c r="F290" s="864"/>
      <c r="G290" s="864"/>
      <c r="H290" s="864"/>
      <c r="I290" s="864"/>
      <c r="J290" s="864"/>
      <c r="K290" s="864"/>
      <c r="L290" s="864"/>
      <c r="M290" s="864"/>
      <c r="N290" s="864"/>
      <c r="O290" s="865"/>
      <c r="P290" s="861" t="s">
        <v>40</v>
      </c>
      <c r="Q290" s="862"/>
      <c r="R290" s="862"/>
      <c r="S290" s="862"/>
      <c r="T290" s="862"/>
      <c r="U290" s="862"/>
      <c r="V290" s="863"/>
      <c r="W290" s="42" t="s">
        <v>0</v>
      </c>
      <c r="X290" s="43">
        <f>IFERROR(SUM(X279:X288),"0")</f>
        <v>0</v>
      </c>
      <c r="Y290" s="43">
        <f>IFERROR(SUM(Y279:Y288),"0")</f>
        <v>0</v>
      </c>
      <c r="Z290" s="42"/>
      <c r="AA290" s="67"/>
      <c r="AB290" s="67"/>
      <c r="AC290" s="67"/>
    </row>
    <row r="291" spans="1:68" ht="16.5" customHeight="1" x14ac:dyDescent="0.25">
      <c r="A291" s="855" t="s">
        <v>509</v>
      </c>
      <c r="B291" s="855"/>
      <c r="C291" s="855"/>
      <c r="D291" s="855"/>
      <c r="E291" s="855"/>
      <c r="F291" s="855"/>
      <c r="G291" s="855"/>
      <c r="H291" s="855"/>
      <c r="I291" s="855"/>
      <c r="J291" s="855"/>
      <c r="K291" s="855"/>
      <c r="L291" s="855"/>
      <c r="M291" s="855"/>
      <c r="N291" s="855"/>
      <c r="O291" s="855"/>
      <c r="P291" s="855"/>
      <c r="Q291" s="855"/>
      <c r="R291" s="855"/>
      <c r="S291" s="855"/>
      <c r="T291" s="855"/>
      <c r="U291" s="855"/>
      <c r="V291" s="855"/>
      <c r="W291" s="855"/>
      <c r="X291" s="855"/>
      <c r="Y291" s="855"/>
      <c r="Z291" s="855"/>
      <c r="AA291" s="65"/>
      <c r="AB291" s="65"/>
      <c r="AC291" s="79"/>
    </row>
    <row r="292" spans="1:68" ht="14.25" customHeight="1" x14ac:dyDescent="0.25">
      <c r="A292" s="856" t="s">
        <v>124</v>
      </c>
      <c r="B292" s="856"/>
      <c r="C292" s="856"/>
      <c r="D292" s="856"/>
      <c r="E292" s="856"/>
      <c r="F292" s="856"/>
      <c r="G292" s="856"/>
      <c r="H292" s="856"/>
      <c r="I292" s="856"/>
      <c r="J292" s="856"/>
      <c r="K292" s="856"/>
      <c r="L292" s="856"/>
      <c r="M292" s="856"/>
      <c r="N292" s="856"/>
      <c r="O292" s="856"/>
      <c r="P292" s="856"/>
      <c r="Q292" s="856"/>
      <c r="R292" s="856"/>
      <c r="S292" s="856"/>
      <c r="T292" s="856"/>
      <c r="U292" s="856"/>
      <c r="V292" s="856"/>
      <c r="W292" s="856"/>
      <c r="X292" s="856"/>
      <c r="Y292" s="856"/>
      <c r="Z292" s="856"/>
      <c r="AA292" s="66"/>
      <c r="AB292" s="66"/>
      <c r="AC292" s="80"/>
    </row>
    <row r="293" spans="1:68" ht="27" customHeight="1" x14ac:dyDescent="0.25">
      <c r="A293" s="63" t="s">
        <v>510</v>
      </c>
      <c r="B293" s="63" t="s">
        <v>511</v>
      </c>
      <c r="C293" s="36">
        <v>4301011876</v>
      </c>
      <c r="D293" s="857">
        <v>4680115885707</v>
      </c>
      <c r="E293" s="857"/>
      <c r="F293" s="62">
        <v>0.9</v>
      </c>
      <c r="G293" s="37">
        <v>10</v>
      </c>
      <c r="H293" s="62">
        <v>9</v>
      </c>
      <c r="I293" s="62">
        <v>9.48</v>
      </c>
      <c r="J293" s="37">
        <v>56</v>
      </c>
      <c r="K293" s="37" t="s">
        <v>129</v>
      </c>
      <c r="L293" s="37" t="s">
        <v>45</v>
      </c>
      <c r="M293" s="38" t="s">
        <v>128</v>
      </c>
      <c r="N293" s="38"/>
      <c r="O293" s="37">
        <v>31</v>
      </c>
      <c r="P293" s="102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59"/>
      <c r="R293" s="859"/>
      <c r="S293" s="859"/>
      <c r="T293" s="860"/>
      <c r="U293" s="39" t="s">
        <v>45</v>
      </c>
      <c r="V293" s="39" t="s">
        <v>45</v>
      </c>
      <c r="W293" s="40" t="s">
        <v>0</v>
      </c>
      <c r="X293" s="58">
        <v>0</v>
      </c>
      <c r="Y293" s="55">
        <f>IFERROR(IF(X293="",0,CEILING((X293/$H293),1)*$H293),"")</f>
        <v>0</v>
      </c>
      <c r="Z293" s="41" t="str">
        <f>IFERROR(IF(Y293=0,"",ROUNDUP(Y293/H293,0)*0.02175),"")</f>
        <v/>
      </c>
      <c r="AA293" s="68" t="s">
        <v>45</v>
      </c>
      <c r="AB293" s="69" t="s">
        <v>45</v>
      </c>
      <c r="AC293" s="396" t="s">
        <v>449</v>
      </c>
      <c r="AG293" s="78"/>
      <c r="AJ293" s="84" t="s">
        <v>45</v>
      </c>
      <c r="AK293" s="84">
        <v>0</v>
      </c>
      <c r="BB293" s="397" t="s">
        <v>66</v>
      </c>
      <c r="BM293" s="78">
        <f>IFERROR(X293*I293/H293,"0")</f>
        <v>0</v>
      </c>
      <c r="BN293" s="78">
        <f>IFERROR(Y293*I293/H293,"0")</f>
        <v>0</v>
      </c>
      <c r="BO293" s="78">
        <f>IFERROR(1/J293*(X293/H293),"0")</f>
        <v>0</v>
      </c>
      <c r="BP293" s="78">
        <f>IFERROR(1/J293*(Y293/H293),"0")</f>
        <v>0</v>
      </c>
    </row>
    <row r="294" spans="1:68" x14ac:dyDescent="0.2">
      <c r="A294" s="864"/>
      <c r="B294" s="864"/>
      <c r="C294" s="864"/>
      <c r="D294" s="864"/>
      <c r="E294" s="864"/>
      <c r="F294" s="864"/>
      <c r="G294" s="864"/>
      <c r="H294" s="864"/>
      <c r="I294" s="864"/>
      <c r="J294" s="864"/>
      <c r="K294" s="864"/>
      <c r="L294" s="864"/>
      <c r="M294" s="864"/>
      <c r="N294" s="864"/>
      <c r="O294" s="865"/>
      <c r="P294" s="861" t="s">
        <v>40</v>
      </c>
      <c r="Q294" s="862"/>
      <c r="R294" s="862"/>
      <c r="S294" s="862"/>
      <c r="T294" s="862"/>
      <c r="U294" s="862"/>
      <c r="V294" s="863"/>
      <c r="W294" s="42" t="s">
        <v>39</v>
      </c>
      <c r="X294" s="43">
        <f>IFERROR(X293/H293,"0")</f>
        <v>0</v>
      </c>
      <c r="Y294" s="43">
        <f>IFERROR(Y293/H293,"0")</f>
        <v>0</v>
      </c>
      <c r="Z294" s="43">
        <f>IFERROR(IF(Z293="",0,Z293),"0")</f>
        <v>0</v>
      </c>
      <c r="AA294" s="67"/>
      <c r="AB294" s="67"/>
      <c r="AC294" s="67"/>
    </row>
    <row r="295" spans="1:68" x14ac:dyDescent="0.2">
      <c r="A295" s="864"/>
      <c r="B295" s="864"/>
      <c r="C295" s="864"/>
      <c r="D295" s="864"/>
      <c r="E295" s="864"/>
      <c r="F295" s="864"/>
      <c r="G295" s="864"/>
      <c r="H295" s="864"/>
      <c r="I295" s="864"/>
      <c r="J295" s="864"/>
      <c r="K295" s="864"/>
      <c r="L295" s="864"/>
      <c r="M295" s="864"/>
      <c r="N295" s="864"/>
      <c r="O295" s="865"/>
      <c r="P295" s="861" t="s">
        <v>40</v>
      </c>
      <c r="Q295" s="862"/>
      <c r="R295" s="862"/>
      <c r="S295" s="862"/>
      <c r="T295" s="862"/>
      <c r="U295" s="862"/>
      <c r="V295" s="863"/>
      <c r="W295" s="42" t="s">
        <v>0</v>
      </c>
      <c r="X295" s="43">
        <f>IFERROR(SUM(X293:X293),"0")</f>
        <v>0</v>
      </c>
      <c r="Y295" s="43">
        <f>IFERROR(SUM(Y293:Y293),"0")</f>
        <v>0</v>
      </c>
      <c r="Z295" s="42"/>
      <c r="AA295" s="67"/>
      <c r="AB295" s="67"/>
      <c r="AC295" s="67"/>
    </row>
    <row r="296" spans="1:68" ht="16.5" customHeight="1" x14ac:dyDescent="0.25">
      <c r="A296" s="855" t="s">
        <v>512</v>
      </c>
      <c r="B296" s="855"/>
      <c r="C296" s="855"/>
      <c r="D296" s="855"/>
      <c r="E296" s="855"/>
      <c r="F296" s="855"/>
      <c r="G296" s="855"/>
      <c r="H296" s="855"/>
      <c r="I296" s="855"/>
      <c r="J296" s="855"/>
      <c r="K296" s="855"/>
      <c r="L296" s="855"/>
      <c r="M296" s="855"/>
      <c r="N296" s="855"/>
      <c r="O296" s="855"/>
      <c r="P296" s="855"/>
      <c r="Q296" s="855"/>
      <c r="R296" s="855"/>
      <c r="S296" s="855"/>
      <c r="T296" s="855"/>
      <c r="U296" s="855"/>
      <c r="V296" s="855"/>
      <c r="W296" s="855"/>
      <c r="X296" s="855"/>
      <c r="Y296" s="855"/>
      <c r="Z296" s="855"/>
      <c r="AA296" s="65"/>
      <c r="AB296" s="65"/>
      <c r="AC296" s="79"/>
    </row>
    <row r="297" spans="1:68" ht="14.25" customHeight="1" x14ac:dyDescent="0.25">
      <c r="A297" s="856" t="s">
        <v>124</v>
      </c>
      <c r="B297" s="856"/>
      <c r="C297" s="856"/>
      <c r="D297" s="856"/>
      <c r="E297" s="856"/>
      <c r="F297" s="856"/>
      <c r="G297" s="856"/>
      <c r="H297" s="856"/>
      <c r="I297" s="856"/>
      <c r="J297" s="856"/>
      <c r="K297" s="856"/>
      <c r="L297" s="856"/>
      <c r="M297" s="856"/>
      <c r="N297" s="856"/>
      <c r="O297" s="856"/>
      <c r="P297" s="856"/>
      <c r="Q297" s="856"/>
      <c r="R297" s="856"/>
      <c r="S297" s="856"/>
      <c r="T297" s="856"/>
      <c r="U297" s="856"/>
      <c r="V297" s="856"/>
      <c r="W297" s="856"/>
      <c r="X297" s="856"/>
      <c r="Y297" s="856"/>
      <c r="Z297" s="856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4301011223</v>
      </c>
      <c r="D298" s="857">
        <v>4607091383423</v>
      </c>
      <c r="E298" s="857"/>
      <c r="F298" s="62">
        <v>1.35</v>
      </c>
      <c r="G298" s="37">
        <v>8</v>
      </c>
      <c r="H298" s="62">
        <v>10.8</v>
      </c>
      <c r="I298" s="62">
        <v>11.375999999999999</v>
      </c>
      <c r="J298" s="37">
        <v>56</v>
      </c>
      <c r="K298" s="37" t="s">
        <v>129</v>
      </c>
      <c r="L298" s="37" t="s">
        <v>45</v>
      </c>
      <c r="M298" s="38" t="s">
        <v>88</v>
      </c>
      <c r="N298" s="38"/>
      <c r="O298" s="37">
        <v>35</v>
      </c>
      <c r="P298" s="102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59"/>
      <c r="R298" s="859"/>
      <c r="S298" s="859"/>
      <c r="T298" s="86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IFERROR(IF(Y298=0,"",ROUNDUP(Y298/H298,0)*0.02175),"")</f>
        <v/>
      </c>
      <c r="AA298" s="68" t="s">
        <v>45</v>
      </c>
      <c r="AB298" s="69" t="s">
        <v>45</v>
      </c>
      <c r="AC298" s="398" t="s">
        <v>127</v>
      </c>
      <c r="AG298" s="78"/>
      <c r="AJ298" s="84" t="s">
        <v>45</v>
      </c>
      <c r="AK298" s="84">
        <v>0</v>
      </c>
      <c r="BB298" s="399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ht="37.5" customHeight="1" x14ac:dyDescent="0.25">
      <c r="A299" s="63" t="s">
        <v>515</v>
      </c>
      <c r="B299" s="63" t="s">
        <v>516</v>
      </c>
      <c r="C299" s="36">
        <v>4301011879</v>
      </c>
      <c r="D299" s="857">
        <v>4680115885691</v>
      </c>
      <c r="E299" s="857"/>
      <c r="F299" s="62">
        <v>1.35</v>
      </c>
      <c r="G299" s="37">
        <v>8</v>
      </c>
      <c r="H299" s="62">
        <v>10.8</v>
      </c>
      <c r="I299" s="62">
        <v>11.28</v>
      </c>
      <c r="J299" s="37">
        <v>56</v>
      </c>
      <c r="K299" s="37" t="s">
        <v>129</v>
      </c>
      <c r="L299" s="37" t="s">
        <v>45</v>
      </c>
      <c r="M299" s="38" t="s">
        <v>82</v>
      </c>
      <c r="N299" s="38"/>
      <c r="O299" s="37">
        <v>30</v>
      </c>
      <c r="P299" s="102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59"/>
      <c r="R299" s="859"/>
      <c r="S299" s="859"/>
      <c r="T299" s="860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IFERROR(IF(Y299=0,"",ROUNDUP(Y299/H299,0)*0.02175),"")</f>
        <v/>
      </c>
      <c r="AA299" s="68" t="s">
        <v>45</v>
      </c>
      <c r="AB299" s="69" t="s">
        <v>45</v>
      </c>
      <c r="AC299" s="400" t="s">
        <v>517</v>
      </c>
      <c r="AG299" s="78"/>
      <c r="AJ299" s="84" t="s">
        <v>45</v>
      </c>
      <c r="AK299" s="84">
        <v>0</v>
      </c>
      <c r="BB299" s="401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ht="27" customHeight="1" x14ac:dyDescent="0.25">
      <c r="A300" s="63" t="s">
        <v>518</v>
      </c>
      <c r="B300" s="63" t="s">
        <v>519</v>
      </c>
      <c r="C300" s="36">
        <v>4301011878</v>
      </c>
      <c r="D300" s="857">
        <v>4680115885660</v>
      </c>
      <c r="E300" s="857"/>
      <c r="F300" s="62">
        <v>1.35</v>
      </c>
      <c r="G300" s="37">
        <v>8</v>
      </c>
      <c r="H300" s="62">
        <v>10.8</v>
      </c>
      <c r="I300" s="62">
        <v>11.28</v>
      </c>
      <c r="J300" s="37">
        <v>56</v>
      </c>
      <c r="K300" s="37" t="s">
        <v>129</v>
      </c>
      <c r="L300" s="37" t="s">
        <v>45</v>
      </c>
      <c r="M300" s="38" t="s">
        <v>82</v>
      </c>
      <c r="N300" s="38"/>
      <c r="O300" s="37">
        <v>35</v>
      </c>
      <c r="P300" s="102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59"/>
      <c r="R300" s="859"/>
      <c r="S300" s="859"/>
      <c r="T300" s="860"/>
      <c r="U300" s="39" t="s">
        <v>45</v>
      </c>
      <c r="V300" s="39" t="s">
        <v>45</v>
      </c>
      <c r="W300" s="40" t="s">
        <v>0</v>
      </c>
      <c r="X300" s="58">
        <v>0</v>
      </c>
      <c r="Y300" s="55">
        <f>IFERROR(IF(X300="",0,CEILING((X300/$H300),1)*$H300),"")</f>
        <v>0</v>
      </c>
      <c r="Z300" s="41" t="str">
        <f>IFERROR(IF(Y300=0,"",ROUNDUP(Y300/H300,0)*0.02175),"")</f>
        <v/>
      </c>
      <c r="AA300" s="68" t="s">
        <v>45</v>
      </c>
      <c r="AB300" s="69" t="s">
        <v>45</v>
      </c>
      <c r="AC300" s="402" t="s">
        <v>520</v>
      </c>
      <c r="AG300" s="78"/>
      <c r="AJ300" s="84" t="s">
        <v>45</v>
      </c>
      <c r="AK300" s="84">
        <v>0</v>
      </c>
      <c r="BB300" s="403" t="s">
        <v>66</v>
      </c>
      <c r="BM300" s="78">
        <f>IFERROR(X300*I300/H300,"0")</f>
        <v>0</v>
      </c>
      <c r="BN300" s="78">
        <f>IFERROR(Y300*I300/H300,"0")</f>
        <v>0</v>
      </c>
      <c r="BO300" s="78">
        <f>IFERROR(1/J300*(X300/H300),"0")</f>
        <v>0</v>
      </c>
      <c r="BP300" s="78">
        <f>IFERROR(1/J300*(Y300/H300),"0")</f>
        <v>0</v>
      </c>
    </row>
    <row r="301" spans="1:68" x14ac:dyDescent="0.2">
      <c r="A301" s="864"/>
      <c r="B301" s="864"/>
      <c r="C301" s="864"/>
      <c r="D301" s="864"/>
      <c r="E301" s="864"/>
      <c r="F301" s="864"/>
      <c r="G301" s="864"/>
      <c r="H301" s="864"/>
      <c r="I301" s="864"/>
      <c r="J301" s="864"/>
      <c r="K301" s="864"/>
      <c r="L301" s="864"/>
      <c r="M301" s="864"/>
      <c r="N301" s="864"/>
      <c r="O301" s="865"/>
      <c r="P301" s="861" t="s">
        <v>40</v>
      </c>
      <c r="Q301" s="862"/>
      <c r="R301" s="862"/>
      <c r="S301" s="862"/>
      <c r="T301" s="862"/>
      <c r="U301" s="862"/>
      <c r="V301" s="863"/>
      <c r="W301" s="42" t="s">
        <v>39</v>
      </c>
      <c r="X301" s="43">
        <f>IFERROR(X298/H298,"0")+IFERROR(X299/H299,"0")+IFERROR(X300/H300,"0")</f>
        <v>0</v>
      </c>
      <c r="Y301" s="43">
        <f>IFERROR(Y298/H298,"0")+IFERROR(Y299/H299,"0")+IFERROR(Y300/H300,"0")</f>
        <v>0</v>
      </c>
      <c r="Z301" s="43">
        <f>IFERROR(IF(Z298="",0,Z298),"0")+IFERROR(IF(Z299="",0,Z299),"0")+IFERROR(IF(Z300="",0,Z300),"0")</f>
        <v>0</v>
      </c>
      <c r="AA301" s="67"/>
      <c r="AB301" s="67"/>
      <c r="AC301" s="67"/>
    </row>
    <row r="302" spans="1:68" x14ac:dyDescent="0.2">
      <c r="A302" s="864"/>
      <c r="B302" s="864"/>
      <c r="C302" s="864"/>
      <c r="D302" s="864"/>
      <c r="E302" s="864"/>
      <c r="F302" s="864"/>
      <c r="G302" s="864"/>
      <c r="H302" s="864"/>
      <c r="I302" s="864"/>
      <c r="J302" s="864"/>
      <c r="K302" s="864"/>
      <c r="L302" s="864"/>
      <c r="M302" s="864"/>
      <c r="N302" s="864"/>
      <c r="O302" s="865"/>
      <c r="P302" s="861" t="s">
        <v>40</v>
      </c>
      <c r="Q302" s="862"/>
      <c r="R302" s="862"/>
      <c r="S302" s="862"/>
      <c r="T302" s="862"/>
      <c r="U302" s="862"/>
      <c r="V302" s="863"/>
      <c r="W302" s="42" t="s">
        <v>0</v>
      </c>
      <c r="X302" s="43">
        <f>IFERROR(SUM(X298:X300),"0")</f>
        <v>0</v>
      </c>
      <c r="Y302" s="43">
        <f>IFERROR(SUM(Y298:Y300),"0")</f>
        <v>0</v>
      </c>
      <c r="Z302" s="42"/>
      <c r="AA302" s="67"/>
      <c r="AB302" s="67"/>
      <c r="AC302" s="67"/>
    </row>
    <row r="303" spans="1:68" ht="16.5" customHeight="1" x14ac:dyDescent="0.25">
      <c r="A303" s="855" t="s">
        <v>521</v>
      </c>
      <c r="B303" s="855"/>
      <c r="C303" s="855"/>
      <c r="D303" s="855"/>
      <c r="E303" s="855"/>
      <c r="F303" s="855"/>
      <c r="G303" s="855"/>
      <c r="H303" s="855"/>
      <c r="I303" s="855"/>
      <c r="J303" s="855"/>
      <c r="K303" s="855"/>
      <c r="L303" s="855"/>
      <c r="M303" s="855"/>
      <c r="N303" s="855"/>
      <c r="O303" s="855"/>
      <c r="P303" s="855"/>
      <c r="Q303" s="855"/>
      <c r="R303" s="855"/>
      <c r="S303" s="855"/>
      <c r="T303" s="855"/>
      <c r="U303" s="855"/>
      <c r="V303" s="855"/>
      <c r="W303" s="855"/>
      <c r="X303" s="855"/>
      <c r="Y303" s="855"/>
      <c r="Z303" s="855"/>
      <c r="AA303" s="65"/>
      <c r="AB303" s="65"/>
      <c r="AC303" s="79"/>
    </row>
    <row r="304" spans="1:68" ht="14.25" customHeight="1" x14ac:dyDescent="0.25">
      <c r="A304" s="856" t="s">
        <v>84</v>
      </c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6"/>
      <c r="P304" s="856"/>
      <c r="Q304" s="856"/>
      <c r="R304" s="856"/>
      <c r="S304" s="856"/>
      <c r="T304" s="856"/>
      <c r="U304" s="856"/>
      <c r="V304" s="856"/>
      <c r="W304" s="856"/>
      <c r="X304" s="856"/>
      <c r="Y304" s="856"/>
      <c r="Z304" s="856"/>
      <c r="AA304" s="66"/>
      <c r="AB304" s="66"/>
      <c r="AC304" s="80"/>
    </row>
    <row r="305" spans="1:68" ht="37.5" customHeight="1" x14ac:dyDescent="0.25">
      <c r="A305" s="63" t="s">
        <v>522</v>
      </c>
      <c r="B305" s="63" t="s">
        <v>523</v>
      </c>
      <c r="C305" s="36">
        <v>4301051409</v>
      </c>
      <c r="D305" s="857">
        <v>4680115881556</v>
      </c>
      <c r="E305" s="857"/>
      <c r="F305" s="62">
        <v>1</v>
      </c>
      <c r="G305" s="37">
        <v>4</v>
      </c>
      <c r="H305" s="62">
        <v>4</v>
      </c>
      <c r="I305" s="62">
        <v>4.4080000000000004</v>
      </c>
      <c r="J305" s="37">
        <v>104</v>
      </c>
      <c r="K305" s="37" t="s">
        <v>129</v>
      </c>
      <c r="L305" s="37" t="s">
        <v>45</v>
      </c>
      <c r="M305" s="38" t="s">
        <v>88</v>
      </c>
      <c r="N305" s="38"/>
      <c r="O305" s="37">
        <v>45</v>
      </c>
      <c r="P305" s="102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59"/>
      <c r="R305" s="859"/>
      <c r="S305" s="859"/>
      <c r="T305" s="860"/>
      <c r="U305" s="39" t="s">
        <v>45</v>
      </c>
      <c r="V305" s="39" t="s">
        <v>45</v>
      </c>
      <c r="W305" s="40" t="s">
        <v>0</v>
      </c>
      <c r="X305" s="58">
        <v>0</v>
      </c>
      <c r="Y305" s="55">
        <f t="shared" ref="Y305:Y310" si="72">IFERROR(IF(X305="",0,CEILING((X305/$H305),1)*$H305),"")</f>
        <v>0</v>
      </c>
      <c r="Z305" s="41" t="str">
        <f>IFERROR(IF(Y305=0,"",ROUNDUP(Y305/H305,0)*0.01196),"")</f>
        <v/>
      </c>
      <c r="AA305" s="68" t="s">
        <v>45</v>
      </c>
      <c r="AB305" s="69" t="s">
        <v>45</v>
      </c>
      <c r="AC305" s="404" t="s">
        <v>524</v>
      </c>
      <c r="AG305" s="78"/>
      <c r="AJ305" s="84" t="s">
        <v>45</v>
      </c>
      <c r="AK305" s="84">
        <v>0</v>
      </c>
      <c r="BB305" s="405" t="s">
        <v>66</v>
      </c>
      <c r="BM305" s="78">
        <f t="shared" ref="BM305:BM310" si="73">IFERROR(X305*I305/H305,"0")</f>
        <v>0</v>
      </c>
      <c r="BN305" s="78">
        <f t="shared" ref="BN305:BN310" si="74">IFERROR(Y305*I305/H305,"0")</f>
        <v>0</v>
      </c>
      <c r="BO305" s="78">
        <f t="shared" ref="BO305:BO310" si="75">IFERROR(1/J305*(X305/H305),"0")</f>
        <v>0</v>
      </c>
      <c r="BP305" s="78">
        <f t="shared" ref="BP305:BP310" si="76">IFERROR(1/J305*(Y305/H305),"0")</f>
        <v>0</v>
      </c>
    </row>
    <row r="306" spans="1:68" ht="37.5" customHeight="1" x14ac:dyDescent="0.25">
      <c r="A306" s="63" t="s">
        <v>525</v>
      </c>
      <c r="B306" s="63" t="s">
        <v>526</v>
      </c>
      <c r="C306" s="36">
        <v>4301051506</v>
      </c>
      <c r="D306" s="857">
        <v>4680115881037</v>
      </c>
      <c r="E306" s="857"/>
      <c r="F306" s="62">
        <v>0.84</v>
      </c>
      <c r="G306" s="37">
        <v>4</v>
      </c>
      <c r="H306" s="62">
        <v>3.36</v>
      </c>
      <c r="I306" s="62">
        <v>3.6179999999999999</v>
      </c>
      <c r="J306" s="37">
        <v>132</v>
      </c>
      <c r="K306" s="37" t="s">
        <v>137</v>
      </c>
      <c r="L306" s="37" t="s">
        <v>45</v>
      </c>
      <c r="M306" s="38" t="s">
        <v>82</v>
      </c>
      <c r="N306" s="38"/>
      <c r="O306" s="37">
        <v>40</v>
      </c>
      <c r="P306" s="102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59"/>
      <c r="R306" s="859"/>
      <c r="S306" s="859"/>
      <c r="T306" s="860"/>
      <c r="U306" s="39" t="s">
        <v>45</v>
      </c>
      <c r="V306" s="39" t="s">
        <v>45</v>
      </c>
      <c r="W306" s="40" t="s">
        <v>0</v>
      </c>
      <c r="X306" s="58">
        <v>0</v>
      </c>
      <c r="Y306" s="55">
        <f t="shared" si="72"/>
        <v>0</v>
      </c>
      <c r="Z306" s="41" t="str">
        <f>IFERROR(IF(Y306=0,"",ROUNDUP(Y306/H306,0)*0.00902),"")</f>
        <v/>
      </c>
      <c r="AA306" s="68" t="s">
        <v>45</v>
      </c>
      <c r="AB306" s="69" t="s">
        <v>45</v>
      </c>
      <c r="AC306" s="406" t="s">
        <v>527</v>
      </c>
      <c r="AG306" s="78"/>
      <c r="AJ306" s="84" t="s">
        <v>45</v>
      </c>
      <c r="AK306" s="84">
        <v>0</v>
      </c>
      <c r="BB306" s="407" t="s">
        <v>66</v>
      </c>
      <c r="BM306" s="78">
        <f t="shared" si="73"/>
        <v>0</v>
      </c>
      <c r="BN306" s="78">
        <f t="shared" si="74"/>
        <v>0</v>
      </c>
      <c r="BO306" s="78">
        <f t="shared" si="75"/>
        <v>0</v>
      </c>
      <c r="BP306" s="78">
        <f t="shared" si="76"/>
        <v>0</v>
      </c>
    </row>
    <row r="307" spans="1:68" ht="37.5" customHeight="1" x14ac:dyDescent="0.25">
      <c r="A307" s="63" t="s">
        <v>528</v>
      </c>
      <c r="B307" s="63" t="s">
        <v>529</v>
      </c>
      <c r="C307" s="36">
        <v>4301051893</v>
      </c>
      <c r="D307" s="857">
        <v>4680115886186</v>
      </c>
      <c r="E307" s="857"/>
      <c r="F307" s="62">
        <v>0.3</v>
      </c>
      <c r="G307" s="37">
        <v>6</v>
      </c>
      <c r="H307" s="62">
        <v>1.8</v>
      </c>
      <c r="I307" s="62">
        <v>1.98</v>
      </c>
      <c r="J307" s="37">
        <v>182</v>
      </c>
      <c r="K307" s="37" t="s">
        <v>89</v>
      </c>
      <c r="L307" s="37" t="s">
        <v>45</v>
      </c>
      <c r="M307" s="38" t="s">
        <v>88</v>
      </c>
      <c r="N307" s="38"/>
      <c r="O307" s="37">
        <v>45</v>
      </c>
      <c r="P307" s="102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59"/>
      <c r="R307" s="859"/>
      <c r="S307" s="859"/>
      <c r="T307" s="860"/>
      <c r="U307" s="39" t="s">
        <v>45</v>
      </c>
      <c r="V307" s="39" t="s">
        <v>45</v>
      </c>
      <c r="W307" s="40" t="s">
        <v>0</v>
      </c>
      <c r="X307" s="58">
        <v>0</v>
      </c>
      <c r="Y307" s="55">
        <f t="shared" si="72"/>
        <v>0</v>
      </c>
      <c r="Z307" s="41" t="str">
        <f>IFERROR(IF(Y307=0,"",ROUNDUP(Y307/H307,0)*0.00651),"")</f>
        <v/>
      </c>
      <c r="AA307" s="68" t="s">
        <v>45</v>
      </c>
      <c r="AB307" s="69" t="s">
        <v>45</v>
      </c>
      <c r="AC307" s="408" t="s">
        <v>524</v>
      </c>
      <c r="AG307" s="78"/>
      <c r="AJ307" s="84" t="s">
        <v>45</v>
      </c>
      <c r="AK307" s="84">
        <v>0</v>
      </c>
      <c r="BB307" s="409" t="s">
        <v>66</v>
      </c>
      <c r="BM307" s="78">
        <f t="shared" si="73"/>
        <v>0</v>
      </c>
      <c r="BN307" s="78">
        <f t="shared" si="74"/>
        <v>0</v>
      </c>
      <c r="BO307" s="78">
        <f t="shared" si="75"/>
        <v>0</v>
      </c>
      <c r="BP307" s="78">
        <f t="shared" si="76"/>
        <v>0</v>
      </c>
    </row>
    <row r="308" spans="1:68" ht="27" customHeight="1" x14ac:dyDescent="0.25">
      <c r="A308" s="63" t="s">
        <v>530</v>
      </c>
      <c r="B308" s="63" t="s">
        <v>531</v>
      </c>
      <c r="C308" s="36">
        <v>4301051487</v>
      </c>
      <c r="D308" s="857">
        <v>4680115881228</v>
      </c>
      <c r="E308" s="857"/>
      <c r="F308" s="62">
        <v>0.4</v>
      </c>
      <c r="G308" s="37">
        <v>6</v>
      </c>
      <c r="H308" s="62">
        <v>2.4</v>
      </c>
      <c r="I308" s="62">
        <v>2.6520000000000001</v>
      </c>
      <c r="J308" s="37">
        <v>182</v>
      </c>
      <c r="K308" s="37" t="s">
        <v>89</v>
      </c>
      <c r="L308" s="37" t="s">
        <v>45</v>
      </c>
      <c r="M308" s="38" t="s">
        <v>82</v>
      </c>
      <c r="N308" s="38"/>
      <c r="O308" s="37">
        <v>40</v>
      </c>
      <c r="P308" s="102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59"/>
      <c r="R308" s="859"/>
      <c r="S308" s="859"/>
      <c r="T308" s="860"/>
      <c r="U308" s="39" t="s">
        <v>45</v>
      </c>
      <c r="V308" s="39" t="s">
        <v>45</v>
      </c>
      <c r="W308" s="40" t="s">
        <v>0</v>
      </c>
      <c r="X308" s="58">
        <v>0</v>
      </c>
      <c r="Y308" s="55">
        <f t="shared" si="72"/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410" t="s">
        <v>527</v>
      </c>
      <c r="AG308" s="78"/>
      <c r="AJ308" s="84" t="s">
        <v>45</v>
      </c>
      <c r="AK308" s="84">
        <v>0</v>
      </c>
      <c r="BB308" s="411" t="s">
        <v>66</v>
      </c>
      <c r="BM308" s="78">
        <f t="shared" si="73"/>
        <v>0</v>
      </c>
      <c r="BN308" s="78">
        <f t="shared" si="74"/>
        <v>0</v>
      </c>
      <c r="BO308" s="78">
        <f t="shared" si="75"/>
        <v>0</v>
      </c>
      <c r="BP308" s="78">
        <f t="shared" si="76"/>
        <v>0</v>
      </c>
    </row>
    <row r="309" spans="1:68" ht="37.5" customHeight="1" x14ac:dyDescent="0.25">
      <c r="A309" s="63" t="s">
        <v>532</v>
      </c>
      <c r="B309" s="63" t="s">
        <v>533</v>
      </c>
      <c r="C309" s="36">
        <v>4301051384</v>
      </c>
      <c r="D309" s="857">
        <v>4680115881211</v>
      </c>
      <c r="E309" s="857"/>
      <c r="F309" s="62">
        <v>0.4</v>
      </c>
      <c r="G309" s="37">
        <v>6</v>
      </c>
      <c r="H309" s="62">
        <v>2.4</v>
      </c>
      <c r="I309" s="62">
        <v>2.58</v>
      </c>
      <c r="J309" s="37">
        <v>182</v>
      </c>
      <c r="K309" s="37" t="s">
        <v>89</v>
      </c>
      <c r="L309" s="37" t="s">
        <v>138</v>
      </c>
      <c r="M309" s="38" t="s">
        <v>82</v>
      </c>
      <c r="N309" s="38"/>
      <c r="O309" s="37">
        <v>45</v>
      </c>
      <c r="P309" s="10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59"/>
      <c r="R309" s="859"/>
      <c r="S309" s="859"/>
      <c r="T309" s="860"/>
      <c r="U309" s="39" t="s">
        <v>45</v>
      </c>
      <c r="V309" s="39" t="s">
        <v>45</v>
      </c>
      <c r="W309" s="40" t="s">
        <v>0</v>
      </c>
      <c r="X309" s="58">
        <v>0</v>
      </c>
      <c r="Y309" s="55">
        <f t="shared" si="72"/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412" t="s">
        <v>524</v>
      </c>
      <c r="AG309" s="78"/>
      <c r="AJ309" s="84" t="s">
        <v>139</v>
      </c>
      <c r="AK309" s="84">
        <v>33.6</v>
      </c>
      <c r="BB309" s="413" t="s">
        <v>66</v>
      </c>
      <c r="BM309" s="78">
        <f t="shared" si="73"/>
        <v>0</v>
      </c>
      <c r="BN309" s="78">
        <f t="shared" si="74"/>
        <v>0</v>
      </c>
      <c r="BO309" s="78">
        <f t="shared" si="75"/>
        <v>0</v>
      </c>
      <c r="BP309" s="78">
        <f t="shared" si="76"/>
        <v>0</v>
      </c>
    </row>
    <row r="310" spans="1:68" ht="37.5" customHeight="1" x14ac:dyDescent="0.25">
      <c r="A310" s="63" t="s">
        <v>534</v>
      </c>
      <c r="B310" s="63" t="s">
        <v>535</v>
      </c>
      <c r="C310" s="36">
        <v>4301051378</v>
      </c>
      <c r="D310" s="857">
        <v>4680115881020</v>
      </c>
      <c r="E310" s="857"/>
      <c r="F310" s="62">
        <v>0.84</v>
      </c>
      <c r="G310" s="37">
        <v>4</v>
      </c>
      <c r="H310" s="62">
        <v>3.36</v>
      </c>
      <c r="I310" s="62">
        <v>3.57</v>
      </c>
      <c r="J310" s="37">
        <v>120</v>
      </c>
      <c r="K310" s="37" t="s">
        <v>137</v>
      </c>
      <c r="L310" s="37" t="s">
        <v>45</v>
      </c>
      <c r="M310" s="38" t="s">
        <v>82</v>
      </c>
      <c r="N310" s="38"/>
      <c r="O310" s="37">
        <v>45</v>
      </c>
      <c r="P310" s="102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59"/>
      <c r="R310" s="859"/>
      <c r="S310" s="859"/>
      <c r="T310" s="860"/>
      <c r="U310" s="39" t="s">
        <v>45</v>
      </c>
      <c r="V310" s="39" t="s">
        <v>45</v>
      </c>
      <c r="W310" s="40" t="s">
        <v>0</v>
      </c>
      <c r="X310" s="58">
        <v>0</v>
      </c>
      <c r="Y310" s="55">
        <f t="shared" si="72"/>
        <v>0</v>
      </c>
      <c r="Z310" s="41" t="str">
        <f>IFERROR(IF(Y310=0,"",ROUNDUP(Y310/H310,0)*0.00937),"")</f>
        <v/>
      </c>
      <c r="AA310" s="68" t="s">
        <v>45</v>
      </c>
      <c r="AB310" s="69" t="s">
        <v>45</v>
      </c>
      <c r="AC310" s="414" t="s">
        <v>536</v>
      </c>
      <c r="AG310" s="78"/>
      <c r="AJ310" s="84" t="s">
        <v>45</v>
      </c>
      <c r="AK310" s="84">
        <v>0</v>
      </c>
      <c r="BB310" s="415" t="s">
        <v>66</v>
      </c>
      <c r="BM310" s="78">
        <f t="shared" si="73"/>
        <v>0</v>
      </c>
      <c r="BN310" s="78">
        <f t="shared" si="74"/>
        <v>0</v>
      </c>
      <c r="BO310" s="78">
        <f t="shared" si="75"/>
        <v>0</v>
      </c>
      <c r="BP310" s="78">
        <f t="shared" si="76"/>
        <v>0</v>
      </c>
    </row>
    <row r="311" spans="1:68" x14ac:dyDescent="0.2">
      <c r="A311" s="864"/>
      <c r="B311" s="864"/>
      <c r="C311" s="864"/>
      <c r="D311" s="864"/>
      <c r="E311" s="864"/>
      <c r="F311" s="864"/>
      <c r="G311" s="864"/>
      <c r="H311" s="864"/>
      <c r="I311" s="864"/>
      <c r="J311" s="864"/>
      <c r="K311" s="864"/>
      <c r="L311" s="864"/>
      <c r="M311" s="864"/>
      <c r="N311" s="864"/>
      <c r="O311" s="865"/>
      <c r="P311" s="861" t="s">
        <v>40</v>
      </c>
      <c r="Q311" s="862"/>
      <c r="R311" s="862"/>
      <c r="S311" s="862"/>
      <c r="T311" s="862"/>
      <c r="U311" s="862"/>
      <c r="V311" s="863"/>
      <c r="W311" s="42" t="s">
        <v>39</v>
      </c>
      <c r="X311" s="43">
        <f>IFERROR(X305/H305,"0")+IFERROR(X306/H306,"0")+IFERROR(X307/H307,"0")+IFERROR(X308/H308,"0")+IFERROR(X309/H309,"0")+IFERROR(X310/H310,"0")</f>
        <v>0</v>
      </c>
      <c r="Y311" s="43">
        <f>IFERROR(Y305/H305,"0")+IFERROR(Y306/H306,"0")+IFERROR(Y307/H307,"0")+IFERROR(Y308/H308,"0")+IFERROR(Y309/H309,"0")+IFERROR(Y310/H310,"0")</f>
        <v>0</v>
      </c>
      <c r="Z311" s="43">
        <f>IFERROR(IF(Z305="",0,Z305),"0")+IFERROR(IF(Z306="",0,Z306),"0")+IFERROR(IF(Z307="",0,Z307),"0")+IFERROR(IF(Z308="",0,Z308),"0")+IFERROR(IF(Z309="",0,Z309),"0")+IFERROR(IF(Z310="",0,Z310),"0")</f>
        <v>0</v>
      </c>
      <c r="AA311" s="67"/>
      <c r="AB311" s="67"/>
      <c r="AC311" s="67"/>
    </row>
    <row r="312" spans="1:68" x14ac:dyDescent="0.2">
      <c r="A312" s="864"/>
      <c r="B312" s="864"/>
      <c r="C312" s="864"/>
      <c r="D312" s="864"/>
      <c r="E312" s="864"/>
      <c r="F312" s="864"/>
      <c r="G312" s="864"/>
      <c r="H312" s="864"/>
      <c r="I312" s="864"/>
      <c r="J312" s="864"/>
      <c r="K312" s="864"/>
      <c r="L312" s="864"/>
      <c r="M312" s="864"/>
      <c r="N312" s="864"/>
      <c r="O312" s="865"/>
      <c r="P312" s="861" t="s">
        <v>40</v>
      </c>
      <c r="Q312" s="862"/>
      <c r="R312" s="862"/>
      <c r="S312" s="862"/>
      <c r="T312" s="862"/>
      <c r="U312" s="862"/>
      <c r="V312" s="863"/>
      <c r="W312" s="42" t="s">
        <v>0</v>
      </c>
      <c r="X312" s="43">
        <f>IFERROR(SUM(X305:X310),"0")</f>
        <v>0</v>
      </c>
      <c r="Y312" s="43">
        <f>IFERROR(SUM(Y305:Y310),"0")</f>
        <v>0</v>
      </c>
      <c r="Z312" s="42"/>
      <c r="AA312" s="67"/>
      <c r="AB312" s="67"/>
      <c r="AC312" s="67"/>
    </row>
    <row r="313" spans="1:68" ht="16.5" customHeight="1" x14ac:dyDescent="0.25">
      <c r="A313" s="855" t="s">
        <v>537</v>
      </c>
      <c r="B313" s="855"/>
      <c r="C313" s="855"/>
      <c r="D313" s="855"/>
      <c r="E313" s="855"/>
      <c r="F313" s="855"/>
      <c r="G313" s="855"/>
      <c r="H313" s="855"/>
      <c r="I313" s="855"/>
      <c r="J313" s="855"/>
      <c r="K313" s="855"/>
      <c r="L313" s="855"/>
      <c r="M313" s="855"/>
      <c r="N313" s="855"/>
      <c r="O313" s="855"/>
      <c r="P313" s="855"/>
      <c r="Q313" s="855"/>
      <c r="R313" s="855"/>
      <c r="S313" s="855"/>
      <c r="T313" s="855"/>
      <c r="U313" s="855"/>
      <c r="V313" s="855"/>
      <c r="W313" s="855"/>
      <c r="X313" s="855"/>
      <c r="Y313" s="855"/>
      <c r="Z313" s="855"/>
      <c r="AA313" s="65"/>
      <c r="AB313" s="65"/>
      <c r="AC313" s="79"/>
    </row>
    <row r="314" spans="1:68" ht="14.25" customHeight="1" x14ac:dyDescent="0.25">
      <c r="A314" s="856" t="s">
        <v>124</v>
      </c>
      <c r="B314" s="856"/>
      <c r="C314" s="856"/>
      <c r="D314" s="856"/>
      <c r="E314" s="856"/>
      <c r="F314" s="856"/>
      <c r="G314" s="856"/>
      <c r="H314" s="856"/>
      <c r="I314" s="856"/>
      <c r="J314" s="856"/>
      <c r="K314" s="856"/>
      <c r="L314" s="856"/>
      <c r="M314" s="856"/>
      <c r="N314" s="856"/>
      <c r="O314" s="856"/>
      <c r="P314" s="856"/>
      <c r="Q314" s="856"/>
      <c r="R314" s="856"/>
      <c r="S314" s="856"/>
      <c r="T314" s="856"/>
      <c r="U314" s="856"/>
      <c r="V314" s="856"/>
      <c r="W314" s="856"/>
      <c r="X314" s="856"/>
      <c r="Y314" s="856"/>
      <c r="Z314" s="856"/>
      <c r="AA314" s="66"/>
      <c r="AB314" s="66"/>
      <c r="AC314" s="80"/>
    </row>
    <row r="315" spans="1:68" ht="27" customHeight="1" x14ac:dyDescent="0.25">
      <c r="A315" s="63" t="s">
        <v>538</v>
      </c>
      <c r="B315" s="63" t="s">
        <v>539</v>
      </c>
      <c r="C315" s="36">
        <v>4301011306</v>
      </c>
      <c r="D315" s="857">
        <v>4607091389296</v>
      </c>
      <c r="E315" s="857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137</v>
      </c>
      <c r="L315" s="37" t="s">
        <v>45</v>
      </c>
      <c r="M315" s="38" t="s">
        <v>88</v>
      </c>
      <c r="N315" s="38"/>
      <c r="O315" s="37">
        <v>45</v>
      </c>
      <c r="P315" s="103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59"/>
      <c r="R315" s="859"/>
      <c r="S315" s="859"/>
      <c r="T315" s="860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540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64"/>
      <c r="B316" s="864"/>
      <c r="C316" s="864"/>
      <c r="D316" s="864"/>
      <c r="E316" s="864"/>
      <c r="F316" s="864"/>
      <c r="G316" s="864"/>
      <c r="H316" s="864"/>
      <c r="I316" s="864"/>
      <c r="J316" s="864"/>
      <c r="K316" s="864"/>
      <c r="L316" s="864"/>
      <c r="M316" s="864"/>
      <c r="N316" s="864"/>
      <c r="O316" s="865"/>
      <c r="P316" s="861" t="s">
        <v>40</v>
      </c>
      <c r="Q316" s="862"/>
      <c r="R316" s="862"/>
      <c r="S316" s="862"/>
      <c r="T316" s="862"/>
      <c r="U316" s="862"/>
      <c r="V316" s="863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64"/>
      <c r="B317" s="864"/>
      <c r="C317" s="864"/>
      <c r="D317" s="864"/>
      <c r="E317" s="864"/>
      <c r="F317" s="864"/>
      <c r="G317" s="864"/>
      <c r="H317" s="864"/>
      <c r="I317" s="864"/>
      <c r="J317" s="864"/>
      <c r="K317" s="864"/>
      <c r="L317" s="864"/>
      <c r="M317" s="864"/>
      <c r="N317" s="864"/>
      <c r="O317" s="865"/>
      <c r="P317" s="861" t="s">
        <v>40</v>
      </c>
      <c r="Q317" s="862"/>
      <c r="R317" s="862"/>
      <c r="S317" s="862"/>
      <c r="T317" s="862"/>
      <c r="U317" s="862"/>
      <c r="V317" s="863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56" t="s">
        <v>78</v>
      </c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6"/>
      <c r="P318" s="856"/>
      <c r="Q318" s="856"/>
      <c r="R318" s="856"/>
      <c r="S318" s="856"/>
      <c r="T318" s="856"/>
      <c r="U318" s="856"/>
      <c r="V318" s="856"/>
      <c r="W318" s="856"/>
      <c r="X318" s="856"/>
      <c r="Y318" s="856"/>
      <c r="Z318" s="856"/>
      <c r="AA318" s="66"/>
      <c r="AB318" s="66"/>
      <c r="AC318" s="80"/>
    </row>
    <row r="319" spans="1:68" ht="27" customHeight="1" x14ac:dyDescent="0.25">
      <c r="A319" s="63" t="s">
        <v>541</v>
      </c>
      <c r="B319" s="63" t="s">
        <v>542</v>
      </c>
      <c r="C319" s="36">
        <v>4301031163</v>
      </c>
      <c r="D319" s="857">
        <v>4680115880344</v>
      </c>
      <c r="E319" s="857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31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59"/>
      <c r="R319" s="859"/>
      <c r="S319" s="859"/>
      <c r="T319" s="86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543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64"/>
      <c r="B320" s="864"/>
      <c r="C320" s="864"/>
      <c r="D320" s="864"/>
      <c r="E320" s="864"/>
      <c r="F320" s="864"/>
      <c r="G320" s="864"/>
      <c r="H320" s="864"/>
      <c r="I320" s="864"/>
      <c r="J320" s="864"/>
      <c r="K320" s="864"/>
      <c r="L320" s="864"/>
      <c r="M320" s="864"/>
      <c r="N320" s="864"/>
      <c r="O320" s="865"/>
      <c r="P320" s="861" t="s">
        <v>40</v>
      </c>
      <c r="Q320" s="862"/>
      <c r="R320" s="862"/>
      <c r="S320" s="862"/>
      <c r="T320" s="862"/>
      <c r="U320" s="862"/>
      <c r="V320" s="863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64"/>
      <c r="B321" s="864"/>
      <c r="C321" s="864"/>
      <c r="D321" s="864"/>
      <c r="E321" s="864"/>
      <c r="F321" s="864"/>
      <c r="G321" s="864"/>
      <c r="H321" s="864"/>
      <c r="I321" s="864"/>
      <c r="J321" s="864"/>
      <c r="K321" s="864"/>
      <c r="L321" s="864"/>
      <c r="M321" s="864"/>
      <c r="N321" s="864"/>
      <c r="O321" s="865"/>
      <c r="P321" s="861" t="s">
        <v>40</v>
      </c>
      <c r="Q321" s="862"/>
      <c r="R321" s="862"/>
      <c r="S321" s="862"/>
      <c r="T321" s="862"/>
      <c r="U321" s="862"/>
      <c r="V321" s="863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56" t="s">
        <v>84</v>
      </c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6"/>
      <c r="P322" s="856"/>
      <c r="Q322" s="856"/>
      <c r="R322" s="856"/>
      <c r="S322" s="856"/>
      <c r="T322" s="856"/>
      <c r="U322" s="856"/>
      <c r="V322" s="856"/>
      <c r="W322" s="856"/>
      <c r="X322" s="856"/>
      <c r="Y322" s="856"/>
      <c r="Z322" s="856"/>
      <c r="AA322" s="66"/>
      <c r="AB322" s="66"/>
      <c r="AC322" s="80"/>
    </row>
    <row r="323" spans="1:68" ht="37.5" customHeight="1" x14ac:dyDescent="0.25">
      <c r="A323" s="63" t="s">
        <v>544</v>
      </c>
      <c r="B323" s="63" t="s">
        <v>545</v>
      </c>
      <c r="C323" s="36">
        <v>4301051731</v>
      </c>
      <c r="D323" s="857">
        <v>4680115884618</v>
      </c>
      <c r="E323" s="857"/>
      <c r="F323" s="62">
        <v>0.6</v>
      </c>
      <c r="G323" s="37">
        <v>6</v>
      </c>
      <c r="H323" s="62">
        <v>3.6</v>
      </c>
      <c r="I323" s="62">
        <v>3.81</v>
      </c>
      <c r="J323" s="37">
        <v>132</v>
      </c>
      <c r="K323" s="37" t="s">
        <v>137</v>
      </c>
      <c r="L323" s="37" t="s">
        <v>45</v>
      </c>
      <c r="M323" s="38" t="s">
        <v>82</v>
      </c>
      <c r="N323" s="38"/>
      <c r="O323" s="37">
        <v>45</v>
      </c>
      <c r="P323" s="103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59"/>
      <c r="R323" s="859"/>
      <c r="S323" s="859"/>
      <c r="T323" s="860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420" t="s">
        <v>546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x14ac:dyDescent="0.2">
      <c r="A324" s="864"/>
      <c r="B324" s="864"/>
      <c r="C324" s="864"/>
      <c r="D324" s="864"/>
      <c r="E324" s="864"/>
      <c r="F324" s="864"/>
      <c r="G324" s="864"/>
      <c r="H324" s="864"/>
      <c r="I324" s="864"/>
      <c r="J324" s="864"/>
      <c r="K324" s="864"/>
      <c r="L324" s="864"/>
      <c r="M324" s="864"/>
      <c r="N324" s="864"/>
      <c r="O324" s="865"/>
      <c r="P324" s="861" t="s">
        <v>40</v>
      </c>
      <c r="Q324" s="862"/>
      <c r="R324" s="862"/>
      <c r="S324" s="862"/>
      <c r="T324" s="862"/>
      <c r="U324" s="862"/>
      <c r="V324" s="863"/>
      <c r="W324" s="42" t="s">
        <v>39</v>
      </c>
      <c r="X324" s="43">
        <f>IFERROR(X323/H323,"0")</f>
        <v>0</v>
      </c>
      <c r="Y324" s="43">
        <f>IFERROR(Y323/H323,"0")</f>
        <v>0</v>
      </c>
      <c r="Z324" s="43">
        <f>IFERROR(IF(Z323="",0,Z323),"0")</f>
        <v>0</v>
      </c>
      <c r="AA324" s="67"/>
      <c r="AB324" s="67"/>
      <c r="AC324" s="67"/>
    </row>
    <row r="325" spans="1:68" x14ac:dyDescent="0.2">
      <c r="A325" s="864"/>
      <c r="B325" s="864"/>
      <c r="C325" s="864"/>
      <c r="D325" s="864"/>
      <c r="E325" s="864"/>
      <c r="F325" s="864"/>
      <c r="G325" s="864"/>
      <c r="H325" s="864"/>
      <c r="I325" s="864"/>
      <c r="J325" s="864"/>
      <c r="K325" s="864"/>
      <c r="L325" s="864"/>
      <c r="M325" s="864"/>
      <c r="N325" s="864"/>
      <c r="O325" s="865"/>
      <c r="P325" s="861" t="s">
        <v>40</v>
      </c>
      <c r="Q325" s="862"/>
      <c r="R325" s="862"/>
      <c r="S325" s="862"/>
      <c r="T325" s="862"/>
      <c r="U325" s="862"/>
      <c r="V325" s="863"/>
      <c r="W325" s="42" t="s">
        <v>0</v>
      </c>
      <c r="X325" s="43">
        <f>IFERROR(SUM(X323:X323),"0")</f>
        <v>0</v>
      </c>
      <c r="Y325" s="43">
        <f>IFERROR(SUM(Y323:Y323),"0")</f>
        <v>0</v>
      </c>
      <c r="Z325" s="42"/>
      <c r="AA325" s="67"/>
      <c r="AB325" s="67"/>
      <c r="AC325" s="67"/>
    </row>
    <row r="326" spans="1:68" ht="16.5" customHeight="1" x14ac:dyDescent="0.25">
      <c r="A326" s="855" t="s">
        <v>547</v>
      </c>
      <c r="B326" s="855"/>
      <c r="C326" s="855"/>
      <c r="D326" s="855"/>
      <c r="E326" s="855"/>
      <c r="F326" s="855"/>
      <c r="G326" s="855"/>
      <c r="H326" s="855"/>
      <c r="I326" s="855"/>
      <c r="J326" s="855"/>
      <c r="K326" s="855"/>
      <c r="L326" s="855"/>
      <c r="M326" s="855"/>
      <c r="N326" s="855"/>
      <c r="O326" s="855"/>
      <c r="P326" s="855"/>
      <c r="Q326" s="855"/>
      <c r="R326" s="855"/>
      <c r="S326" s="855"/>
      <c r="T326" s="855"/>
      <c r="U326" s="855"/>
      <c r="V326" s="855"/>
      <c r="W326" s="855"/>
      <c r="X326" s="855"/>
      <c r="Y326" s="855"/>
      <c r="Z326" s="855"/>
      <c r="AA326" s="65"/>
      <c r="AB326" s="65"/>
      <c r="AC326" s="79"/>
    </row>
    <row r="327" spans="1:68" ht="14.25" customHeight="1" x14ac:dyDescent="0.25">
      <c r="A327" s="856" t="s">
        <v>124</v>
      </c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6"/>
      <c r="P327" s="856"/>
      <c r="Q327" s="856"/>
      <c r="R327" s="856"/>
      <c r="S327" s="856"/>
      <c r="T327" s="856"/>
      <c r="U327" s="856"/>
      <c r="V327" s="856"/>
      <c r="W327" s="856"/>
      <c r="X327" s="856"/>
      <c r="Y327" s="856"/>
      <c r="Z327" s="856"/>
      <c r="AA327" s="66"/>
      <c r="AB327" s="66"/>
      <c r="AC327" s="80"/>
    </row>
    <row r="328" spans="1:68" ht="27" customHeight="1" x14ac:dyDescent="0.25">
      <c r="A328" s="63" t="s">
        <v>548</v>
      </c>
      <c r="B328" s="63" t="s">
        <v>549</v>
      </c>
      <c r="C328" s="36">
        <v>4301011353</v>
      </c>
      <c r="D328" s="857">
        <v>4607091389807</v>
      </c>
      <c r="E328" s="857"/>
      <c r="F328" s="62">
        <v>0.4</v>
      </c>
      <c r="G328" s="37">
        <v>10</v>
      </c>
      <c r="H328" s="62">
        <v>4</v>
      </c>
      <c r="I328" s="62">
        <v>4.21</v>
      </c>
      <c r="J328" s="37">
        <v>132</v>
      </c>
      <c r="K328" s="37" t="s">
        <v>137</v>
      </c>
      <c r="L328" s="37" t="s">
        <v>45</v>
      </c>
      <c r="M328" s="38" t="s">
        <v>128</v>
      </c>
      <c r="N328" s="38"/>
      <c r="O328" s="37">
        <v>55</v>
      </c>
      <c r="P328" s="103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59"/>
      <c r="R328" s="859"/>
      <c r="S328" s="859"/>
      <c r="T328" s="86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422" t="s">
        <v>550</v>
      </c>
      <c r="AG328" s="78"/>
      <c r="AJ328" s="84" t="s">
        <v>45</v>
      </c>
      <c r="AK328" s="84">
        <v>0</v>
      </c>
      <c r="BB328" s="423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864"/>
      <c r="B329" s="864"/>
      <c r="C329" s="864"/>
      <c r="D329" s="864"/>
      <c r="E329" s="864"/>
      <c r="F329" s="864"/>
      <c r="G329" s="864"/>
      <c r="H329" s="864"/>
      <c r="I329" s="864"/>
      <c r="J329" s="864"/>
      <c r="K329" s="864"/>
      <c r="L329" s="864"/>
      <c r="M329" s="864"/>
      <c r="N329" s="864"/>
      <c r="O329" s="865"/>
      <c r="P329" s="861" t="s">
        <v>40</v>
      </c>
      <c r="Q329" s="862"/>
      <c r="R329" s="862"/>
      <c r="S329" s="862"/>
      <c r="T329" s="862"/>
      <c r="U329" s="862"/>
      <c r="V329" s="863"/>
      <c r="W329" s="42" t="s">
        <v>39</v>
      </c>
      <c r="X329" s="43">
        <f>IFERROR(X328/H328,"0")</f>
        <v>0</v>
      </c>
      <c r="Y329" s="43">
        <f>IFERROR(Y328/H328,"0")</f>
        <v>0</v>
      </c>
      <c r="Z329" s="43">
        <f>IFERROR(IF(Z328="",0,Z328),"0")</f>
        <v>0</v>
      </c>
      <c r="AA329" s="67"/>
      <c r="AB329" s="67"/>
      <c r="AC329" s="67"/>
    </row>
    <row r="330" spans="1:68" x14ac:dyDescent="0.2">
      <c r="A330" s="864"/>
      <c r="B330" s="864"/>
      <c r="C330" s="864"/>
      <c r="D330" s="864"/>
      <c r="E330" s="864"/>
      <c r="F330" s="864"/>
      <c r="G330" s="864"/>
      <c r="H330" s="864"/>
      <c r="I330" s="864"/>
      <c r="J330" s="864"/>
      <c r="K330" s="864"/>
      <c r="L330" s="864"/>
      <c r="M330" s="864"/>
      <c r="N330" s="864"/>
      <c r="O330" s="865"/>
      <c r="P330" s="861" t="s">
        <v>40</v>
      </c>
      <c r="Q330" s="862"/>
      <c r="R330" s="862"/>
      <c r="S330" s="862"/>
      <c r="T330" s="862"/>
      <c r="U330" s="862"/>
      <c r="V330" s="863"/>
      <c r="W330" s="42" t="s">
        <v>0</v>
      </c>
      <c r="X330" s="43">
        <f>IFERROR(SUM(X328:X328),"0")</f>
        <v>0</v>
      </c>
      <c r="Y330" s="43">
        <f>IFERROR(SUM(Y328:Y328),"0")</f>
        <v>0</v>
      </c>
      <c r="Z330" s="42"/>
      <c r="AA330" s="67"/>
      <c r="AB330" s="67"/>
      <c r="AC330" s="67"/>
    </row>
    <row r="331" spans="1:68" ht="14.25" customHeight="1" x14ac:dyDescent="0.25">
      <c r="A331" s="856" t="s">
        <v>78</v>
      </c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6"/>
      <c r="P331" s="856"/>
      <c r="Q331" s="856"/>
      <c r="R331" s="856"/>
      <c r="S331" s="856"/>
      <c r="T331" s="856"/>
      <c r="U331" s="856"/>
      <c r="V331" s="856"/>
      <c r="W331" s="856"/>
      <c r="X331" s="856"/>
      <c r="Y331" s="856"/>
      <c r="Z331" s="856"/>
      <c r="AA331" s="66"/>
      <c r="AB331" s="66"/>
      <c r="AC331" s="80"/>
    </row>
    <row r="332" spans="1:68" ht="27" customHeight="1" x14ac:dyDescent="0.25">
      <c r="A332" s="63" t="s">
        <v>551</v>
      </c>
      <c r="B332" s="63" t="s">
        <v>552</v>
      </c>
      <c r="C332" s="36">
        <v>4301031164</v>
      </c>
      <c r="D332" s="857">
        <v>4680115880481</v>
      </c>
      <c r="E332" s="857"/>
      <c r="F332" s="62">
        <v>0.28000000000000003</v>
      </c>
      <c r="G332" s="37">
        <v>6</v>
      </c>
      <c r="H332" s="62">
        <v>1.68</v>
      </c>
      <c r="I332" s="62">
        <v>1.78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3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59"/>
      <c r="R332" s="859"/>
      <c r="S332" s="859"/>
      <c r="T332" s="86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24" t="s">
        <v>553</v>
      </c>
      <c r="AG332" s="78"/>
      <c r="AJ332" s="84" t="s">
        <v>45</v>
      </c>
      <c r="AK332" s="84">
        <v>0</v>
      </c>
      <c r="BB332" s="425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64"/>
      <c r="B333" s="864"/>
      <c r="C333" s="864"/>
      <c r="D333" s="864"/>
      <c r="E333" s="864"/>
      <c r="F333" s="864"/>
      <c r="G333" s="864"/>
      <c r="H333" s="864"/>
      <c r="I333" s="864"/>
      <c r="J333" s="864"/>
      <c r="K333" s="864"/>
      <c r="L333" s="864"/>
      <c r="M333" s="864"/>
      <c r="N333" s="864"/>
      <c r="O333" s="865"/>
      <c r="P333" s="861" t="s">
        <v>40</v>
      </c>
      <c r="Q333" s="862"/>
      <c r="R333" s="862"/>
      <c r="S333" s="862"/>
      <c r="T333" s="862"/>
      <c r="U333" s="862"/>
      <c r="V333" s="863"/>
      <c r="W333" s="42" t="s">
        <v>39</v>
      </c>
      <c r="X333" s="43">
        <f>IFERROR(X332/H332,"0")</f>
        <v>0</v>
      </c>
      <c r="Y333" s="43">
        <f>IFERROR(Y332/H332,"0")</f>
        <v>0</v>
      </c>
      <c r="Z333" s="43">
        <f>IFERROR(IF(Z332="",0,Z332),"0")</f>
        <v>0</v>
      </c>
      <c r="AA333" s="67"/>
      <c r="AB333" s="67"/>
      <c r="AC333" s="67"/>
    </row>
    <row r="334" spans="1:68" x14ac:dyDescent="0.2">
      <c r="A334" s="864"/>
      <c r="B334" s="864"/>
      <c r="C334" s="864"/>
      <c r="D334" s="864"/>
      <c r="E334" s="864"/>
      <c r="F334" s="864"/>
      <c r="G334" s="864"/>
      <c r="H334" s="864"/>
      <c r="I334" s="864"/>
      <c r="J334" s="864"/>
      <c r="K334" s="864"/>
      <c r="L334" s="864"/>
      <c r="M334" s="864"/>
      <c r="N334" s="864"/>
      <c r="O334" s="865"/>
      <c r="P334" s="861" t="s">
        <v>40</v>
      </c>
      <c r="Q334" s="862"/>
      <c r="R334" s="862"/>
      <c r="S334" s="862"/>
      <c r="T334" s="862"/>
      <c r="U334" s="862"/>
      <c r="V334" s="863"/>
      <c r="W334" s="42" t="s">
        <v>0</v>
      </c>
      <c r="X334" s="43">
        <f>IFERROR(SUM(X332:X332),"0")</f>
        <v>0</v>
      </c>
      <c r="Y334" s="43">
        <f>IFERROR(SUM(Y332:Y332),"0")</f>
        <v>0</v>
      </c>
      <c r="Z334" s="42"/>
      <c r="AA334" s="67"/>
      <c r="AB334" s="67"/>
      <c r="AC334" s="67"/>
    </row>
    <row r="335" spans="1:68" ht="14.25" customHeight="1" x14ac:dyDescent="0.25">
      <c r="A335" s="856" t="s">
        <v>84</v>
      </c>
      <c r="B335" s="856"/>
      <c r="C335" s="856"/>
      <c r="D335" s="856"/>
      <c r="E335" s="856"/>
      <c r="F335" s="856"/>
      <c r="G335" s="856"/>
      <c r="H335" s="856"/>
      <c r="I335" s="856"/>
      <c r="J335" s="856"/>
      <c r="K335" s="856"/>
      <c r="L335" s="856"/>
      <c r="M335" s="856"/>
      <c r="N335" s="856"/>
      <c r="O335" s="856"/>
      <c r="P335" s="856"/>
      <c r="Q335" s="856"/>
      <c r="R335" s="856"/>
      <c r="S335" s="856"/>
      <c r="T335" s="856"/>
      <c r="U335" s="856"/>
      <c r="V335" s="856"/>
      <c r="W335" s="856"/>
      <c r="X335" s="856"/>
      <c r="Y335" s="856"/>
      <c r="Z335" s="856"/>
      <c r="AA335" s="66"/>
      <c r="AB335" s="66"/>
      <c r="AC335" s="80"/>
    </row>
    <row r="336" spans="1:68" ht="27" customHeight="1" x14ac:dyDescent="0.25">
      <c r="A336" s="63" t="s">
        <v>554</v>
      </c>
      <c r="B336" s="63" t="s">
        <v>555</v>
      </c>
      <c r="C336" s="36">
        <v>4301051344</v>
      </c>
      <c r="D336" s="857">
        <v>4680115880412</v>
      </c>
      <c r="E336" s="857"/>
      <c r="F336" s="62">
        <v>0.33</v>
      </c>
      <c r="G336" s="37">
        <v>6</v>
      </c>
      <c r="H336" s="62">
        <v>1.98</v>
      </c>
      <c r="I336" s="62">
        <v>2.226</v>
      </c>
      <c r="J336" s="37">
        <v>182</v>
      </c>
      <c r="K336" s="37" t="s">
        <v>89</v>
      </c>
      <c r="L336" s="37" t="s">
        <v>45</v>
      </c>
      <c r="M336" s="38" t="s">
        <v>88</v>
      </c>
      <c r="N336" s="38"/>
      <c r="O336" s="37">
        <v>45</v>
      </c>
      <c r="P336" s="103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59"/>
      <c r="R336" s="859"/>
      <c r="S336" s="859"/>
      <c r="T336" s="86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26" t="s">
        <v>556</v>
      </c>
      <c r="AG336" s="78"/>
      <c r="AJ336" s="84" t="s">
        <v>45</v>
      </c>
      <c r="AK336" s="84">
        <v>0</v>
      </c>
      <c r="BB336" s="427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557</v>
      </c>
      <c r="B337" s="63" t="s">
        <v>558</v>
      </c>
      <c r="C337" s="36">
        <v>4301051277</v>
      </c>
      <c r="D337" s="857">
        <v>4680115880511</v>
      </c>
      <c r="E337" s="857"/>
      <c r="F337" s="62">
        <v>0.33</v>
      </c>
      <c r="G337" s="37">
        <v>6</v>
      </c>
      <c r="H337" s="62">
        <v>1.98</v>
      </c>
      <c r="I337" s="62">
        <v>2.16</v>
      </c>
      <c r="J337" s="37">
        <v>182</v>
      </c>
      <c r="K337" s="37" t="s">
        <v>89</v>
      </c>
      <c r="L337" s="37" t="s">
        <v>45</v>
      </c>
      <c r="M337" s="38" t="s">
        <v>88</v>
      </c>
      <c r="N337" s="38"/>
      <c r="O337" s="37">
        <v>40</v>
      </c>
      <c r="P337" s="103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59"/>
      <c r="R337" s="859"/>
      <c r="S337" s="859"/>
      <c r="T337" s="860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IFERROR(IF(Y337=0,"",ROUNDUP(Y337/H337,0)*0.00651),"")</f>
        <v/>
      </c>
      <c r="AA337" s="68" t="s">
        <v>45</v>
      </c>
      <c r="AB337" s="69" t="s">
        <v>45</v>
      </c>
      <c r="AC337" s="428" t="s">
        <v>559</v>
      </c>
      <c r="AG337" s="78"/>
      <c r="AJ337" s="84" t="s">
        <v>45</v>
      </c>
      <c r="AK337" s="84">
        <v>0</v>
      </c>
      <c r="BB337" s="429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x14ac:dyDescent="0.2">
      <c r="A338" s="864"/>
      <c r="B338" s="864"/>
      <c r="C338" s="864"/>
      <c r="D338" s="864"/>
      <c r="E338" s="864"/>
      <c r="F338" s="864"/>
      <c r="G338" s="864"/>
      <c r="H338" s="864"/>
      <c r="I338" s="864"/>
      <c r="J338" s="864"/>
      <c r="K338" s="864"/>
      <c r="L338" s="864"/>
      <c r="M338" s="864"/>
      <c r="N338" s="864"/>
      <c r="O338" s="865"/>
      <c r="P338" s="861" t="s">
        <v>40</v>
      </c>
      <c r="Q338" s="862"/>
      <c r="R338" s="862"/>
      <c r="S338" s="862"/>
      <c r="T338" s="862"/>
      <c r="U338" s="862"/>
      <c r="V338" s="863"/>
      <c r="W338" s="42" t="s">
        <v>39</v>
      </c>
      <c r="X338" s="43">
        <f>IFERROR(X336/H336,"0")+IFERROR(X337/H337,"0")</f>
        <v>0</v>
      </c>
      <c r="Y338" s="43">
        <f>IFERROR(Y336/H336,"0")+IFERROR(Y337/H337,"0")</f>
        <v>0</v>
      </c>
      <c r="Z338" s="43">
        <f>IFERROR(IF(Z336="",0,Z336),"0")+IFERROR(IF(Z337="",0,Z337),"0")</f>
        <v>0</v>
      </c>
      <c r="AA338" s="67"/>
      <c r="AB338" s="67"/>
      <c r="AC338" s="67"/>
    </row>
    <row r="339" spans="1:68" x14ac:dyDescent="0.2">
      <c r="A339" s="864"/>
      <c r="B339" s="864"/>
      <c r="C339" s="864"/>
      <c r="D339" s="864"/>
      <c r="E339" s="864"/>
      <c r="F339" s="864"/>
      <c r="G339" s="864"/>
      <c r="H339" s="864"/>
      <c r="I339" s="864"/>
      <c r="J339" s="864"/>
      <c r="K339" s="864"/>
      <c r="L339" s="864"/>
      <c r="M339" s="864"/>
      <c r="N339" s="864"/>
      <c r="O339" s="865"/>
      <c r="P339" s="861" t="s">
        <v>40</v>
      </c>
      <c r="Q339" s="862"/>
      <c r="R339" s="862"/>
      <c r="S339" s="862"/>
      <c r="T339" s="862"/>
      <c r="U339" s="862"/>
      <c r="V339" s="863"/>
      <c r="W339" s="42" t="s">
        <v>0</v>
      </c>
      <c r="X339" s="43">
        <f>IFERROR(SUM(X336:X337),"0")</f>
        <v>0</v>
      </c>
      <c r="Y339" s="43">
        <f>IFERROR(SUM(Y336:Y337),"0")</f>
        <v>0</v>
      </c>
      <c r="Z339" s="42"/>
      <c r="AA339" s="67"/>
      <c r="AB339" s="67"/>
      <c r="AC339" s="67"/>
    </row>
    <row r="340" spans="1:68" ht="16.5" customHeight="1" x14ac:dyDescent="0.25">
      <c r="A340" s="855" t="s">
        <v>560</v>
      </c>
      <c r="B340" s="855"/>
      <c r="C340" s="855"/>
      <c r="D340" s="855"/>
      <c r="E340" s="855"/>
      <c r="F340" s="855"/>
      <c r="G340" s="855"/>
      <c r="H340" s="855"/>
      <c r="I340" s="855"/>
      <c r="J340" s="855"/>
      <c r="K340" s="855"/>
      <c r="L340" s="855"/>
      <c r="M340" s="855"/>
      <c r="N340" s="855"/>
      <c r="O340" s="855"/>
      <c r="P340" s="855"/>
      <c r="Q340" s="855"/>
      <c r="R340" s="855"/>
      <c r="S340" s="855"/>
      <c r="T340" s="855"/>
      <c r="U340" s="855"/>
      <c r="V340" s="855"/>
      <c r="W340" s="855"/>
      <c r="X340" s="855"/>
      <c r="Y340" s="855"/>
      <c r="Z340" s="855"/>
      <c r="AA340" s="65"/>
      <c r="AB340" s="65"/>
      <c r="AC340" s="79"/>
    </row>
    <row r="341" spans="1:68" ht="14.25" customHeight="1" x14ac:dyDescent="0.25">
      <c r="A341" s="856" t="s">
        <v>124</v>
      </c>
      <c r="B341" s="856"/>
      <c r="C341" s="856"/>
      <c r="D341" s="856"/>
      <c r="E341" s="856"/>
      <c r="F341" s="856"/>
      <c r="G341" s="856"/>
      <c r="H341" s="856"/>
      <c r="I341" s="856"/>
      <c r="J341" s="856"/>
      <c r="K341" s="856"/>
      <c r="L341" s="856"/>
      <c r="M341" s="856"/>
      <c r="N341" s="856"/>
      <c r="O341" s="856"/>
      <c r="P341" s="856"/>
      <c r="Q341" s="856"/>
      <c r="R341" s="856"/>
      <c r="S341" s="856"/>
      <c r="T341" s="856"/>
      <c r="U341" s="856"/>
      <c r="V341" s="856"/>
      <c r="W341" s="856"/>
      <c r="X341" s="856"/>
      <c r="Y341" s="856"/>
      <c r="Z341" s="856"/>
      <c r="AA341" s="66"/>
      <c r="AB341" s="66"/>
      <c r="AC341" s="80"/>
    </row>
    <row r="342" spans="1:68" ht="27" customHeight="1" x14ac:dyDescent="0.25">
      <c r="A342" s="63" t="s">
        <v>561</v>
      </c>
      <c r="B342" s="63" t="s">
        <v>562</v>
      </c>
      <c r="C342" s="36">
        <v>4301011593</v>
      </c>
      <c r="D342" s="857">
        <v>4680115882973</v>
      </c>
      <c r="E342" s="857"/>
      <c r="F342" s="62">
        <v>0.7</v>
      </c>
      <c r="G342" s="37">
        <v>6</v>
      </c>
      <c r="H342" s="62">
        <v>4.2</v>
      </c>
      <c r="I342" s="62">
        <v>4.5599999999999996</v>
      </c>
      <c r="J342" s="37">
        <v>104</v>
      </c>
      <c r="K342" s="37" t="s">
        <v>129</v>
      </c>
      <c r="L342" s="37" t="s">
        <v>45</v>
      </c>
      <c r="M342" s="38" t="s">
        <v>128</v>
      </c>
      <c r="N342" s="38"/>
      <c r="O342" s="37">
        <v>55</v>
      </c>
      <c r="P342" s="103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59"/>
      <c r="R342" s="859"/>
      <c r="S342" s="859"/>
      <c r="T342" s="860"/>
      <c r="U342" s="39" t="s">
        <v>45</v>
      </c>
      <c r="V342" s="39" t="s">
        <v>45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IFERROR(IF(Y342=0,"",ROUNDUP(Y342/H342,0)*0.01196),"")</f>
        <v/>
      </c>
      <c r="AA342" s="68" t="s">
        <v>45</v>
      </c>
      <c r="AB342" s="69" t="s">
        <v>45</v>
      </c>
      <c r="AC342" s="430" t="s">
        <v>449</v>
      </c>
      <c r="AG342" s="78"/>
      <c r="AJ342" s="84" t="s">
        <v>45</v>
      </c>
      <c r="AK342" s="84">
        <v>0</v>
      </c>
      <c r="BB342" s="431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64"/>
      <c r="B343" s="864"/>
      <c r="C343" s="864"/>
      <c r="D343" s="864"/>
      <c r="E343" s="864"/>
      <c r="F343" s="864"/>
      <c r="G343" s="864"/>
      <c r="H343" s="864"/>
      <c r="I343" s="864"/>
      <c r="J343" s="864"/>
      <c r="K343" s="864"/>
      <c r="L343" s="864"/>
      <c r="M343" s="864"/>
      <c r="N343" s="864"/>
      <c r="O343" s="865"/>
      <c r="P343" s="861" t="s">
        <v>40</v>
      </c>
      <c r="Q343" s="862"/>
      <c r="R343" s="862"/>
      <c r="S343" s="862"/>
      <c r="T343" s="862"/>
      <c r="U343" s="862"/>
      <c r="V343" s="863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64"/>
      <c r="B344" s="864"/>
      <c r="C344" s="864"/>
      <c r="D344" s="864"/>
      <c r="E344" s="864"/>
      <c r="F344" s="864"/>
      <c r="G344" s="864"/>
      <c r="H344" s="864"/>
      <c r="I344" s="864"/>
      <c r="J344" s="864"/>
      <c r="K344" s="864"/>
      <c r="L344" s="864"/>
      <c r="M344" s="864"/>
      <c r="N344" s="864"/>
      <c r="O344" s="865"/>
      <c r="P344" s="861" t="s">
        <v>40</v>
      </c>
      <c r="Q344" s="862"/>
      <c r="R344" s="862"/>
      <c r="S344" s="862"/>
      <c r="T344" s="862"/>
      <c r="U344" s="862"/>
      <c r="V344" s="863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4.25" customHeight="1" x14ac:dyDescent="0.25">
      <c r="A345" s="856" t="s">
        <v>78</v>
      </c>
      <c r="B345" s="856"/>
      <c r="C345" s="856"/>
      <c r="D345" s="856"/>
      <c r="E345" s="856"/>
      <c r="F345" s="856"/>
      <c r="G345" s="856"/>
      <c r="H345" s="856"/>
      <c r="I345" s="856"/>
      <c r="J345" s="856"/>
      <c r="K345" s="856"/>
      <c r="L345" s="856"/>
      <c r="M345" s="856"/>
      <c r="N345" s="856"/>
      <c r="O345" s="856"/>
      <c r="P345" s="856"/>
      <c r="Q345" s="856"/>
      <c r="R345" s="856"/>
      <c r="S345" s="856"/>
      <c r="T345" s="856"/>
      <c r="U345" s="856"/>
      <c r="V345" s="856"/>
      <c r="W345" s="856"/>
      <c r="X345" s="856"/>
      <c r="Y345" s="856"/>
      <c r="Z345" s="856"/>
      <c r="AA345" s="66"/>
      <c r="AB345" s="66"/>
      <c r="AC345" s="80"/>
    </row>
    <row r="346" spans="1:68" ht="27" customHeight="1" x14ac:dyDescent="0.25">
      <c r="A346" s="63" t="s">
        <v>563</v>
      </c>
      <c r="B346" s="63" t="s">
        <v>564</v>
      </c>
      <c r="C346" s="36">
        <v>4301031305</v>
      </c>
      <c r="D346" s="857">
        <v>4607091389845</v>
      </c>
      <c r="E346" s="857"/>
      <c r="F346" s="62">
        <v>0.35</v>
      </c>
      <c r="G346" s="37">
        <v>6</v>
      </c>
      <c r="H346" s="62">
        <v>2.1</v>
      </c>
      <c r="I346" s="62">
        <v>2.2000000000000002</v>
      </c>
      <c r="J346" s="37">
        <v>234</v>
      </c>
      <c r="K346" s="37" t="s">
        <v>83</v>
      </c>
      <c r="L346" s="37" t="s">
        <v>45</v>
      </c>
      <c r="M346" s="38" t="s">
        <v>82</v>
      </c>
      <c r="N346" s="38"/>
      <c r="O346" s="37">
        <v>40</v>
      </c>
      <c r="P346" s="103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59"/>
      <c r="R346" s="859"/>
      <c r="S346" s="859"/>
      <c r="T346" s="860"/>
      <c r="U346" s="39" t="s">
        <v>45</v>
      </c>
      <c r="V346" s="39" t="s">
        <v>45</v>
      </c>
      <c r="W346" s="40" t="s">
        <v>0</v>
      </c>
      <c r="X346" s="58">
        <v>0</v>
      </c>
      <c r="Y346" s="55">
        <f>IFERROR(IF(X346="",0,CEILING((X346/$H346),1)*$H346),"")</f>
        <v>0</v>
      </c>
      <c r="Z346" s="41" t="str">
        <f>IFERROR(IF(Y346=0,"",ROUNDUP(Y346/H346,0)*0.00502),"")</f>
        <v/>
      </c>
      <c r="AA346" s="68" t="s">
        <v>45</v>
      </c>
      <c r="AB346" s="69" t="s">
        <v>45</v>
      </c>
      <c r="AC346" s="432" t="s">
        <v>565</v>
      </c>
      <c r="AG346" s="78"/>
      <c r="AJ346" s="84" t="s">
        <v>45</v>
      </c>
      <c r="AK346" s="84">
        <v>0</v>
      </c>
      <c r="BB346" s="433" t="s">
        <v>66</v>
      </c>
      <c r="BM346" s="78">
        <f>IFERROR(X346*I346/H346,"0")</f>
        <v>0</v>
      </c>
      <c r="BN346" s="78">
        <f>IFERROR(Y346*I346/H346,"0")</f>
        <v>0</v>
      </c>
      <c r="BO346" s="78">
        <f>IFERROR(1/J346*(X346/H346),"0")</f>
        <v>0</v>
      </c>
      <c r="BP346" s="78">
        <f>IFERROR(1/J346*(Y346/H346),"0")</f>
        <v>0</v>
      </c>
    </row>
    <row r="347" spans="1:68" ht="27" customHeight="1" x14ac:dyDescent="0.25">
      <c r="A347" s="63" t="s">
        <v>566</v>
      </c>
      <c r="B347" s="63" t="s">
        <v>567</v>
      </c>
      <c r="C347" s="36">
        <v>4301031306</v>
      </c>
      <c r="D347" s="857">
        <v>4680115882881</v>
      </c>
      <c r="E347" s="857"/>
      <c r="F347" s="62">
        <v>0.28000000000000003</v>
      </c>
      <c r="G347" s="37">
        <v>6</v>
      </c>
      <c r="H347" s="62">
        <v>1.68</v>
      </c>
      <c r="I347" s="62">
        <v>1.81</v>
      </c>
      <c r="J347" s="37">
        <v>234</v>
      </c>
      <c r="K347" s="37" t="s">
        <v>83</v>
      </c>
      <c r="L347" s="37" t="s">
        <v>45</v>
      </c>
      <c r="M347" s="38" t="s">
        <v>82</v>
      </c>
      <c r="N347" s="38"/>
      <c r="O347" s="37">
        <v>40</v>
      </c>
      <c r="P347" s="103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59"/>
      <c r="R347" s="859"/>
      <c r="S347" s="859"/>
      <c r="T347" s="860"/>
      <c r="U347" s="39" t="s">
        <v>45</v>
      </c>
      <c r="V347" s="39" t="s">
        <v>45</v>
      </c>
      <c r="W347" s="40" t="s">
        <v>0</v>
      </c>
      <c r="X347" s="58">
        <v>0</v>
      </c>
      <c r="Y347" s="55">
        <f>IFERROR(IF(X347="",0,CEILING((X347/$H347),1)*$H347),"")</f>
        <v>0</v>
      </c>
      <c r="Z347" s="41" t="str">
        <f>IFERROR(IF(Y347=0,"",ROUNDUP(Y347/H347,0)*0.00502),"")</f>
        <v/>
      </c>
      <c r="AA347" s="68" t="s">
        <v>45</v>
      </c>
      <c r="AB347" s="69" t="s">
        <v>45</v>
      </c>
      <c r="AC347" s="434" t="s">
        <v>565</v>
      </c>
      <c r="AG347" s="78"/>
      <c r="AJ347" s="84" t="s">
        <v>45</v>
      </c>
      <c r="AK347" s="84">
        <v>0</v>
      </c>
      <c r="BB347" s="435" t="s">
        <v>66</v>
      </c>
      <c r="BM347" s="78">
        <f>IFERROR(X347*I347/H347,"0")</f>
        <v>0</v>
      </c>
      <c r="BN347" s="78">
        <f>IFERROR(Y347*I347/H347,"0")</f>
        <v>0</v>
      </c>
      <c r="BO347" s="78">
        <f>IFERROR(1/J347*(X347/H347),"0")</f>
        <v>0</v>
      </c>
      <c r="BP347" s="78">
        <f>IFERROR(1/J347*(Y347/H347),"0")</f>
        <v>0</v>
      </c>
    </row>
    <row r="348" spans="1:68" x14ac:dyDescent="0.2">
      <c r="A348" s="864"/>
      <c r="B348" s="864"/>
      <c r="C348" s="864"/>
      <c r="D348" s="864"/>
      <c r="E348" s="864"/>
      <c r="F348" s="864"/>
      <c r="G348" s="864"/>
      <c r="H348" s="864"/>
      <c r="I348" s="864"/>
      <c r="J348" s="864"/>
      <c r="K348" s="864"/>
      <c r="L348" s="864"/>
      <c r="M348" s="864"/>
      <c r="N348" s="864"/>
      <c r="O348" s="865"/>
      <c r="P348" s="861" t="s">
        <v>40</v>
      </c>
      <c r="Q348" s="862"/>
      <c r="R348" s="862"/>
      <c r="S348" s="862"/>
      <c r="T348" s="862"/>
      <c r="U348" s="862"/>
      <c r="V348" s="863"/>
      <c r="W348" s="42" t="s">
        <v>39</v>
      </c>
      <c r="X348" s="43">
        <f>IFERROR(X346/H346,"0")+IFERROR(X347/H347,"0")</f>
        <v>0</v>
      </c>
      <c r="Y348" s="43">
        <f>IFERROR(Y346/H346,"0")+IFERROR(Y347/H347,"0")</f>
        <v>0</v>
      </c>
      <c r="Z348" s="43">
        <f>IFERROR(IF(Z346="",0,Z346),"0")+IFERROR(IF(Z347="",0,Z347),"0")</f>
        <v>0</v>
      </c>
      <c r="AA348" s="67"/>
      <c r="AB348" s="67"/>
      <c r="AC348" s="67"/>
    </row>
    <row r="349" spans="1:68" x14ac:dyDescent="0.2">
      <c r="A349" s="864"/>
      <c r="B349" s="864"/>
      <c r="C349" s="864"/>
      <c r="D349" s="864"/>
      <c r="E349" s="864"/>
      <c r="F349" s="864"/>
      <c r="G349" s="864"/>
      <c r="H349" s="864"/>
      <c r="I349" s="864"/>
      <c r="J349" s="864"/>
      <c r="K349" s="864"/>
      <c r="L349" s="864"/>
      <c r="M349" s="864"/>
      <c r="N349" s="864"/>
      <c r="O349" s="865"/>
      <c r="P349" s="861" t="s">
        <v>40</v>
      </c>
      <c r="Q349" s="862"/>
      <c r="R349" s="862"/>
      <c r="S349" s="862"/>
      <c r="T349" s="862"/>
      <c r="U349" s="862"/>
      <c r="V349" s="863"/>
      <c r="W349" s="42" t="s">
        <v>0</v>
      </c>
      <c r="X349" s="43">
        <f>IFERROR(SUM(X346:X347),"0")</f>
        <v>0</v>
      </c>
      <c r="Y349" s="43">
        <f>IFERROR(SUM(Y346:Y347),"0")</f>
        <v>0</v>
      </c>
      <c r="Z349" s="42"/>
      <c r="AA349" s="67"/>
      <c r="AB349" s="67"/>
      <c r="AC349" s="67"/>
    </row>
    <row r="350" spans="1:68" ht="14.25" customHeight="1" x14ac:dyDescent="0.25">
      <c r="A350" s="856" t="s">
        <v>84</v>
      </c>
      <c r="B350" s="856"/>
      <c r="C350" s="856"/>
      <c r="D350" s="856"/>
      <c r="E350" s="856"/>
      <c r="F350" s="856"/>
      <c r="G350" s="856"/>
      <c r="H350" s="856"/>
      <c r="I350" s="856"/>
      <c r="J350" s="856"/>
      <c r="K350" s="856"/>
      <c r="L350" s="856"/>
      <c r="M350" s="856"/>
      <c r="N350" s="856"/>
      <c r="O350" s="856"/>
      <c r="P350" s="856"/>
      <c r="Q350" s="856"/>
      <c r="R350" s="856"/>
      <c r="S350" s="856"/>
      <c r="T350" s="856"/>
      <c r="U350" s="856"/>
      <c r="V350" s="856"/>
      <c r="W350" s="856"/>
      <c r="X350" s="856"/>
      <c r="Y350" s="856"/>
      <c r="Z350" s="856"/>
      <c r="AA350" s="66"/>
      <c r="AB350" s="66"/>
      <c r="AC350" s="80"/>
    </row>
    <row r="351" spans="1:68" ht="37.5" customHeight="1" x14ac:dyDescent="0.25">
      <c r="A351" s="63" t="s">
        <v>568</v>
      </c>
      <c r="B351" s="63" t="s">
        <v>569</v>
      </c>
      <c r="C351" s="36">
        <v>4301051517</v>
      </c>
      <c r="D351" s="857">
        <v>4680115883390</v>
      </c>
      <c r="E351" s="857"/>
      <c r="F351" s="62">
        <v>0.3</v>
      </c>
      <c r="G351" s="37">
        <v>6</v>
      </c>
      <c r="H351" s="62">
        <v>1.8</v>
      </c>
      <c r="I351" s="62">
        <v>1.98</v>
      </c>
      <c r="J351" s="37">
        <v>182</v>
      </c>
      <c r="K351" s="37" t="s">
        <v>89</v>
      </c>
      <c r="L351" s="37" t="s">
        <v>45</v>
      </c>
      <c r="M351" s="38" t="s">
        <v>82</v>
      </c>
      <c r="N351" s="38"/>
      <c r="O351" s="37">
        <v>40</v>
      </c>
      <c r="P351" s="1040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59"/>
      <c r="R351" s="859"/>
      <c r="S351" s="859"/>
      <c r="T351" s="860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36" t="s">
        <v>570</v>
      </c>
      <c r="AG351" s="78"/>
      <c r="AJ351" s="84" t="s">
        <v>45</v>
      </c>
      <c r="AK351" s="84">
        <v>0</v>
      </c>
      <c r="BB351" s="43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x14ac:dyDescent="0.2">
      <c r="A352" s="864"/>
      <c r="B352" s="864"/>
      <c r="C352" s="864"/>
      <c r="D352" s="864"/>
      <c r="E352" s="864"/>
      <c r="F352" s="864"/>
      <c r="G352" s="864"/>
      <c r="H352" s="864"/>
      <c r="I352" s="864"/>
      <c r="J352" s="864"/>
      <c r="K352" s="864"/>
      <c r="L352" s="864"/>
      <c r="M352" s="864"/>
      <c r="N352" s="864"/>
      <c r="O352" s="865"/>
      <c r="P352" s="861" t="s">
        <v>40</v>
      </c>
      <c r="Q352" s="862"/>
      <c r="R352" s="862"/>
      <c r="S352" s="862"/>
      <c r="T352" s="862"/>
      <c r="U352" s="862"/>
      <c r="V352" s="863"/>
      <c r="W352" s="42" t="s">
        <v>39</v>
      </c>
      <c r="X352" s="43">
        <f>IFERROR(X351/H351,"0")</f>
        <v>0</v>
      </c>
      <c r="Y352" s="43">
        <f>IFERROR(Y351/H351,"0")</f>
        <v>0</v>
      </c>
      <c r="Z352" s="43">
        <f>IFERROR(IF(Z351="",0,Z351),"0")</f>
        <v>0</v>
      </c>
      <c r="AA352" s="67"/>
      <c r="AB352" s="67"/>
      <c r="AC352" s="67"/>
    </row>
    <row r="353" spans="1:68" x14ac:dyDescent="0.2">
      <c r="A353" s="864"/>
      <c r="B353" s="864"/>
      <c r="C353" s="864"/>
      <c r="D353" s="864"/>
      <c r="E353" s="864"/>
      <c r="F353" s="864"/>
      <c r="G353" s="864"/>
      <c r="H353" s="864"/>
      <c r="I353" s="864"/>
      <c r="J353" s="864"/>
      <c r="K353" s="864"/>
      <c r="L353" s="864"/>
      <c r="M353" s="864"/>
      <c r="N353" s="864"/>
      <c r="O353" s="865"/>
      <c r="P353" s="861" t="s">
        <v>40</v>
      </c>
      <c r="Q353" s="862"/>
      <c r="R353" s="862"/>
      <c r="S353" s="862"/>
      <c r="T353" s="862"/>
      <c r="U353" s="862"/>
      <c r="V353" s="863"/>
      <c r="W353" s="42" t="s">
        <v>0</v>
      </c>
      <c r="X353" s="43">
        <f>IFERROR(SUM(X351:X351),"0")</f>
        <v>0</v>
      </c>
      <c r="Y353" s="43">
        <f>IFERROR(SUM(Y351:Y351),"0")</f>
        <v>0</v>
      </c>
      <c r="Z353" s="42"/>
      <c r="AA353" s="67"/>
      <c r="AB353" s="67"/>
      <c r="AC353" s="67"/>
    </row>
    <row r="354" spans="1:68" ht="16.5" customHeight="1" x14ac:dyDescent="0.25">
      <c r="A354" s="855" t="s">
        <v>571</v>
      </c>
      <c r="B354" s="855"/>
      <c r="C354" s="855"/>
      <c r="D354" s="855"/>
      <c r="E354" s="855"/>
      <c r="F354" s="855"/>
      <c r="G354" s="855"/>
      <c r="H354" s="855"/>
      <c r="I354" s="855"/>
      <c r="J354" s="855"/>
      <c r="K354" s="855"/>
      <c r="L354" s="855"/>
      <c r="M354" s="855"/>
      <c r="N354" s="855"/>
      <c r="O354" s="855"/>
      <c r="P354" s="855"/>
      <c r="Q354" s="855"/>
      <c r="R354" s="855"/>
      <c r="S354" s="855"/>
      <c r="T354" s="855"/>
      <c r="U354" s="855"/>
      <c r="V354" s="855"/>
      <c r="W354" s="855"/>
      <c r="X354" s="855"/>
      <c r="Y354" s="855"/>
      <c r="Z354" s="855"/>
      <c r="AA354" s="65"/>
      <c r="AB354" s="65"/>
      <c r="AC354" s="79"/>
    </row>
    <row r="355" spans="1:68" ht="14.25" customHeight="1" x14ac:dyDescent="0.25">
      <c r="A355" s="856" t="s">
        <v>124</v>
      </c>
      <c r="B355" s="856"/>
      <c r="C355" s="856"/>
      <c r="D355" s="856"/>
      <c r="E355" s="856"/>
      <c r="F355" s="856"/>
      <c r="G355" s="856"/>
      <c r="H355" s="856"/>
      <c r="I355" s="856"/>
      <c r="J355" s="856"/>
      <c r="K355" s="856"/>
      <c r="L355" s="856"/>
      <c r="M355" s="856"/>
      <c r="N355" s="856"/>
      <c r="O355" s="856"/>
      <c r="P355" s="856"/>
      <c r="Q355" s="856"/>
      <c r="R355" s="856"/>
      <c r="S355" s="856"/>
      <c r="T355" s="856"/>
      <c r="U355" s="856"/>
      <c r="V355" s="856"/>
      <c r="W355" s="856"/>
      <c r="X355" s="856"/>
      <c r="Y355" s="856"/>
      <c r="Z355" s="856"/>
      <c r="AA355" s="66"/>
      <c r="AB355" s="66"/>
      <c r="AC355" s="80"/>
    </row>
    <row r="356" spans="1:68" ht="27" customHeight="1" x14ac:dyDescent="0.25">
      <c r="A356" s="63" t="s">
        <v>572</v>
      </c>
      <c r="B356" s="63" t="s">
        <v>573</v>
      </c>
      <c r="C356" s="36">
        <v>4301012024</v>
      </c>
      <c r="D356" s="857">
        <v>4680115885615</v>
      </c>
      <c r="E356" s="857"/>
      <c r="F356" s="62">
        <v>1.35</v>
      </c>
      <c r="G356" s="37">
        <v>8</v>
      </c>
      <c r="H356" s="62">
        <v>10.8</v>
      </c>
      <c r="I356" s="62">
        <v>11.28</v>
      </c>
      <c r="J356" s="37">
        <v>56</v>
      </c>
      <c r="K356" s="37" t="s">
        <v>129</v>
      </c>
      <c r="L356" s="37" t="s">
        <v>45</v>
      </c>
      <c r="M356" s="38" t="s">
        <v>88</v>
      </c>
      <c r="N356" s="38"/>
      <c r="O356" s="37">
        <v>55</v>
      </c>
      <c r="P356" s="104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59"/>
      <c r="R356" s="859"/>
      <c r="S356" s="859"/>
      <c r="T356" s="860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ref="Y356:Y363" si="77">IFERROR(IF(X356="",0,CEILING((X356/$H356),1)*$H356),"")</f>
        <v>0</v>
      </c>
      <c r="Z356" s="41" t="str">
        <f>IFERROR(IF(Y356=0,"",ROUNDUP(Y356/H356,0)*0.02175),"")</f>
        <v/>
      </c>
      <c r="AA356" s="68" t="s">
        <v>45</v>
      </c>
      <c r="AB356" s="69" t="s">
        <v>45</v>
      </c>
      <c r="AC356" s="438" t="s">
        <v>574</v>
      </c>
      <c r="AG356" s="78"/>
      <c r="AJ356" s="84" t="s">
        <v>45</v>
      </c>
      <c r="AK356" s="84">
        <v>0</v>
      </c>
      <c r="BB356" s="439" t="s">
        <v>66</v>
      </c>
      <c r="BM356" s="78">
        <f t="shared" ref="BM356:BM363" si="78">IFERROR(X356*I356/H356,"0")</f>
        <v>0</v>
      </c>
      <c r="BN356" s="78">
        <f t="shared" ref="BN356:BN363" si="79">IFERROR(Y356*I356/H356,"0")</f>
        <v>0</v>
      </c>
      <c r="BO356" s="78">
        <f t="shared" ref="BO356:BO363" si="80">IFERROR(1/J356*(X356/H356),"0")</f>
        <v>0</v>
      </c>
      <c r="BP356" s="78">
        <f t="shared" ref="BP356:BP363" si="81">IFERROR(1/J356*(Y356/H356),"0")</f>
        <v>0</v>
      </c>
    </row>
    <row r="357" spans="1:68" ht="27" customHeight="1" x14ac:dyDescent="0.25">
      <c r="A357" s="63" t="s">
        <v>575</v>
      </c>
      <c r="B357" s="63" t="s">
        <v>576</v>
      </c>
      <c r="C357" s="36">
        <v>4301011911</v>
      </c>
      <c r="D357" s="857">
        <v>4680115885554</v>
      </c>
      <c r="E357" s="857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129</v>
      </c>
      <c r="L357" s="37" t="s">
        <v>45</v>
      </c>
      <c r="M357" s="38" t="s">
        <v>161</v>
      </c>
      <c r="N357" s="38"/>
      <c r="O357" s="37">
        <v>55</v>
      </c>
      <c r="P357" s="10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9"/>
      <c r="R357" s="859"/>
      <c r="S357" s="859"/>
      <c r="T357" s="860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40" t="s">
        <v>577</v>
      </c>
      <c r="AG357" s="78"/>
      <c r="AJ357" s="84" t="s">
        <v>45</v>
      </c>
      <c r="AK357" s="84">
        <v>0</v>
      </c>
      <c r="BB357" s="441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27" customHeight="1" x14ac:dyDescent="0.25">
      <c r="A358" s="63" t="s">
        <v>575</v>
      </c>
      <c r="B358" s="63" t="s">
        <v>578</v>
      </c>
      <c r="C358" s="36">
        <v>4301012016</v>
      </c>
      <c r="D358" s="857">
        <v>4680115885554</v>
      </c>
      <c r="E358" s="857"/>
      <c r="F358" s="62">
        <v>1.35</v>
      </c>
      <c r="G358" s="37">
        <v>8</v>
      </c>
      <c r="H358" s="62">
        <v>10.8</v>
      </c>
      <c r="I358" s="62">
        <v>11.28</v>
      </c>
      <c r="J358" s="37">
        <v>56</v>
      </c>
      <c r="K358" s="37" t="s">
        <v>129</v>
      </c>
      <c r="L358" s="37" t="s">
        <v>157</v>
      </c>
      <c r="M358" s="38" t="s">
        <v>88</v>
      </c>
      <c r="N358" s="38"/>
      <c r="O358" s="37">
        <v>55</v>
      </c>
      <c r="P358" s="1043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59"/>
      <c r="R358" s="859"/>
      <c r="S358" s="859"/>
      <c r="T358" s="860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IFERROR(IF(Y358=0,"",ROUNDUP(Y358/H358,0)*0.02175),"")</f>
        <v/>
      </c>
      <c r="AA358" s="68" t="s">
        <v>45</v>
      </c>
      <c r="AB358" s="69" t="s">
        <v>45</v>
      </c>
      <c r="AC358" s="442" t="s">
        <v>579</v>
      </c>
      <c r="AG358" s="78"/>
      <c r="AJ358" s="84" t="s">
        <v>158</v>
      </c>
      <c r="AK358" s="84">
        <v>604.79999999999995</v>
      </c>
      <c r="BB358" s="443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37.5" customHeight="1" x14ac:dyDescent="0.25">
      <c r="A359" s="63" t="s">
        <v>580</v>
      </c>
      <c r="B359" s="63" t="s">
        <v>581</v>
      </c>
      <c r="C359" s="36">
        <v>4301011858</v>
      </c>
      <c r="D359" s="857">
        <v>4680115885646</v>
      </c>
      <c r="E359" s="857"/>
      <c r="F359" s="62">
        <v>1.35</v>
      </c>
      <c r="G359" s="37">
        <v>8</v>
      </c>
      <c r="H359" s="62">
        <v>10.8</v>
      </c>
      <c r="I359" s="62">
        <v>11.28</v>
      </c>
      <c r="J359" s="37">
        <v>56</v>
      </c>
      <c r="K359" s="37" t="s">
        <v>129</v>
      </c>
      <c r="L359" s="37" t="s">
        <v>45</v>
      </c>
      <c r="M359" s="38" t="s">
        <v>128</v>
      </c>
      <c r="N359" s="38"/>
      <c r="O359" s="37">
        <v>55</v>
      </c>
      <c r="P359" s="104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59"/>
      <c r="R359" s="859"/>
      <c r="S359" s="859"/>
      <c r="T359" s="860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IFERROR(IF(Y359=0,"",ROUNDUP(Y359/H359,0)*0.02175),"")</f>
        <v/>
      </c>
      <c r="AA359" s="68" t="s">
        <v>45</v>
      </c>
      <c r="AB359" s="69" t="s">
        <v>45</v>
      </c>
      <c r="AC359" s="444" t="s">
        <v>582</v>
      </c>
      <c r="AG359" s="78"/>
      <c r="AJ359" s="84" t="s">
        <v>45</v>
      </c>
      <c r="AK359" s="84">
        <v>0</v>
      </c>
      <c r="BB359" s="445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583</v>
      </c>
      <c r="B360" s="63" t="s">
        <v>584</v>
      </c>
      <c r="C360" s="36">
        <v>4301011857</v>
      </c>
      <c r="D360" s="857">
        <v>4680115885622</v>
      </c>
      <c r="E360" s="857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137</v>
      </c>
      <c r="L360" s="37" t="s">
        <v>45</v>
      </c>
      <c r="M360" s="38" t="s">
        <v>128</v>
      </c>
      <c r="N360" s="38"/>
      <c r="O360" s="37">
        <v>55</v>
      </c>
      <c r="P360" s="104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59"/>
      <c r="R360" s="859"/>
      <c r="S360" s="859"/>
      <c r="T360" s="860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6" t="s">
        <v>585</v>
      </c>
      <c r="AG360" s="78"/>
      <c r="AJ360" s="84" t="s">
        <v>45</v>
      </c>
      <c r="AK360" s="84">
        <v>0</v>
      </c>
      <c r="BB360" s="447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586</v>
      </c>
      <c r="B361" s="63" t="s">
        <v>587</v>
      </c>
      <c r="C361" s="36">
        <v>4301011573</v>
      </c>
      <c r="D361" s="857">
        <v>4680115881938</v>
      </c>
      <c r="E361" s="857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137</v>
      </c>
      <c r="L361" s="37" t="s">
        <v>45</v>
      </c>
      <c r="M361" s="38" t="s">
        <v>128</v>
      </c>
      <c r="N361" s="38"/>
      <c r="O361" s="37">
        <v>90</v>
      </c>
      <c r="P361" s="10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59"/>
      <c r="R361" s="859"/>
      <c r="S361" s="859"/>
      <c r="T361" s="860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8" t="s">
        <v>588</v>
      </c>
      <c r="AG361" s="78"/>
      <c r="AJ361" s="84" t="s">
        <v>45</v>
      </c>
      <c r="AK361" s="84">
        <v>0</v>
      </c>
      <c r="BB361" s="449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589</v>
      </c>
      <c r="B362" s="63" t="s">
        <v>590</v>
      </c>
      <c r="C362" s="36">
        <v>4301011323</v>
      </c>
      <c r="D362" s="857">
        <v>4607091386011</v>
      </c>
      <c r="E362" s="857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137</v>
      </c>
      <c r="L362" s="37" t="s">
        <v>45</v>
      </c>
      <c r="M362" s="38" t="s">
        <v>88</v>
      </c>
      <c r="N362" s="38"/>
      <c r="O362" s="37">
        <v>55</v>
      </c>
      <c r="P362" s="104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9"/>
      <c r="R362" s="859"/>
      <c r="S362" s="859"/>
      <c r="T362" s="860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50" t="s">
        <v>591</v>
      </c>
      <c r="AG362" s="78"/>
      <c r="AJ362" s="84" t="s">
        <v>45</v>
      </c>
      <c r="AK362" s="84">
        <v>0</v>
      </c>
      <c r="BB362" s="451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ht="27" customHeight="1" x14ac:dyDescent="0.25">
      <c r="A363" s="63" t="s">
        <v>592</v>
      </c>
      <c r="B363" s="63" t="s">
        <v>593</v>
      </c>
      <c r="C363" s="36">
        <v>4301011859</v>
      </c>
      <c r="D363" s="857">
        <v>4680115885608</v>
      </c>
      <c r="E363" s="857"/>
      <c r="F363" s="62">
        <v>0.4</v>
      </c>
      <c r="G363" s="37">
        <v>10</v>
      </c>
      <c r="H363" s="62">
        <v>4</v>
      </c>
      <c r="I363" s="62">
        <v>4.21</v>
      </c>
      <c r="J363" s="37">
        <v>132</v>
      </c>
      <c r="K363" s="37" t="s">
        <v>137</v>
      </c>
      <c r="L363" s="37" t="s">
        <v>45</v>
      </c>
      <c r="M363" s="38" t="s">
        <v>128</v>
      </c>
      <c r="N363" s="38"/>
      <c r="O363" s="37">
        <v>55</v>
      </c>
      <c r="P363" s="104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859"/>
      <c r="R363" s="859"/>
      <c r="S363" s="859"/>
      <c r="T363" s="860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IFERROR(IF(Y363=0,"",ROUNDUP(Y363/H363,0)*0.00902),"")</f>
        <v/>
      </c>
      <c r="AA363" s="68" t="s">
        <v>45</v>
      </c>
      <c r="AB363" s="69" t="s">
        <v>45</v>
      </c>
      <c r="AC363" s="452" t="s">
        <v>579</v>
      </c>
      <c r="AG363" s="78"/>
      <c r="AJ363" s="84" t="s">
        <v>45</v>
      </c>
      <c r="AK363" s="84">
        <v>0</v>
      </c>
      <c r="BB363" s="453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x14ac:dyDescent="0.2">
      <c r="A364" s="864"/>
      <c r="B364" s="864"/>
      <c r="C364" s="864"/>
      <c r="D364" s="864"/>
      <c r="E364" s="864"/>
      <c r="F364" s="864"/>
      <c r="G364" s="864"/>
      <c r="H364" s="864"/>
      <c r="I364" s="864"/>
      <c r="J364" s="864"/>
      <c r="K364" s="864"/>
      <c r="L364" s="864"/>
      <c r="M364" s="864"/>
      <c r="N364" s="864"/>
      <c r="O364" s="865"/>
      <c r="P364" s="861" t="s">
        <v>40</v>
      </c>
      <c r="Q364" s="862"/>
      <c r="R364" s="862"/>
      <c r="S364" s="862"/>
      <c r="T364" s="862"/>
      <c r="U364" s="862"/>
      <c r="V364" s="863"/>
      <c r="W364" s="42" t="s">
        <v>39</v>
      </c>
      <c r="X364" s="43">
        <f>IFERROR(X356/H356,"0")+IFERROR(X357/H357,"0")+IFERROR(X358/H358,"0")+IFERROR(X359/H359,"0")+IFERROR(X360/H360,"0")+IFERROR(X361/H361,"0")+IFERROR(X362/H362,"0")+IFERROR(X363/H363,"0")</f>
        <v>0</v>
      </c>
      <c r="Y364" s="43">
        <f>IFERROR(Y356/H356,"0")+IFERROR(Y357/H357,"0")+IFERROR(Y358/H358,"0")+IFERROR(Y359/H359,"0")+IFERROR(Y360/H360,"0")+IFERROR(Y361/H361,"0")+IFERROR(Y362/H362,"0")+IFERROR(Y363/H363,"0")</f>
        <v>0</v>
      </c>
      <c r="Z364" s="43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67"/>
      <c r="AB364" s="67"/>
      <c r="AC364" s="67"/>
    </row>
    <row r="365" spans="1:68" x14ac:dyDescent="0.2">
      <c r="A365" s="864"/>
      <c r="B365" s="864"/>
      <c r="C365" s="864"/>
      <c r="D365" s="864"/>
      <c r="E365" s="864"/>
      <c r="F365" s="864"/>
      <c r="G365" s="864"/>
      <c r="H365" s="864"/>
      <c r="I365" s="864"/>
      <c r="J365" s="864"/>
      <c r="K365" s="864"/>
      <c r="L365" s="864"/>
      <c r="M365" s="864"/>
      <c r="N365" s="864"/>
      <c r="O365" s="865"/>
      <c r="P365" s="861" t="s">
        <v>40</v>
      </c>
      <c r="Q365" s="862"/>
      <c r="R365" s="862"/>
      <c r="S365" s="862"/>
      <c r="T365" s="862"/>
      <c r="U365" s="862"/>
      <c r="V365" s="863"/>
      <c r="W365" s="42" t="s">
        <v>0</v>
      </c>
      <c r="X365" s="43">
        <f>IFERROR(SUM(X356:X363),"0")</f>
        <v>0</v>
      </c>
      <c r="Y365" s="43">
        <f>IFERROR(SUM(Y356:Y363),"0")</f>
        <v>0</v>
      </c>
      <c r="Z365" s="42"/>
      <c r="AA365" s="67"/>
      <c r="AB365" s="67"/>
      <c r="AC365" s="67"/>
    </row>
    <row r="366" spans="1:68" ht="14.25" customHeight="1" x14ac:dyDescent="0.25">
      <c r="A366" s="856" t="s">
        <v>78</v>
      </c>
      <c r="B366" s="856"/>
      <c r="C366" s="856"/>
      <c r="D366" s="856"/>
      <c r="E366" s="856"/>
      <c r="F366" s="856"/>
      <c r="G366" s="856"/>
      <c r="H366" s="856"/>
      <c r="I366" s="856"/>
      <c r="J366" s="856"/>
      <c r="K366" s="856"/>
      <c r="L366" s="856"/>
      <c r="M366" s="856"/>
      <c r="N366" s="856"/>
      <c r="O366" s="856"/>
      <c r="P366" s="856"/>
      <c r="Q366" s="856"/>
      <c r="R366" s="856"/>
      <c r="S366" s="856"/>
      <c r="T366" s="856"/>
      <c r="U366" s="856"/>
      <c r="V366" s="856"/>
      <c r="W366" s="856"/>
      <c r="X366" s="856"/>
      <c r="Y366" s="856"/>
      <c r="Z366" s="856"/>
      <c r="AA366" s="66"/>
      <c r="AB366" s="66"/>
      <c r="AC366" s="80"/>
    </row>
    <row r="367" spans="1:68" ht="27" customHeight="1" x14ac:dyDescent="0.25">
      <c r="A367" s="63" t="s">
        <v>594</v>
      </c>
      <c r="B367" s="63" t="s">
        <v>595</v>
      </c>
      <c r="C367" s="36">
        <v>4301030878</v>
      </c>
      <c r="D367" s="857">
        <v>4607091387193</v>
      </c>
      <c r="E367" s="857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137</v>
      </c>
      <c r="L367" s="37" t="s">
        <v>45</v>
      </c>
      <c r="M367" s="38" t="s">
        <v>82</v>
      </c>
      <c r="N367" s="38"/>
      <c r="O367" s="37">
        <v>35</v>
      </c>
      <c r="P367" s="10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59"/>
      <c r="R367" s="859"/>
      <c r="S367" s="859"/>
      <c r="T367" s="860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4" t="s">
        <v>596</v>
      </c>
      <c r="AG367" s="78"/>
      <c r="AJ367" s="84" t="s">
        <v>45</v>
      </c>
      <c r="AK367" s="84">
        <v>0</v>
      </c>
      <c r="BB367" s="45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597</v>
      </c>
      <c r="B368" s="63" t="s">
        <v>598</v>
      </c>
      <c r="C368" s="36">
        <v>4301031153</v>
      </c>
      <c r="D368" s="857">
        <v>4607091387230</v>
      </c>
      <c r="E368" s="857"/>
      <c r="F368" s="62">
        <v>0.7</v>
      </c>
      <c r="G368" s="37">
        <v>6</v>
      </c>
      <c r="H368" s="62">
        <v>4.2</v>
      </c>
      <c r="I368" s="62">
        <v>4.47</v>
      </c>
      <c r="J368" s="37">
        <v>132</v>
      </c>
      <c r="K368" s="37" t="s">
        <v>137</v>
      </c>
      <c r="L368" s="37" t="s">
        <v>45</v>
      </c>
      <c r="M368" s="38" t="s">
        <v>82</v>
      </c>
      <c r="N368" s="38"/>
      <c r="O368" s="37">
        <v>40</v>
      </c>
      <c r="P368" s="10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59"/>
      <c r="R368" s="859"/>
      <c r="S368" s="859"/>
      <c r="T368" s="860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6" t="s">
        <v>599</v>
      </c>
      <c r="AG368" s="78"/>
      <c r="AJ368" s="84" t="s">
        <v>45</v>
      </c>
      <c r="AK368" s="84">
        <v>0</v>
      </c>
      <c r="BB368" s="45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600</v>
      </c>
      <c r="B369" s="63" t="s">
        <v>601</v>
      </c>
      <c r="C369" s="36">
        <v>4301031154</v>
      </c>
      <c r="D369" s="857">
        <v>4607091387292</v>
      </c>
      <c r="E369" s="857"/>
      <c r="F369" s="62">
        <v>0.73</v>
      </c>
      <c r="G369" s="37">
        <v>6</v>
      </c>
      <c r="H369" s="62">
        <v>4.38</v>
      </c>
      <c r="I369" s="62">
        <v>4.6500000000000004</v>
      </c>
      <c r="J369" s="37">
        <v>132</v>
      </c>
      <c r="K369" s="37" t="s">
        <v>137</v>
      </c>
      <c r="L369" s="37" t="s">
        <v>45</v>
      </c>
      <c r="M369" s="38" t="s">
        <v>82</v>
      </c>
      <c r="N369" s="38"/>
      <c r="O369" s="37">
        <v>45</v>
      </c>
      <c r="P369" s="105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59"/>
      <c r="R369" s="859"/>
      <c r="S369" s="859"/>
      <c r="T369" s="860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58" t="s">
        <v>602</v>
      </c>
      <c r="AG369" s="78"/>
      <c r="AJ369" s="84" t="s">
        <v>45</v>
      </c>
      <c r="AK369" s="84">
        <v>0</v>
      </c>
      <c r="BB369" s="45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ht="27" customHeight="1" x14ac:dyDescent="0.25">
      <c r="A370" s="63" t="s">
        <v>603</v>
      </c>
      <c r="B370" s="63" t="s">
        <v>604</v>
      </c>
      <c r="C370" s="36">
        <v>4301031152</v>
      </c>
      <c r="D370" s="857">
        <v>4607091387285</v>
      </c>
      <c r="E370" s="857"/>
      <c r="F370" s="62">
        <v>0.35</v>
      </c>
      <c r="G370" s="37">
        <v>6</v>
      </c>
      <c r="H370" s="62">
        <v>2.1</v>
      </c>
      <c r="I370" s="62">
        <v>2.23</v>
      </c>
      <c r="J370" s="37">
        <v>234</v>
      </c>
      <c r="K370" s="37" t="s">
        <v>83</v>
      </c>
      <c r="L370" s="37" t="s">
        <v>45</v>
      </c>
      <c r="M370" s="38" t="s">
        <v>82</v>
      </c>
      <c r="N370" s="38"/>
      <c r="O370" s="37">
        <v>40</v>
      </c>
      <c r="P370" s="105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59"/>
      <c r="R370" s="859"/>
      <c r="S370" s="859"/>
      <c r="T370" s="860"/>
      <c r="U370" s="39" t="s">
        <v>45</v>
      </c>
      <c r="V370" s="39" t="s">
        <v>45</v>
      </c>
      <c r="W370" s="40" t="s">
        <v>0</v>
      </c>
      <c r="X370" s="58">
        <v>0</v>
      </c>
      <c r="Y370" s="55">
        <f>IFERROR(IF(X370="",0,CEILING((X370/$H370),1)*$H370),"")</f>
        <v>0</v>
      </c>
      <c r="Z370" s="41" t="str">
        <f>IFERROR(IF(Y370=0,"",ROUNDUP(Y370/H370,0)*0.00502),"")</f>
        <v/>
      </c>
      <c r="AA370" s="68" t="s">
        <v>45</v>
      </c>
      <c r="AB370" s="69" t="s">
        <v>45</v>
      </c>
      <c r="AC370" s="460" t="s">
        <v>599</v>
      </c>
      <c r="AG370" s="78"/>
      <c r="AJ370" s="84" t="s">
        <v>45</v>
      </c>
      <c r="AK370" s="84">
        <v>0</v>
      </c>
      <c r="BB370" s="461" t="s">
        <v>66</v>
      </c>
      <c r="BM370" s="78">
        <f>IFERROR(X370*I370/H370,"0")</f>
        <v>0</v>
      </c>
      <c r="BN370" s="78">
        <f>IFERROR(Y370*I370/H370,"0")</f>
        <v>0</v>
      </c>
      <c r="BO370" s="78">
        <f>IFERROR(1/J370*(X370/H370),"0")</f>
        <v>0</v>
      </c>
      <c r="BP370" s="78">
        <f>IFERROR(1/J370*(Y370/H370),"0")</f>
        <v>0</v>
      </c>
    </row>
    <row r="371" spans="1:68" x14ac:dyDescent="0.2">
      <c r="A371" s="864"/>
      <c r="B371" s="864"/>
      <c r="C371" s="864"/>
      <c r="D371" s="864"/>
      <c r="E371" s="864"/>
      <c r="F371" s="864"/>
      <c r="G371" s="864"/>
      <c r="H371" s="864"/>
      <c r="I371" s="864"/>
      <c r="J371" s="864"/>
      <c r="K371" s="864"/>
      <c r="L371" s="864"/>
      <c r="M371" s="864"/>
      <c r="N371" s="864"/>
      <c r="O371" s="865"/>
      <c r="P371" s="861" t="s">
        <v>40</v>
      </c>
      <c r="Q371" s="862"/>
      <c r="R371" s="862"/>
      <c r="S371" s="862"/>
      <c r="T371" s="862"/>
      <c r="U371" s="862"/>
      <c r="V371" s="863"/>
      <c r="W371" s="42" t="s">
        <v>39</v>
      </c>
      <c r="X371" s="43">
        <f>IFERROR(X367/H367,"0")+IFERROR(X368/H368,"0")+IFERROR(X369/H369,"0")+IFERROR(X370/H370,"0")</f>
        <v>0</v>
      </c>
      <c r="Y371" s="43">
        <f>IFERROR(Y367/H367,"0")+IFERROR(Y368/H368,"0")+IFERROR(Y369/H369,"0")+IFERROR(Y370/H370,"0")</f>
        <v>0</v>
      </c>
      <c r="Z371" s="43">
        <f>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64"/>
      <c r="B372" s="864"/>
      <c r="C372" s="864"/>
      <c r="D372" s="864"/>
      <c r="E372" s="864"/>
      <c r="F372" s="864"/>
      <c r="G372" s="864"/>
      <c r="H372" s="864"/>
      <c r="I372" s="864"/>
      <c r="J372" s="864"/>
      <c r="K372" s="864"/>
      <c r="L372" s="864"/>
      <c r="M372" s="864"/>
      <c r="N372" s="864"/>
      <c r="O372" s="865"/>
      <c r="P372" s="861" t="s">
        <v>40</v>
      </c>
      <c r="Q372" s="862"/>
      <c r="R372" s="862"/>
      <c r="S372" s="862"/>
      <c r="T372" s="862"/>
      <c r="U372" s="862"/>
      <c r="V372" s="863"/>
      <c r="W372" s="42" t="s">
        <v>0</v>
      </c>
      <c r="X372" s="43">
        <f>IFERROR(SUM(X367:X370),"0")</f>
        <v>0</v>
      </c>
      <c r="Y372" s="43">
        <f>IFERROR(SUM(Y367:Y370),"0")</f>
        <v>0</v>
      </c>
      <c r="Z372" s="42"/>
      <c r="AA372" s="67"/>
      <c r="AB372" s="67"/>
      <c r="AC372" s="67"/>
    </row>
    <row r="373" spans="1:68" ht="14.25" customHeight="1" x14ac:dyDescent="0.25">
      <c r="A373" s="856" t="s">
        <v>84</v>
      </c>
      <c r="B373" s="856"/>
      <c r="C373" s="856"/>
      <c r="D373" s="856"/>
      <c r="E373" s="856"/>
      <c r="F373" s="856"/>
      <c r="G373" s="856"/>
      <c r="H373" s="856"/>
      <c r="I373" s="856"/>
      <c r="J373" s="856"/>
      <c r="K373" s="856"/>
      <c r="L373" s="856"/>
      <c r="M373" s="856"/>
      <c r="N373" s="856"/>
      <c r="O373" s="856"/>
      <c r="P373" s="856"/>
      <c r="Q373" s="856"/>
      <c r="R373" s="856"/>
      <c r="S373" s="856"/>
      <c r="T373" s="856"/>
      <c r="U373" s="856"/>
      <c r="V373" s="856"/>
      <c r="W373" s="856"/>
      <c r="X373" s="856"/>
      <c r="Y373" s="856"/>
      <c r="Z373" s="856"/>
      <c r="AA373" s="66"/>
      <c r="AB373" s="66"/>
      <c r="AC373" s="80"/>
    </row>
    <row r="374" spans="1:68" ht="48" customHeight="1" x14ac:dyDescent="0.25">
      <c r="A374" s="63" t="s">
        <v>605</v>
      </c>
      <c r="B374" s="63" t="s">
        <v>606</v>
      </c>
      <c r="C374" s="36">
        <v>4301051100</v>
      </c>
      <c r="D374" s="857">
        <v>4607091387766</v>
      </c>
      <c r="E374" s="857"/>
      <c r="F374" s="62">
        <v>1.3</v>
      </c>
      <c r="G374" s="37">
        <v>6</v>
      </c>
      <c r="H374" s="62">
        <v>7.8</v>
      </c>
      <c r="I374" s="62">
        <v>8.3580000000000005</v>
      </c>
      <c r="J374" s="37">
        <v>56</v>
      </c>
      <c r="K374" s="37" t="s">
        <v>129</v>
      </c>
      <c r="L374" s="37" t="s">
        <v>45</v>
      </c>
      <c r="M374" s="38" t="s">
        <v>88</v>
      </c>
      <c r="N374" s="38"/>
      <c r="O374" s="37">
        <v>40</v>
      </c>
      <c r="P374" s="10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59"/>
      <c r="R374" s="859"/>
      <c r="S374" s="859"/>
      <c r="T374" s="860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ref="Y374:Y379" si="82">IFERROR(IF(X374="",0,CEILING((X374/$H374),1)*$H374),"")</f>
        <v>0</v>
      </c>
      <c r="Z374" s="41" t="str">
        <f>IFERROR(IF(Y374=0,"",ROUNDUP(Y374/H374,0)*0.02175),"")</f>
        <v/>
      </c>
      <c r="AA374" s="68" t="s">
        <v>45</v>
      </c>
      <c r="AB374" s="69" t="s">
        <v>45</v>
      </c>
      <c r="AC374" s="462" t="s">
        <v>607</v>
      </c>
      <c r="AG374" s="78"/>
      <c r="AJ374" s="84" t="s">
        <v>45</v>
      </c>
      <c r="AK374" s="84">
        <v>0</v>
      </c>
      <c r="BB374" s="463" t="s">
        <v>66</v>
      </c>
      <c r="BM374" s="78">
        <f t="shared" ref="BM374:BM379" si="83">IFERROR(X374*I374/H374,"0")</f>
        <v>0</v>
      </c>
      <c r="BN374" s="78">
        <f t="shared" ref="BN374:BN379" si="84">IFERROR(Y374*I374/H374,"0")</f>
        <v>0</v>
      </c>
      <c r="BO374" s="78">
        <f t="shared" ref="BO374:BO379" si="85">IFERROR(1/J374*(X374/H374),"0")</f>
        <v>0</v>
      </c>
      <c r="BP374" s="78">
        <f t="shared" ref="BP374:BP379" si="86">IFERROR(1/J374*(Y374/H374),"0")</f>
        <v>0</v>
      </c>
    </row>
    <row r="375" spans="1:68" ht="37.5" customHeight="1" x14ac:dyDescent="0.25">
      <c r="A375" s="63" t="s">
        <v>608</v>
      </c>
      <c r="B375" s="63" t="s">
        <v>609</v>
      </c>
      <c r="C375" s="36">
        <v>4301051116</v>
      </c>
      <c r="D375" s="857">
        <v>4607091387957</v>
      </c>
      <c r="E375" s="857"/>
      <c r="F375" s="62">
        <v>1.3</v>
      </c>
      <c r="G375" s="37">
        <v>6</v>
      </c>
      <c r="H375" s="62">
        <v>7.8</v>
      </c>
      <c r="I375" s="62">
        <v>8.3640000000000008</v>
      </c>
      <c r="J375" s="37">
        <v>56</v>
      </c>
      <c r="K375" s="37" t="s">
        <v>129</v>
      </c>
      <c r="L375" s="37" t="s">
        <v>45</v>
      </c>
      <c r="M375" s="38" t="s">
        <v>82</v>
      </c>
      <c r="N375" s="38"/>
      <c r="O375" s="37">
        <v>40</v>
      </c>
      <c r="P375" s="10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59"/>
      <c r="R375" s="859"/>
      <c r="S375" s="859"/>
      <c r="T375" s="860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64" t="s">
        <v>610</v>
      </c>
      <c r="AG375" s="78"/>
      <c r="AJ375" s="84" t="s">
        <v>45</v>
      </c>
      <c r="AK375" s="84">
        <v>0</v>
      </c>
      <c r="BB375" s="465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611</v>
      </c>
      <c r="B376" s="63" t="s">
        <v>612</v>
      </c>
      <c r="C376" s="36">
        <v>4301051115</v>
      </c>
      <c r="D376" s="857">
        <v>4607091387964</v>
      </c>
      <c r="E376" s="857"/>
      <c r="F376" s="62">
        <v>1.35</v>
      </c>
      <c r="G376" s="37">
        <v>6</v>
      </c>
      <c r="H376" s="62">
        <v>8.1</v>
      </c>
      <c r="I376" s="62">
        <v>8.6460000000000008</v>
      </c>
      <c r="J376" s="37">
        <v>56</v>
      </c>
      <c r="K376" s="37" t="s">
        <v>129</v>
      </c>
      <c r="L376" s="37" t="s">
        <v>45</v>
      </c>
      <c r="M376" s="38" t="s">
        <v>82</v>
      </c>
      <c r="N376" s="38"/>
      <c r="O376" s="37">
        <v>40</v>
      </c>
      <c r="P376" s="105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59"/>
      <c r="R376" s="859"/>
      <c r="S376" s="859"/>
      <c r="T376" s="860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66" t="s">
        <v>613</v>
      </c>
      <c r="AG376" s="78"/>
      <c r="AJ376" s="84" t="s">
        <v>45</v>
      </c>
      <c r="AK376" s="84">
        <v>0</v>
      </c>
      <c r="BB376" s="467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614</v>
      </c>
      <c r="B377" s="63" t="s">
        <v>615</v>
      </c>
      <c r="C377" s="36">
        <v>4301051705</v>
      </c>
      <c r="D377" s="857">
        <v>4680115884588</v>
      </c>
      <c r="E377" s="857"/>
      <c r="F377" s="62">
        <v>0.5</v>
      </c>
      <c r="G377" s="37">
        <v>6</v>
      </c>
      <c r="H377" s="62">
        <v>3</v>
      </c>
      <c r="I377" s="62">
        <v>3.246</v>
      </c>
      <c r="J377" s="37">
        <v>182</v>
      </c>
      <c r="K377" s="37" t="s">
        <v>89</v>
      </c>
      <c r="L377" s="37" t="s">
        <v>45</v>
      </c>
      <c r="M377" s="38" t="s">
        <v>82</v>
      </c>
      <c r="N377" s="38"/>
      <c r="O377" s="37">
        <v>40</v>
      </c>
      <c r="P377" s="105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59"/>
      <c r="R377" s="859"/>
      <c r="S377" s="859"/>
      <c r="T377" s="860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8" t="s">
        <v>616</v>
      </c>
      <c r="AG377" s="78"/>
      <c r="AJ377" s="84" t="s">
        <v>45</v>
      </c>
      <c r="AK377" s="84">
        <v>0</v>
      </c>
      <c r="BB377" s="469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37.5" customHeight="1" x14ac:dyDescent="0.25">
      <c r="A378" s="63" t="s">
        <v>617</v>
      </c>
      <c r="B378" s="63" t="s">
        <v>618</v>
      </c>
      <c r="C378" s="36">
        <v>4301051130</v>
      </c>
      <c r="D378" s="857">
        <v>4607091387537</v>
      </c>
      <c r="E378" s="857"/>
      <c r="F378" s="62">
        <v>0.45</v>
      </c>
      <c r="G378" s="37">
        <v>6</v>
      </c>
      <c r="H378" s="62">
        <v>2.7</v>
      </c>
      <c r="I378" s="62">
        <v>2.97</v>
      </c>
      <c r="J378" s="37">
        <v>182</v>
      </c>
      <c r="K378" s="37" t="s">
        <v>89</v>
      </c>
      <c r="L378" s="37" t="s">
        <v>45</v>
      </c>
      <c r="M378" s="38" t="s">
        <v>82</v>
      </c>
      <c r="N378" s="38"/>
      <c r="O378" s="37">
        <v>40</v>
      </c>
      <c r="P378" s="105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59"/>
      <c r="R378" s="859"/>
      <c r="S378" s="859"/>
      <c r="T378" s="860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70" t="s">
        <v>619</v>
      </c>
      <c r="AG378" s="78"/>
      <c r="AJ378" s="84" t="s">
        <v>45</v>
      </c>
      <c r="AK378" s="84">
        <v>0</v>
      </c>
      <c r="BB378" s="471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ht="48" customHeight="1" x14ac:dyDescent="0.25">
      <c r="A379" s="63" t="s">
        <v>620</v>
      </c>
      <c r="B379" s="63" t="s">
        <v>621</v>
      </c>
      <c r="C379" s="36">
        <v>4301051132</v>
      </c>
      <c r="D379" s="857">
        <v>4607091387513</v>
      </c>
      <c r="E379" s="857"/>
      <c r="F379" s="62">
        <v>0.45</v>
      </c>
      <c r="G379" s="37">
        <v>6</v>
      </c>
      <c r="H379" s="62">
        <v>2.7</v>
      </c>
      <c r="I379" s="62">
        <v>2.9580000000000002</v>
      </c>
      <c r="J379" s="37">
        <v>182</v>
      </c>
      <c r="K379" s="37" t="s">
        <v>89</v>
      </c>
      <c r="L379" s="37" t="s">
        <v>45</v>
      </c>
      <c r="M379" s="38" t="s">
        <v>82</v>
      </c>
      <c r="N379" s="38"/>
      <c r="O379" s="37">
        <v>40</v>
      </c>
      <c r="P379" s="105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59"/>
      <c r="R379" s="859"/>
      <c r="S379" s="859"/>
      <c r="T379" s="860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82"/>
        <v>0</v>
      </c>
      <c r="Z379" s="41" t="str">
        <f>IFERROR(IF(Y379=0,"",ROUNDUP(Y379/H379,0)*0.00651),"")</f>
        <v/>
      </c>
      <c r="AA379" s="68" t="s">
        <v>45</v>
      </c>
      <c r="AB379" s="69" t="s">
        <v>45</v>
      </c>
      <c r="AC379" s="472" t="s">
        <v>622</v>
      </c>
      <c r="AG379" s="78"/>
      <c r="AJ379" s="84" t="s">
        <v>45</v>
      </c>
      <c r="AK379" s="84">
        <v>0</v>
      </c>
      <c r="BB379" s="473" t="s">
        <v>66</v>
      </c>
      <c r="BM379" s="78">
        <f t="shared" si="83"/>
        <v>0</v>
      </c>
      <c r="BN379" s="78">
        <f t="shared" si="84"/>
        <v>0</v>
      </c>
      <c r="BO379" s="78">
        <f t="shared" si="85"/>
        <v>0</v>
      </c>
      <c r="BP379" s="78">
        <f t="shared" si="86"/>
        <v>0</v>
      </c>
    </row>
    <row r="380" spans="1:68" x14ac:dyDescent="0.2">
      <c r="A380" s="864"/>
      <c r="B380" s="864"/>
      <c r="C380" s="864"/>
      <c r="D380" s="864"/>
      <c r="E380" s="864"/>
      <c r="F380" s="864"/>
      <c r="G380" s="864"/>
      <c r="H380" s="864"/>
      <c r="I380" s="864"/>
      <c r="J380" s="864"/>
      <c r="K380" s="864"/>
      <c r="L380" s="864"/>
      <c r="M380" s="864"/>
      <c r="N380" s="864"/>
      <c r="O380" s="865"/>
      <c r="P380" s="861" t="s">
        <v>40</v>
      </c>
      <c r="Q380" s="862"/>
      <c r="R380" s="862"/>
      <c r="S380" s="862"/>
      <c r="T380" s="862"/>
      <c r="U380" s="862"/>
      <c r="V380" s="863"/>
      <c r="W380" s="42" t="s">
        <v>39</v>
      </c>
      <c r="X380" s="43">
        <f>IFERROR(X374/H374,"0")+IFERROR(X375/H375,"0")+IFERROR(X376/H376,"0")+IFERROR(X377/H377,"0")+IFERROR(X378/H378,"0")+IFERROR(X379/H379,"0")</f>
        <v>0</v>
      </c>
      <c r="Y380" s="43">
        <f>IFERROR(Y374/H374,"0")+IFERROR(Y375/H375,"0")+IFERROR(Y376/H376,"0")+IFERROR(Y377/H377,"0")+IFERROR(Y378/H378,"0")+IFERROR(Y379/H379,"0")</f>
        <v>0</v>
      </c>
      <c r="Z380" s="43">
        <f>IFERROR(IF(Z374="",0,Z374),"0")+IFERROR(IF(Z375="",0,Z375),"0")+IFERROR(IF(Z376="",0,Z376),"0")+IFERROR(IF(Z377="",0,Z377),"0")+IFERROR(IF(Z378="",0,Z378),"0")+IFERROR(IF(Z379="",0,Z379),"0")</f>
        <v>0</v>
      </c>
      <c r="AA380" s="67"/>
      <c r="AB380" s="67"/>
      <c r="AC380" s="67"/>
    </row>
    <row r="381" spans="1:68" x14ac:dyDescent="0.2">
      <c r="A381" s="864"/>
      <c r="B381" s="864"/>
      <c r="C381" s="864"/>
      <c r="D381" s="864"/>
      <c r="E381" s="864"/>
      <c r="F381" s="864"/>
      <c r="G381" s="864"/>
      <c r="H381" s="864"/>
      <c r="I381" s="864"/>
      <c r="J381" s="864"/>
      <c r="K381" s="864"/>
      <c r="L381" s="864"/>
      <c r="M381" s="864"/>
      <c r="N381" s="864"/>
      <c r="O381" s="865"/>
      <c r="P381" s="861" t="s">
        <v>40</v>
      </c>
      <c r="Q381" s="862"/>
      <c r="R381" s="862"/>
      <c r="S381" s="862"/>
      <c r="T381" s="862"/>
      <c r="U381" s="862"/>
      <c r="V381" s="863"/>
      <c r="W381" s="42" t="s">
        <v>0</v>
      </c>
      <c r="X381" s="43">
        <f>IFERROR(SUM(X374:X379),"0")</f>
        <v>0</v>
      </c>
      <c r="Y381" s="43">
        <f>IFERROR(SUM(Y374:Y379),"0")</f>
        <v>0</v>
      </c>
      <c r="Z381" s="42"/>
      <c r="AA381" s="67"/>
      <c r="AB381" s="67"/>
      <c r="AC381" s="67"/>
    </row>
    <row r="382" spans="1:68" ht="14.25" customHeight="1" x14ac:dyDescent="0.25">
      <c r="A382" s="856" t="s">
        <v>221</v>
      </c>
      <c r="B382" s="856"/>
      <c r="C382" s="856"/>
      <c r="D382" s="856"/>
      <c r="E382" s="856"/>
      <c r="F382" s="856"/>
      <c r="G382" s="856"/>
      <c r="H382" s="856"/>
      <c r="I382" s="856"/>
      <c r="J382" s="856"/>
      <c r="K382" s="856"/>
      <c r="L382" s="856"/>
      <c r="M382" s="856"/>
      <c r="N382" s="856"/>
      <c r="O382" s="856"/>
      <c r="P382" s="856"/>
      <c r="Q382" s="856"/>
      <c r="R382" s="856"/>
      <c r="S382" s="856"/>
      <c r="T382" s="856"/>
      <c r="U382" s="856"/>
      <c r="V382" s="856"/>
      <c r="W382" s="856"/>
      <c r="X382" s="856"/>
      <c r="Y382" s="856"/>
      <c r="Z382" s="856"/>
      <c r="AA382" s="66"/>
      <c r="AB382" s="66"/>
      <c r="AC382" s="80"/>
    </row>
    <row r="383" spans="1:68" ht="37.5" customHeight="1" x14ac:dyDescent="0.25">
      <c r="A383" s="63" t="s">
        <v>623</v>
      </c>
      <c r="B383" s="63" t="s">
        <v>624</v>
      </c>
      <c r="C383" s="36">
        <v>4301060379</v>
      </c>
      <c r="D383" s="857">
        <v>4607091380880</v>
      </c>
      <c r="E383" s="857"/>
      <c r="F383" s="62">
        <v>1.4</v>
      </c>
      <c r="G383" s="37">
        <v>6</v>
      </c>
      <c r="H383" s="62">
        <v>8.4</v>
      </c>
      <c r="I383" s="62">
        <v>8.9640000000000004</v>
      </c>
      <c r="J383" s="37">
        <v>56</v>
      </c>
      <c r="K383" s="37" t="s">
        <v>129</v>
      </c>
      <c r="L383" s="37" t="s">
        <v>45</v>
      </c>
      <c r="M383" s="38" t="s">
        <v>82</v>
      </c>
      <c r="N383" s="38"/>
      <c r="O383" s="37">
        <v>30</v>
      </c>
      <c r="P383" s="105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59"/>
      <c r="R383" s="859"/>
      <c r="S383" s="859"/>
      <c r="T383" s="86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IFERROR(IF(Y383=0,"",ROUNDUP(Y383/H383,0)*0.02175),"")</f>
        <v/>
      </c>
      <c r="AA383" s="68" t="s">
        <v>45</v>
      </c>
      <c r="AB383" s="69" t="s">
        <v>45</v>
      </c>
      <c r="AC383" s="474" t="s">
        <v>625</v>
      </c>
      <c r="AG383" s="78"/>
      <c r="AJ383" s="84" t="s">
        <v>45</v>
      </c>
      <c r="AK383" s="84">
        <v>0</v>
      </c>
      <c r="BB383" s="475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ht="37.5" customHeight="1" x14ac:dyDescent="0.25">
      <c r="A384" s="63" t="s">
        <v>626</v>
      </c>
      <c r="B384" s="63" t="s">
        <v>627</v>
      </c>
      <c r="C384" s="36">
        <v>4301060308</v>
      </c>
      <c r="D384" s="857">
        <v>4607091384482</v>
      </c>
      <c r="E384" s="857"/>
      <c r="F384" s="62">
        <v>1.3</v>
      </c>
      <c r="G384" s="37">
        <v>6</v>
      </c>
      <c r="H384" s="62">
        <v>7.8</v>
      </c>
      <c r="I384" s="62">
        <v>8.3640000000000008</v>
      </c>
      <c r="J384" s="37">
        <v>56</v>
      </c>
      <c r="K384" s="37" t="s">
        <v>129</v>
      </c>
      <c r="L384" s="37" t="s">
        <v>45</v>
      </c>
      <c r="M384" s="38" t="s">
        <v>82</v>
      </c>
      <c r="N384" s="38"/>
      <c r="O384" s="37">
        <v>30</v>
      </c>
      <c r="P384" s="10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59"/>
      <c r="R384" s="859"/>
      <c r="S384" s="859"/>
      <c r="T384" s="860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IFERROR(IF(Y384=0,"",ROUNDUP(Y384/H384,0)*0.02175),"")</f>
        <v/>
      </c>
      <c r="AA384" s="68" t="s">
        <v>45</v>
      </c>
      <c r="AB384" s="69" t="s">
        <v>45</v>
      </c>
      <c r="AC384" s="476" t="s">
        <v>628</v>
      </c>
      <c r="AG384" s="78"/>
      <c r="AJ384" s="84" t="s">
        <v>45</v>
      </c>
      <c r="AK384" s="84">
        <v>0</v>
      </c>
      <c r="BB384" s="477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629</v>
      </c>
      <c r="B385" s="63" t="s">
        <v>630</v>
      </c>
      <c r="C385" s="36">
        <v>4301060325</v>
      </c>
      <c r="D385" s="857">
        <v>4607091380897</v>
      </c>
      <c r="E385" s="857"/>
      <c r="F385" s="62">
        <v>1.4</v>
      </c>
      <c r="G385" s="37">
        <v>6</v>
      </c>
      <c r="H385" s="62">
        <v>8.4</v>
      </c>
      <c r="I385" s="62">
        <v>8.9640000000000004</v>
      </c>
      <c r="J385" s="37">
        <v>56</v>
      </c>
      <c r="K385" s="37" t="s">
        <v>129</v>
      </c>
      <c r="L385" s="37" t="s">
        <v>45</v>
      </c>
      <c r="M385" s="38" t="s">
        <v>82</v>
      </c>
      <c r="N385" s="38"/>
      <c r="O385" s="37">
        <v>30</v>
      </c>
      <c r="P385" s="106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59"/>
      <c r="R385" s="859"/>
      <c r="S385" s="859"/>
      <c r="T385" s="860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IFERROR(IF(Y385=0,"",ROUNDUP(Y385/H385,0)*0.02175),"")</f>
        <v/>
      </c>
      <c r="AA385" s="68" t="s">
        <v>45</v>
      </c>
      <c r="AB385" s="69" t="s">
        <v>45</v>
      </c>
      <c r="AC385" s="478" t="s">
        <v>631</v>
      </c>
      <c r="AG385" s="78"/>
      <c r="AJ385" s="84" t="s">
        <v>45</v>
      </c>
      <c r="AK385" s="84">
        <v>0</v>
      </c>
      <c r="BB385" s="479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16.5" customHeight="1" x14ac:dyDescent="0.25">
      <c r="A386" s="63" t="s">
        <v>629</v>
      </c>
      <c r="B386" s="63" t="s">
        <v>632</v>
      </c>
      <c r="C386" s="36">
        <v>4301060484</v>
      </c>
      <c r="D386" s="857">
        <v>4607091380897</v>
      </c>
      <c r="E386" s="857"/>
      <c r="F386" s="62">
        <v>1.4</v>
      </c>
      <c r="G386" s="37">
        <v>6</v>
      </c>
      <c r="H386" s="62">
        <v>8.4</v>
      </c>
      <c r="I386" s="62">
        <v>8.9640000000000004</v>
      </c>
      <c r="J386" s="37">
        <v>56</v>
      </c>
      <c r="K386" s="37" t="s">
        <v>129</v>
      </c>
      <c r="L386" s="37" t="s">
        <v>45</v>
      </c>
      <c r="M386" s="38" t="s">
        <v>176</v>
      </c>
      <c r="N386" s="38"/>
      <c r="O386" s="37">
        <v>30</v>
      </c>
      <c r="P386" s="1062" t="s">
        <v>633</v>
      </c>
      <c r="Q386" s="859"/>
      <c r="R386" s="859"/>
      <c r="S386" s="859"/>
      <c r="T386" s="860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IFERROR(IF(Y386=0,"",ROUNDUP(Y386/H386,0)*0.02175),"")</f>
        <v/>
      </c>
      <c r="AA386" s="68" t="s">
        <v>45</v>
      </c>
      <c r="AB386" s="69" t="s">
        <v>45</v>
      </c>
      <c r="AC386" s="480" t="s">
        <v>634</v>
      </c>
      <c r="AG386" s="78"/>
      <c r="AJ386" s="84" t="s">
        <v>45</v>
      </c>
      <c r="AK386" s="84">
        <v>0</v>
      </c>
      <c r="BB386" s="481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64"/>
      <c r="B387" s="864"/>
      <c r="C387" s="864"/>
      <c r="D387" s="864"/>
      <c r="E387" s="864"/>
      <c r="F387" s="864"/>
      <c r="G387" s="864"/>
      <c r="H387" s="864"/>
      <c r="I387" s="864"/>
      <c r="J387" s="864"/>
      <c r="K387" s="864"/>
      <c r="L387" s="864"/>
      <c r="M387" s="864"/>
      <c r="N387" s="864"/>
      <c r="O387" s="865"/>
      <c r="P387" s="861" t="s">
        <v>40</v>
      </c>
      <c r="Q387" s="862"/>
      <c r="R387" s="862"/>
      <c r="S387" s="862"/>
      <c r="T387" s="862"/>
      <c r="U387" s="862"/>
      <c r="V387" s="863"/>
      <c r="W387" s="42" t="s">
        <v>39</v>
      </c>
      <c r="X387" s="43">
        <f>IFERROR(X383/H383,"0")+IFERROR(X384/H384,"0")+IFERROR(X385/H385,"0")+IFERROR(X386/H386,"0")</f>
        <v>0</v>
      </c>
      <c r="Y387" s="43">
        <f>IFERROR(Y383/H383,"0")+IFERROR(Y384/H384,"0")+IFERROR(Y385/H385,"0")+IFERROR(Y386/H386,"0")</f>
        <v>0</v>
      </c>
      <c r="Z387" s="43">
        <f>IFERROR(IF(Z383="",0,Z383),"0")+IFERROR(IF(Z384="",0,Z384),"0")+IFERROR(IF(Z385="",0,Z385),"0")+IFERROR(IF(Z386="",0,Z386),"0")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64"/>
      <c r="B388" s="864"/>
      <c r="C388" s="864"/>
      <c r="D388" s="864"/>
      <c r="E388" s="864"/>
      <c r="F388" s="864"/>
      <c r="G388" s="864"/>
      <c r="H388" s="864"/>
      <c r="I388" s="864"/>
      <c r="J388" s="864"/>
      <c r="K388" s="864"/>
      <c r="L388" s="864"/>
      <c r="M388" s="864"/>
      <c r="N388" s="864"/>
      <c r="O388" s="865"/>
      <c r="P388" s="861" t="s">
        <v>40</v>
      </c>
      <c r="Q388" s="862"/>
      <c r="R388" s="862"/>
      <c r="S388" s="862"/>
      <c r="T388" s="862"/>
      <c r="U388" s="862"/>
      <c r="V388" s="863"/>
      <c r="W388" s="42" t="s">
        <v>0</v>
      </c>
      <c r="X388" s="43">
        <f>IFERROR(SUM(X383:X386),"0")</f>
        <v>0</v>
      </c>
      <c r="Y388" s="43">
        <f>IFERROR(SUM(Y383:Y386),"0")</f>
        <v>0</v>
      </c>
      <c r="Z388" s="42"/>
      <c r="AA388" s="67"/>
      <c r="AB388" s="67"/>
      <c r="AC388" s="67"/>
    </row>
    <row r="389" spans="1:68" ht="14.25" customHeight="1" x14ac:dyDescent="0.25">
      <c r="A389" s="856" t="s">
        <v>113</v>
      </c>
      <c r="B389" s="856"/>
      <c r="C389" s="856"/>
      <c r="D389" s="856"/>
      <c r="E389" s="856"/>
      <c r="F389" s="856"/>
      <c r="G389" s="856"/>
      <c r="H389" s="856"/>
      <c r="I389" s="856"/>
      <c r="J389" s="856"/>
      <c r="K389" s="856"/>
      <c r="L389" s="856"/>
      <c r="M389" s="856"/>
      <c r="N389" s="856"/>
      <c r="O389" s="856"/>
      <c r="P389" s="856"/>
      <c r="Q389" s="856"/>
      <c r="R389" s="856"/>
      <c r="S389" s="856"/>
      <c r="T389" s="856"/>
      <c r="U389" s="856"/>
      <c r="V389" s="856"/>
      <c r="W389" s="856"/>
      <c r="X389" s="856"/>
      <c r="Y389" s="856"/>
      <c r="Z389" s="856"/>
      <c r="AA389" s="66"/>
      <c r="AB389" s="66"/>
      <c r="AC389" s="80"/>
    </row>
    <row r="390" spans="1:68" ht="16.5" customHeight="1" x14ac:dyDescent="0.25">
      <c r="A390" s="63" t="s">
        <v>635</v>
      </c>
      <c r="B390" s="63" t="s">
        <v>636</v>
      </c>
      <c r="C390" s="36">
        <v>4301030232</v>
      </c>
      <c r="D390" s="857">
        <v>4607091388374</v>
      </c>
      <c r="E390" s="857"/>
      <c r="F390" s="62">
        <v>0.38</v>
      </c>
      <c r="G390" s="37">
        <v>8</v>
      </c>
      <c r="H390" s="62">
        <v>3.04</v>
      </c>
      <c r="I390" s="62">
        <v>3.29</v>
      </c>
      <c r="J390" s="37">
        <v>132</v>
      </c>
      <c r="K390" s="37" t="s">
        <v>137</v>
      </c>
      <c r="L390" s="37" t="s">
        <v>45</v>
      </c>
      <c r="M390" s="38" t="s">
        <v>118</v>
      </c>
      <c r="N390" s="38"/>
      <c r="O390" s="37">
        <v>180</v>
      </c>
      <c r="P390" s="1063" t="s">
        <v>637</v>
      </c>
      <c r="Q390" s="859"/>
      <c r="R390" s="859"/>
      <c r="S390" s="859"/>
      <c r="T390" s="860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2" t="s">
        <v>638</v>
      </c>
      <c r="AG390" s="78"/>
      <c r="AJ390" s="84" t="s">
        <v>45</v>
      </c>
      <c r="AK390" s="84">
        <v>0</v>
      </c>
      <c r="BB390" s="483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639</v>
      </c>
      <c r="B391" s="63" t="s">
        <v>640</v>
      </c>
      <c r="C391" s="36">
        <v>4301030235</v>
      </c>
      <c r="D391" s="857">
        <v>4607091388381</v>
      </c>
      <c r="E391" s="857"/>
      <c r="F391" s="62">
        <v>0.38</v>
      </c>
      <c r="G391" s="37">
        <v>8</v>
      </c>
      <c r="H391" s="62">
        <v>3.04</v>
      </c>
      <c r="I391" s="62">
        <v>3.33</v>
      </c>
      <c r="J391" s="37">
        <v>132</v>
      </c>
      <c r="K391" s="37" t="s">
        <v>137</v>
      </c>
      <c r="L391" s="37" t="s">
        <v>45</v>
      </c>
      <c r="M391" s="38" t="s">
        <v>118</v>
      </c>
      <c r="N391" s="38"/>
      <c r="O391" s="37">
        <v>180</v>
      </c>
      <c r="P391" s="1064" t="s">
        <v>641</v>
      </c>
      <c r="Q391" s="859"/>
      <c r="R391" s="859"/>
      <c r="S391" s="859"/>
      <c r="T391" s="860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84" t="s">
        <v>638</v>
      </c>
      <c r="AG391" s="78"/>
      <c r="AJ391" s="84" t="s">
        <v>45</v>
      </c>
      <c r="AK391" s="84">
        <v>0</v>
      </c>
      <c r="BB391" s="485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642</v>
      </c>
      <c r="B392" s="63" t="s">
        <v>643</v>
      </c>
      <c r="C392" s="36">
        <v>4301032015</v>
      </c>
      <c r="D392" s="857">
        <v>4607091383102</v>
      </c>
      <c r="E392" s="857"/>
      <c r="F392" s="62">
        <v>0.17</v>
      </c>
      <c r="G392" s="37">
        <v>15</v>
      </c>
      <c r="H392" s="62">
        <v>2.5499999999999998</v>
      </c>
      <c r="I392" s="62">
        <v>2.9550000000000001</v>
      </c>
      <c r="J392" s="37">
        <v>182</v>
      </c>
      <c r="K392" s="37" t="s">
        <v>89</v>
      </c>
      <c r="L392" s="37" t="s">
        <v>45</v>
      </c>
      <c r="M392" s="38" t="s">
        <v>118</v>
      </c>
      <c r="N392" s="38"/>
      <c r="O392" s="37">
        <v>180</v>
      </c>
      <c r="P392" s="106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59"/>
      <c r="R392" s="859"/>
      <c r="S392" s="859"/>
      <c r="T392" s="860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6" t="s">
        <v>644</v>
      </c>
      <c r="AG392" s="78"/>
      <c r="AJ392" s="84" t="s">
        <v>45</v>
      </c>
      <c r="AK392" s="84">
        <v>0</v>
      </c>
      <c r="BB392" s="487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ht="27" customHeight="1" x14ac:dyDescent="0.25">
      <c r="A393" s="63" t="s">
        <v>645</v>
      </c>
      <c r="B393" s="63" t="s">
        <v>646</v>
      </c>
      <c r="C393" s="36">
        <v>4301030233</v>
      </c>
      <c r="D393" s="857">
        <v>4607091388404</v>
      </c>
      <c r="E393" s="857"/>
      <c r="F393" s="62">
        <v>0.17</v>
      </c>
      <c r="G393" s="37">
        <v>15</v>
      </c>
      <c r="H393" s="62">
        <v>2.5499999999999998</v>
      </c>
      <c r="I393" s="62">
        <v>2.88</v>
      </c>
      <c r="J393" s="37">
        <v>182</v>
      </c>
      <c r="K393" s="37" t="s">
        <v>89</v>
      </c>
      <c r="L393" s="37" t="s">
        <v>45</v>
      </c>
      <c r="M393" s="38" t="s">
        <v>118</v>
      </c>
      <c r="N393" s="38"/>
      <c r="O393" s="37">
        <v>180</v>
      </c>
      <c r="P393" s="106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59"/>
      <c r="R393" s="859"/>
      <c r="S393" s="859"/>
      <c r="T393" s="860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IFERROR(IF(Y393=0,"",ROUNDUP(Y393/H393,0)*0.00651),"")</f>
        <v/>
      </c>
      <c r="AA393" s="68" t="s">
        <v>45</v>
      </c>
      <c r="AB393" s="69" t="s">
        <v>45</v>
      </c>
      <c r="AC393" s="488" t="s">
        <v>638</v>
      </c>
      <c r="AG393" s="78"/>
      <c r="AJ393" s="84" t="s">
        <v>45</v>
      </c>
      <c r="AK393" s="84">
        <v>0</v>
      </c>
      <c r="BB393" s="48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x14ac:dyDescent="0.2">
      <c r="A394" s="864"/>
      <c r="B394" s="864"/>
      <c r="C394" s="864"/>
      <c r="D394" s="864"/>
      <c r="E394" s="864"/>
      <c r="F394" s="864"/>
      <c r="G394" s="864"/>
      <c r="H394" s="864"/>
      <c r="I394" s="864"/>
      <c r="J394" s="864"/>
      <c r="K394" s="864"/>
      <c r="L394" s="864"/>
      <c r="M394" s="864"/>
      <c r="N394" s="864"/>
      <c r="O394" s="865"/>
      <c r="P394" s="861" t="s">
        <v>40</v>
      </c>
      <c r="Q394" s="862"/>
      <c r="R394" s="862"/>
      <c r="S394" s="862"/>
      <c r="T394" s="862"/>
      <c r="U394" s="862"/>
      <c r="V394" s="863"/>
      <c r="W394" s="42" t="s">
        <v>39</v>
      </c>
      <c r="X394" s="43">
        <f>IFERROR(X390/H390,"0")+IFERROR(X391/H391,"0")+IFERROR(X392/H392,"0")+IFERROR(X393/H393,"0")</f>
        <v>0</v>
      </c>
      <c r="Y394" s="43">
        <f>IFERROR(Y390/H390,"0")+IFERROR(Y391/H391,"0")+IFERROR(Y392/H392,"0")+IFERROR(Y393/H393,"0")</f>
        <v>0</v>
      </c>
      <c r="Z394" s="43">
        <f>IFERROR(IF(Z390="",0,Z390),"0")+IFERROR(IF(Z391="",0,Z391),"0")+IFERROR(IF(Z392="",0,Z392),"0")+IFERROR(IF(Z393="",0,Z393),"0")</f>
        <v>0</v>
      </c>
      <c r="AA394" s="67"/>
      <c r="AB394" s="67"/>
      <c r="AC394" s="67"/>
    </row>
    <row r="395" spans="1:68" x14ac:dyDescent="0.2">
      <c r="A395" s="864"/>
      <c r="B395" s="864"/>
      <c r="C395" s="864"/>
      <c r="D395" s="864"/>
      <c r="E395" s="864"/>
      <c r="F395" s="864"/>
      <c r="G395" s="864"/>
      <c r="H395" s="864"/>
      <c r="I395" s="864"/>
      <c r="J395" s="864"/>
      <c r="K395" s="864"/>
      <c r="L395" s="864"/>
      <c r="M395" s="864"/>
      <c r="N395" s="864"/>
      <c r="O395" s="865"/>
      <c r="P395" s="861" t="s">
        <v>40</v>
      </c>
      <c r="Q395" s="862"/>
      <c r="R395" s="862"/>
      <c r="S395" s="862"/>
      <c r="T395" s="862"/>
      <c r="U395" s="862"/>
      <c r="V395" s="863"/>
      <c r="W395" s="42" t="s">
        <v>0</v>
      </c>
      <c r="X395" s="43">
        <f>IFERROR(SUM(X390:X393),"0")</f>
        <v>0</v>
      </c>
      <c r="Y395" s="43">
        <f>IFERROR(SUM(Y390:Y393),"0")</f>
        <v>0</v>
      </c>
      <c r="Z395" s="42"/>
      <c r="AA395" s="67"/>
      <c r="AB395" s="67"/>
      <c r="AC395" s="67"/>
    </row>
    <row r="396" spans="1:68" ht="14.25" customHeight="1" x14ac:dyDescent="0.25">
      <c r="A396" s="856" t="s">
        <v>647</v>
      </c>
      <c r="B396" s="856"/>
      <c r="C396" s="856"/>
      <c r="D396" s="856"/>
      <c r="E396" s="856"/>
      <c r="F396" s="856"/>
      <c r="G396" s="856"/>
      <c r="H396" s="856"/>
      <c r="I396" s="856"/>
      <c r="J396" s="856"/>
      <c r="K396" s="856"/>
      <c r="L396" s="856"/>
      <c r="M396" s="856"/>
      <c r="N396" s="856"/>
      <c r="O396" s="856"/>
      <c r="P396" s="856"/>
      <c r="Q396" s="856"/>
      <c r="R396" s="856"/>
      <c r="S396" s="856"/>
      <c r="T396" s="856"/>
      <c r="U396" s="856"/>
      <c r="V396" s="856"/>
      <c r="W396" s="856"/>
      <c r="X396" s="856"/>
      <c r="Y396" s="856"/>
      <c r="Z396" s="856"/>
      <c r="AA396" s="66"/>
      <c r="AB396" s="66"/>
      <c r="AC396" s="80"/>
    </row>
    <row r="397" spans="1:68" ht="16.5" customHeight="1" x14ac:dyDescent="0.25">
      <c r="A397" s="63" t="s">
        <v>648</v>
      </c>
      <c r="B397" s="63" t="s">
        <v>649</v>
      </c>
      <c r="C397" s="36">
        <v>4301180007</v>
      </c>
      <c r="D397" s="857">
        <v>4680115881808</v>
      </c>
      <c r="E397" s="857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89</v>
      </c>
      <c r="L397" s="37" t="s">
        <v>45</v>
      </c>
      <c r="M397" s="38" t="s">
        <v>651</v>
      </c>
      <c r="N397" s="38"/>
      <c r="O397" s="37">
        <v>730</v>
      </c>
      <c r="P397" s="106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59"/>
      <c r="R397" s="859"/>
      <c r="S397" s="859"/>
      <c r="T397" s="860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90" t="s">
        <v>650</v>
      </c>
      <c r="AG397" s="78"/>
      <c r="AJ397" s="84" t="s">
        <v>45</v>
      </c>
      <c r="AK397" s="84">
        <v>0</v>
      </c>
      <c r="BB397" s="491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652</v>
      </c>
      <c r="B398" s="63" t="s">
        <v>653</v>
      </c>
      <c r="C398" s="36">
        <v>4301180006</v>
      </c>
      <c r="D398" s="857">
        <v>4680115881822</v>
      </c>
      <c r="E398" s="857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89</v>
      </c>
      <c r="L398" s="37" t="s">
        <v>45</v>
      </c>
      <c r="M398" s="38" t="s">
        <v>651</v>
      </c>
      <c r="N398" s="38"/>
      <c r="O398" s="37">
        <v>730</v>
      </c>
      <c r="P398" s="106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59"/>
      <c r="R398" s="859"/>
      <c r="S398" s="859"/>
      <c r="T398" s="86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2" t="s">
        <v>650</v>
      </c>
      <c r="AG398" s="78"/>
      <c r="AJ398" s="84" t="s">
        <v>45</v>
      </c>
      <c r="AK398" s="84">
        <v>0</v>
      </c>
      <c r="BB398" s="49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654</v>
      </c>
      <c r="B399" s="63" t="s">
        <v>655</v>
      </c>
      <c r="C399" s="36">
        <v>4301180001</v>
      </c>
      <c r="D399" s="857">
        <v>4680115880016</v>
      </c>
      <c r="E399" s="857"/>
      <c r="F399" s="62">
        <v>0.1</v>
      </c>
      <c r="G399" s="37">
        <v>20</v>
      </c>
      <c r="H399" s="62">
        <v>2</v>
      </c>
      <c r="I399" s="62">
        <v>2.2400000000000002</v>
      </c>
      <c r="J399" s="37">
        <v>238</v>
      </c>
      <c r="K399" s="37" t="s">
        <v>89</v>
      </c>
      <c r="L399" s="37" t="s">
        <v>45</v>
      </c>
      <c r="M399" s="38" t="s">
        <v>651</v>
      </c>
      <c r="N399" s="38"/>
      <c r="O399" s="37">
        <v>730</v>
      </c>
      <c r="P399" s="106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59"/>
      <c r="R399" s="859"/>
      <c r="S399" s="859"/>
      <c r="T399" s="86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IFERROR(IF(Y399=0,"",ROUNDUP(Y399/H399,0)*0.00474),"")</f>
        <v/>
      </c>
      <c r="AA399" s="68" t="s">
        <v>45</v>
      </c>
      <c r="AB399" s="69" t="s">
        <v>45</v>
      </c>
      <c r="AC399" s="494" t="s">
        <v>650</v>
      </c>
      <c r="AG399" s="78"/>
      <c r="AJ399" s="84" t="s">
        <v>45</v>
      </c>
      <c r="AK399" s="84">
        <v>0</v>
      </c>
      <c r="BB399" s="49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x14ac:dyDescent="0.2">
      <c r="A400" s="864"/>
      <c r="B400" s="864"/>
      <c r="C400" s="864"/>
      <c r="D400" s="864"/>
      <c r="E400" s="864"/>
      <c r="F400" s="864"/>
      <c r="G400" s="864"/>
      <c r="H400" s="864"/>
      <c r="I400" s="864"/>
      <c r="J400" s="864"/>
      <c r="K400" s="864"/>
      <c r="L400" s="864"/>
      <c r="M400" s="864"/>
      <c r="N400" s="864"/>
      <c r="O400" s="865"/>
      <c r="P400" s="861" t="s">
        <v>40</v>
      </c>
      <c r="Q400" s="862"/>
      <c r="R400" s="862"/>
      <c r="S400" s="862"/>
      <c r="T400" s="862"/>
      <c r="U400" s="862"/>
      <c r="V400" s="863"/>
      <c r="W400" s="42" t="s">
        <v>39</v>
      </c>
      <c r="X400" s="43">
        <f>IFERROR(X397/H397,"0")+IFERROR(X398/H398,"0")+IFERROR(X399/H399,"0")</f>
        <v>0</v>
      </c>
      <c r="Y400" s="43">
        <f>IFERROR(Y397/H397,"0")+IFERROR(Y398/H398,"0")+IFERROR(Y399/H399,"0")</f>
        <v>0</v>
      </c>
      <c r="Z400" s="43">
        <f>IFERROR(IF(Z397="",0,Z397),"0")+IFERROR(IF(Z398="",0,Z398),"0")+IFERROR(IF(Z399="",0,Z399),"0")</f>
        <v>0</v>
      </c>
      <c r="AA400" s="67"/>
      <c r="AB400" s="67"/>
      <c r="AC400" s="67"/>
    </row>
    <row r="401" spans="1:68" x14ac:dyDescent="0.2">
      <c r="A401" s="864"/>
      <c r="B401" s="864"/>
      <c r="C401" s="864"/>
      <c r="D401" s="864"/>
      <c r="E401" s="864"/>
      <c r="F401" s="864"/>
      <c r="G401" s="864"/>
      <c r="H401" s="864"/>
      <c r="I401" s="864"/>
      <c r="J401" s="864"/>
      <c r="K401" s="864"/>
      <c r="L401" s="864"/>
      <c r="M401" s="864"/>
      <c r="N401" s="864"/>
      <c r="O401" s="865"/>
      <c r="P401" s="861" t="s">
        <v>40</v>
      </c>
      <c r="Q401" s="862"/>
      <c r="R401" s="862"/>
      <c r="S401" s="862"/>
      <c r="T401" s="862"/>
      <c r="U401" s="862"/>
      <c r="V401" s="863"/>
      <c r="W401" s="42" t="s">
        <v>0</v>
      </c>
      <c r="X401" s="43">
        <f>IFERROR(SUM(X397:X399),"0")</f>
        <v>0</v>
      </c>
      <c r="Y401" s="43">
        <f>IFERROR(SUM(Y397:Y399),"0")</f>
        <v>0</v>
      </c>
      <c r="Z401" s="42"/>
      <c r="AA401" s="67"/>
      <c r="AB401" s="67"/>
      <c r="AC401" s="67"/>
    </row>
    <row r="402" spans="1:68" ht="16.5" customHeight="1" x14ac:dyDescent="0.25">
      <c r="A402" s="855" t="s">
        <v>656</v>
      </c>
      <c r="B402" s="855"/>
      <c r="C402" s="855"/>
      <c r="D402" s="855"/>
      <c r="E402" s="855"/>
      <c r="F402" s="855"/>
      <c r="G402" s="855"/>
      <c r="H402" s="855"/>
      <c r="I402" s="855"/>
      <c r="J402" s="855"/>
      <c r="K402" s="855"/>
      <c r="L402" s="855"/>
      <c r="M402" s="855"/>
      <c r="N402" s="855"/>
      <c r="O402" s="855"/>
      <c r="P402" s="855"/>
      <c r="Q402" s="855"/>
      <c r="R402" s="855"/>
      <c r="S402" s="855"/>
      <c r="T402" s="855"/>
      <c r="U402" s="855"/>
      <c r="V402" s="855"/>
      <c r="W402" s="855"/>
      <c r="X402" s="855"/>
      <c r="Y402" s="855"/>
      <c r="Z402" s="855"/>
      <c r="AA402" s="65"/>
      <c r="AB402" s="65"/>
      <c r="AC402" s="79"/>
    </row>
    <row r="403" spans="1:68" ht="14.25" customHeight="1" x14ac:dyDescent="0.25">
      <c r="A403" s="856" t="s">
        <v>78</v>
      </c>
      <c r="B403" s="856"/>
      <c r="C403" s="856"/>
      <c r="D403" s="856"/>
      <c r="E403" s="856"/>
      <c r="F403" s="856"/>
      <c r="G403" s="856"/>
      <c r="H403" s="856"/>
      <c r="I403" s="856"/>
      <c r="J403" s="856"/>
      <c r="K403" s="856"/>
      <c r="L403" s="856"/>
      <c r="M403" s="856"/>
      <c r="N403" s="856"/>
      <c r="O403" s="856"/>
      <c r="P403" s="856"/>
      <c r="Q403" s="856"/>
      <c r="R403" s="856"/>
      <c r="S403" s="856"/>
      <c r="T403" s="856"/>
      <c r="U403" s="856"/>
      <c r="V403" s="856"/>
      <c r="W403" s="856"/>
      <c r="X403" s="856"/>
      <c r="Y403" s="856"/>
      <c r="Z403" s="856"/>
      <c r="AA403" s="66"/>
      <c r="AB403" s="66"/>
      <c r="AC403" s="80"/>
    </row>
    <row r="404" spans="1:68" ht="27" customHeight="1" x14ac:dyDescent="0.25">
      <c r="A404" s="63" t="s">
        <v>657</v>
      </c>
      <c r="B404" s="63" t="s">
        <v>658</v>
      </c>
      <c r="C404" s="36">
        <v>4301031066</v>
      </c>
      <c r="D404" s="857">
        <v>4607091383836</v>
      </c>
      <c r="E404" s="857"/>
      <c r="F404" s="62">
        <v>0.3</v>
      </c>
      <c r="G404" s="37">
        <v>6</v>
      </c>
      <c r="H404" s="62">
        <v>1.8</v>
      </c>
      <c r="I404" s="62">
        <v>2.028</v>
      </c>
      <c r="J404" s="37">
        <v>182</v>
      </c>
      <c r="K404" s="37" t="s">
        <v>89</v>
      </c>
      <c r="L404" s="37" t="s">
        <v>45</v>
      </c>
      <c r="M404" s="38" t="s">
        <v>82</v>
      </c>
      <c r="N404" s="38"/>
      <c r="O404" s="37">
        <v>40</v>
      </c>
      <c r="P404" s="107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59"/>
      <c r="R404" s="859"/>
      <c r="S404" s="859"/>
      <c r="T404" s="860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IFERROR(IF(Y404=0,"",ROUNDUP(Y404/H404,0)*0.00651),"")</f>
        <v/>
      </c>
      <c r="AA404" s="68" t="s">
        <v>45</v>
      </c>
      <c r="AB404" s="69" t="s">
        <v>45</v>
      </c>
      <c r="AC404" s="496" t="s">
        <v>659</v>
      </c>
      <c r="AG404" s="78"/>
      <c r="AJ404" s="84" t="s">
        <v>45</v>
      </c>
      <c r="AK404" s="84">
        <v>0</v>
      </c>
      <c r="BB404" s="49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x14ac:dyDescent="0.2">
      <c r="A405" s="864"/>
      <c r="B405" s="864"/>
      <c r="C405" s="864"/>
      <c r="D405" s="864"/>
      <c r="E405" s="864"/>
      <c r="F405" s="864"/>
      <c r="G405" s="864"/>
      <c r="H405" s="864"/>
      <c r="I405" s="864"/>
      <c r="J405" s="864"/>
      <c r="K405" s="864"/>
      <c r="L405" s="864"/>
      <c r="M405" s="864"/>
      <c r="N405" s="864"/>
      <c r="O405" s="865"/>
      <c r="P405" s="861" t="s">
        <v>40</v>
      </c>
      <c r="Q405" s="862"/>
      <c r="R405" s="862"/>
      <c r="S405" s="862"/>
      <c r="T405" s="862"/>
      <c r="U405" s="862"/>
      <c r="V405" s="863"/>
      <c r="W405" s="42" t="s">
        <v>39</v>
      </c>
      <c r="X405" s="43">
        <f>IFERROR(X404/H404,"0")</f>
        <v>0</v>
      </c>
      <c r="Y405" s="43">
        <f>IFERROR(Y404/H404,"0")</f>
        <v>0</v>
      </c>
      <c r="Z405" s="43">
        <f>IFERROR(IF(Z404="",0,Z404),"0")</f>
        <v>0</v>
      </c>
      <c r="AA405" s="67"/>
      <c r="AB405" s="67"/>
      <c r="AC405" s="67"/>
    </row>
    <row r="406" spans="1:68" x14ac:dyDescent="0.2">
      <c r="A406" s="864"/>
      <c r="B406" s="864"/>
      <c r="C406" s="864"/>
      <c r="D406" s="864"/>
      <c r="E406" s="864"/>
      <c r="F406" s="864"/>
      <c r="G406" s="864"/>
      <c r="H406" s="864"/>
      <c r="I406" s="864"/>
      <c r="J406" s="864"/>
      <c r="K406" s="864"/>
      <c r="L406" s="864"/>
      <c r="M406" s="864"/>
      <c r="N406" s="864"/>
      <c r="O406" s="865"/>
      <c r="P406" s="861" t="s">
        <v>40</v>
      </c>
      <c r="Q406" s="862"/>
      <c r="R406" s="862"/>
      <c r="S406" s="862"/>
      <c r="T406" s="862"/>
      <c r="U406" s="862"/>
      <c r="V406" s="863"/>
      <c r="W406" s="42" t="s">
        <v>0</v>
      </c>
      <c r="X406" s="43">
        <f>IFERROR(SUM(X404:X404),"0")</f>
        <v>0</v>
      </c>
      <c r="Y406" s="43">
        <f>IFERROR(SUM(Y404:Y404),"0")</f>
        <v>0</v>
      </c>
      <c r="Z406" s="42"/>
      <c r="AA406" s="67"/>
      <c r="AB406" s="67"/>
      <c r="AC406" s="67"/>
    </row>
    <row r="407" spans="1:68" ht="14.25" customHeight="1" x14ac:dyDescent="0.25">
      <c r="A407" s="856" t="s">
        <v>84</v>
      </c>
      <c r="B407" s="856"/>
      <c r="C407" s="856"/>
      <c r="D407" s="856"/>
      <c r="E407" s="856"/>
      <c r="F407" s="856"/>
      <c r="G407" s="856"/>
      <c r="H407" s="856"/>
      <c r="I407" s="856"/>
      <c r="J407" s="856"/>
      <c r="K407" s="856"/>
      <c r="L407" s="856"/>
      <c r="M407" s="856"/>
      <c r="N407" s="856"/>
      <c r="O407" s="856"/>
      <c r="P407" s="856"/>
      <c r="Q407" s="856"/>
      <c r="R407" s="856"/>
      <c r="S407" s="856"/>
      <c r="T407" s="856"/>
      <c r="U407" s="856"/>
      <c r="V407" s="856"/>
      <c r="W407" s="856"/>
      <c r="X407" s="856"/>
      <c r="Y407" s="856"/>
      <c r="Z407" s="856"/>
      <c r="AA407" s="66"/>
      <c r="AB407" s="66"/>
      <c r="AC407" s="80"/>
    </row>
    <row r="408" spans="1:68" ht="37.5" customHeight="1" x14ac:dyDescent="0.25">
      <c r="A408" s="63" t="s">
        <v>660</v>
      </c>
      <c r="B408" s="63" t="s">
        <v>661</v>
      </c>
      <c r="C408" s="36">
        <v>4301051142</v>
      </c>
      <c r="D408" s="857">
        <v>4607091387919</v>
      </c>
      <c r="E408" s="857"/>
      <c r="F408" s="62">
        <v>1.35</v>
      </c>
      <c r="G408" s="37">
        <v>6</v>
      </c>
      <c r="H408" s="62">
        <v>8.1</v>
      </c>
      <c r="I408" s="62">
        <v>8.6639999999999997</v>
      </c>
      <c r="J408" s="37">
        <v>56</v>
      </c>
      <c r="K408" s="37" t="s">
        <v>129</v>
      </c>
      <c r="L408" s="37" t="s">
        <v>45</v>
      </c>
      <c r="M408" s="38" t="s">
        <v>82</v>
      </c>
      <c r="N408" s="38"/>
      <c r="O408" s="37">
        <v>45</v>
      </c>
      <c r="P408" s="107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59"/>
      <c r="R408" s="859"/>
      <c r="S408" s="859"/>
      <c r="T408" s="860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98" t="s">
        <v>662</v>
      </c>
      <c r="AG408" s="78"/>
      <c r="AJ408" s="84" t="s">
        <v>45</v>
      </c>
      <c r="AK408" s="84">
        <v>0</v>
      </c>
      <c r="BB408" s="499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37.5" customHeight="1" x14ac:dyDescent="0.25">
      <c r="A409" s="63" t="s">
        <v>663</v>
      </c>
      <c r="B409" s="63" t="s">
        <v>664</v>
      </c>
      <c r="C409" s="36">
        <v>4301051461</v>
      </c>
      <c r="D409" s="857">
        <v>4680115883604</v>
      </c>
      <c r="E409" s="857"/>
      <c r="F409" s="62">
        <v>0.35</v>
      </c>
      <c r="G409" s="37">
        <v>6</v>
      </c>
      <c r="H409" s="62">
        <v>2.1</v>
      </c>
      <c r="I409" s="62">
        <v>2.3519999999999999</v>
      </c>
      <c r="J409" s="37">
        <v>182</v>
      </c>
      <c r="K409" s="37" t="s">
        <v>89</v>
      </c>
      <c r="L409" s="37" t="s">
        <v>45</v>
      </c>
      <c r="M409" s="38" t="s">
        <v>88</v>
      </c>
      <c r="N409" s="38"/>
      <c r="O409" s="37">
        <v>45</v>
      </c>
      <c r="P409" s="107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59"/>
      <c r="R409" s="859"/>
      <c r="S409" s="859"/>
      <c r="T409" s="860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500" t="s">
        <v>665</v>
      </c>
      <c r="AG409" s="78"/>
      <c r="AJ409" s="84" t="s">
        <v>45</v>
      </c>
      <c r="AK409" s="84">
        <v>0</v>
      </c>
      <c r="BB409" s="501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ht="27" customHeight="1" x14ac:dyDescent="0.25">
      <c r="A410" s="63" t="s">
        <v>666</v>
      </c>
      <c r="B410" s="63" t="s">
        <v>667</v>
      </c>
      <c r="C410" s="36">
        <v>4301051485</v>
      </c>
      <c r="D410" s="857">
        <v>4680115883567</v>
      </c>
      <c r="E410" s="857"/>
      <c r="F410" s="62">
        <v>0.35</v>
      </c>
      <c r="G410" s="37">
        <v>6</v>
      </c>
      <c r="H410" s="62">
        <v>2.1</v>
      </c>
      <c r="I410" s="62">
        <v>2.34</v>
      </c>
      <c r="J410" s="37">
        <v>182</v>
      </c>
      <c r="K410" s="37" t="s">
        <v>89</v>
      </c>
      <c r="L410" s="37" t="s">
        <v>45</v>
      </c>
      <c r="M410" s="38" t="s">
        <v>82</v>
      </c>
      <c r="N410" s="38"/>
      <c r="O410" s="37">
        <v>40</v>
      </c>
      <c r="P410" s="107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59"/>
      <c r="R410" s="859"/>
      <c r="S410" s="859"/>
      <c r="T410" s="860"/>
      <c r="U410" s="39" t="s">
        <v>45</v>
      </c>
      <c r="V410" s="39" t="s">
        <v>45</v>
      </c>
      <c r="W410" s="40" t="s">
        <v>0</v>
      </c>
      <c r="X410" s="58">
        <v>0</v>
      </c>
      <c r="Y410" s="55">
        <f>IFERROR(IF(X410="",0,CEILING((X410/$H410),1)*$H410),"")</f>
        <v>0</v>
      </c>
      <c r="Z410" s="41" t="str">
        <f>IFERROR(IF(Y410=0,"",ROUNDUP(Y410/H410,0)*0.00651),"")</f>
        <v/>
      </c>
      <c r="AA410" s="68" t="s">
        <v>45</v>
      </c>
      <c r="AB410" s="69" t="s">
        <v>45</v>
      </c>
      <c r="AC410" s="502" t="s">
        <v>668</v>
      </c>
      <c r="AG410" s="78"/>
      <c r="AJ410" s="84" t="s">
        <v>45</v>
      </c>
      <c r="AK410" s="84">
        <v>0</v>
      </c>
      <c r="BB410" s="503" t="s">
        <v>66</v>
      </c>
      <c r="BM410" s="78">
        <f>IFERROR(X410*I410/H410,"0")</f>
        <v>0</v>
      </c>
      <c r="BN410" s="78">
        <f>IFERROR(Y410*I410/H410,"0")</f>
        <v>0</v>
      </c>
      <c r="BO410" s="78">
        <f>IFERROR(1/J410*(X410/H410),"0")</f>
        <v>0</v>
      </c>
      <c r="BP410" s="78">
        <f>IFERROR(1/J410*(Y410/H410),"0")</f>
        <v>0</v>
      </c>
    </row>
    <row r="411" spans="1:68" x14ac:dyDescent="0.2">
      <c r="A411" s="864"/>
      <c r="B411" s="864"/>
      <c r="C411" s="864"/>
      <c r="D411" s="864"/>
      <c r="E411" s="864"/>
      <c r="F411" s="864"/>
      <c r="G411" s="864"/>
      <c r="H411" s="864"/>
      <c r="I411" s="864"/>
      <c r="J411" s="864"/>
      <c r="K411" s="864"/>
      <c r="L411" s="864"/>
      <c r="M411" s="864"/>
      <c r="N411" s="864"/>
      <c r="O411" s="865"/>
      <c r="P411" s="861" t="s">
        <v>40</v>
      </c>
      <c r="Q411" s="862"/>
      <c r="R411" s="862"/>
      <c r="S411" s="862"/>
      <c r="T411" s="862"/>
      <c r="U411" s="862"/>
      <c r="V411" s="863"/>
      <c r="W411" s="42" t="s">
        <v>39</v>
      </c>
      <c r="X411" s="43">
        <f>IFERROR(X408/H408,"0")+IFERROR(X409/H409,"0")+IFERROR(X410/H410,"0")</f>
        <v>0</v>
      </c>
      <c r="Y411" s="43">
        <f>IFERROR(Y408/H408,"0")+IFERROR(Y409/H409,"0")+IFERROR(Y410/H410,"0")</f>
        <v>0</v>
      </c>
      <c r="Z411" s="43">
        <f>IFERROR(IF(Z408="",0,Z408),"0")+IFERROR(IF(Z409="",0,Z409),"0")+IFERROR(IF(Z410="",0,Z410),"0")</f>
        <v>0</v>
      </c>
      <c r="AA411" s="67"/>
      <c r="AB411" s="67"/>
      <c r="AC411" s="67"/>
    </row>
    <row r="412" spans="1:68" x14ac:dyDescent="0.2">
      <c r="A412" s="864"/>
      <c r="B412" s="864"/>
      <c r="C412" s="864"/>
      <c r="D412" s="864"/>
      <c r="E412" s="864"/>
      <c r="F412" s="864"/>
      <c r="G412" s="864"/>
      <c r="H412" s="864"/>
      <c r="I412" s="864"/>
      <c r="J412" s="864"/>
      <c r="K412" s="864"/>
      <c r="L412" s="864"/>
      <c r="M412" s="864"/>
      <c r="N412" s="864"/>
      <c r="O412" s="865"/>
      <c r="P412" s="861" t="s">
        <v>40</v>
      </c>
      <c r="Q412" s="862"/>
      <c r="R412" s="862"/>
      <c r="S412" s="862"/>
      <c r="T412" s="862"/>
      <c r="U412" s="862"/>
      <c r="V412" s="863"/>
      <c r="W412" s="42" t="s">
        <v>0</v>
      </c>
      <c r="X412" s="43">
        <f>IFERROR(SUM(X408:X410),"0")</f>
        <v>0</v>
      </c>
      <c r="Y412" s="43">
        <f>IFERROR(SUM(Y408:Y410),"0")</f>
        <v>0</v>
      </c>
      <c r="Z412" s="42"/>
      <c r="AA412" s="67"/>
      <c r="AB412" s="67"/>
      <c r="AC412" s="67"/>
    </row>
    <row r="413" spans="1:68" ht="27.75" customHeight="1" x14ac:dyDescent="0.2">
      <c r="A413" s="854" t="s">
        <v>669</v>
      </c>
      <c r="B413" s="854"/>
      <c r="C413" s="854"/>
      <c r="D413" s="854"/>
      <c r="E413" s="854"/>
      <c r="F413" s="854"/>
      <c r="G413" s="854"/>
      <c r="H413" s="854"/>
      <c r="I413" s="854"/>
      <c r="J413" s="854"/>
      <c r="K413" s="854"/>
      <c r="L413" s="854"/>
      <c r="M413" s="854"/>
      <c r="N413" s="854"/>
      <c r="O413" s="854"/>
      <c r="P413" s="854"/>
      <c r="Q413" s="854"/>
      <c r="R413" s="854"/>
      <c r="S413" s="854"/>
      <c r="T413" s="854"/>
      <c r="U413" s="854"/>
      <c r="V413" s="854"/>
      <c r="W413" s="854"/>
      <c r="X413" s="854"/>
      <c r="Y413" s="854"/>
      <c r="Z413" s="854"/>
      <c r="AA413" s="54"/>
      <c r="AB413" s="54"/>
      <c r="AC413" s="54"/>
    </row>
    <row r="414" spans="1:68" ht="16.5" customHeight="1" x14ac:dyDescent="0.25">
      <c r="A414" s="855" t="s">
        <v>670</v>
      </c>
      <c r="B414" s="855"/>
      <c r="C414" s="855"/>
      <c r="D414" s="855"/>
      <c r="E414" s="855"/>
      <c r="F414" s="855"/>
      <c r="G414" s="855"/>
      <c r="H414" s="855"/>
      <c r="I414" s="855"/>
      <c r="J414" s="855"/>
      <c r="K414" s="855"/>
      <c r="L414" s="855"/>
      <c r="M414" s="855"/>
      <c r="N414" s="855"/>
      <c r="O414" s="855"/>
      <c r="P414" s="855"/>
      <c r="Q414" s="855"/>
      <c r="R414" s="855"/>
      <c r="S414" s="855"/>
      <c r="T414" s="855"/>
      <c r="U414" s="855"/>
      <c r="V414" s="855"/>
      <c r="W414" s="855"/>
      <c r="X414" s="855"/>
      <c r="Y414" s="855"/>
      <c r="Z414" s="855"/>
      <c r="AA414" s="65"/>
      <c r="AB414" s="65"/>
      <c r="AC414" s="79"/>
    </row>
    <row r="415" spans="1:68" ht="14.25" customHeight="1" x14ac:dyDescent="0.25">
      <c r="A415" s="856" t="s">
        <v>124</v>
      </c>
      <c r="B415" s="856"/>
      <c r="C415" s="856"/>
      <c r="D415" s="856"/>
      <c r="E415" s="856"/>
      <c r="F415" s="856"/>
      <c r="G415" s="856"/>
      <c r="H415" s="856"/>
      <c r="I415" s="856"/>
      <c r="J415" s="856"/>
      <c r="K415" s="856"/>
      <c r="L415" s="856"/>
      <c r="M415" s="856"/>
      <c r="N415" s="856"/>
      <c r="O415" s="856"/>
      <c r="P415" s="856"/>
      <c r="Q415" s="856"/>
      <c r="R415" s="856"/>
      <c r="S415" s="856"/>
      <c r="T415" s="856"/>
      <c r="U415" s="856"/>
      <c r="V415" s="856"/>
      <c r="W415" s="856"/>
      <c r="X415" s="856"/>
      <c r="Y415" s="856"/>
      <c r="Z415" s="856"/>
      <c r="AA415" s="66"/>
      <c r="AB415" s="66"/>
      <c r="AC415" s="80"/>
    </row>
    <row r="416" spans="1:68" ht="27" customHeight="1" x14ac:dyDescent="0.25">
      <c r="A416" s="63" t="s">
        <v>671</v>
      </c>
      <c r="B416" s="63" t="s">
        <v>672</v>
      </c>
      <c r="C416" s="36">
        <v>4301011946</v>
      </c>
      <c r="D416" s="857">
        <v>4680115884847</v>
      </c>
      <c r="E416" s="857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129</v>
      </c>
      <c r="L416" s="37" t="s">
        <v>45</v>
      </c>
      <c r="M416" s="38" t="s">
        <v>161</v>
      </c>
      <c r="N416" s="38"/>
      <c r="O416" s="37">
        <v>60</v>
      </c>
      <c r="P416" s="107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9"/>
      <c r="R416" s="859"/>
      <c r="S416" s="859"/>
      <c r="T416" s="860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ref="Y416:Y426" si="87">IFERROR(IF(X416="",0,CEILING((X416/$H416),1)*$H416),"")</f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4" t="s">
        <v>673</v>
      </c>
      <c r="AG416" s="78"/>
      <c r="AJ416" s="84" t="s">
        <v>45</v>
      </c>
      <c r="AK416" s="84">
        <v>0</v>
      </c>
      <c r="BB416" s="505" t="s">
        <v>66</v>
      </c>
      <c r="BM416" s="78">
        <f t="shared" ref="BM416:BM426" si="88">IFERROR(X416*I416/H416,"0")</f>
        <v>0</v>
      </c>
      <c r="BN416" s="78">
        <f t="shared" ref="BN416:BN426" si="89">IFERROR(Y416*I416/H416,"0")</f>
        <v>0</v>
      </c>
      <c r="BO416" s="78">
        <f t="shared" ref="BO416:BO426" si="90">IFERROR(1/J416*(X416/H416),"0")</f>
        <v>0</v>
      </c>
      <c r="BP416" s="78">
        <f t="shared" ref="BP416:BP426" si="91">IFERROR(1/J416*(Y416/H416),"0")</f>
        <v>0</v>
      </c>
    </row>
    <row r="417" spans="1:68" ht="27" customHeight="1" x14ac:dyDescent="0.25">
      <c r="A417" s="63" t="s">
        <v>671</v>
      </c>
      <c r="B417" s="63" t="s">
        <v>674</v>
      </c>
      <c r="C417" s="36">
        <v>4301011869</v>
      </c>
      <c r="D417" s="857">
        <v>4680115884847</v>
      </c>
      <c r="E417" s="857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129</v>
      </c>
      <c r="L417" s="37" t="s">
        <v>157</v>
      </c>
      <c r="M417" s="38" t="s">
        <v>82</v>
      </c>
      <c r="N417" s="38"/>
      <c r="O417" s="37">
        <v>60</v>
      </c>
      <c r="P417" s="107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59"/>
      <c r="R417" s="859"/>
      <c r="S417" s="859"/>
      <c r="T417" s="860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6" t="s">
        <v>675</v>
      </c>
      <c r="AG417" s="78"/>
      <c r="AJ417" s="84" t="s">
        <v>158</v>
      </c>
      <c r="AK417" s="84">
        <v>720</v>
      </c>
      <c r="BB417" s="507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676</v>
      </c>
      <c r="B418" s="63" t="s">
        <v>677</v>
      </c>
      <c r="C418" s="36">
        <v>4301011947</v>
      </c>
      <c r="D418" s="857">
        <v>4680115884854</v>
      </c>
      <c r="E418" s="857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129</v>
      </c>
      <c r="L418" s="37" t="s">
        <v>45</v>
      </c>
      <c r="M418" s="38" t="s">
        <v>161</v>
      </c>
      <c r="N418" s="38"/>
      <c r="O418" s="37">
        <v>60</v>
      </c>
      <c r="P418" s="10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9"/>
      <c r="R418" s="859"/>
      <c r="S418" s="859"/>
      <c r="T418" s="860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8" t="s">
        <v>673</v>
      </c>
      <c r="AG418" s="78"/>
      <c r="AJ418" s="84" t="s">
        <v>45</v>
      </c>
      <c r="AK418" s="84">
        <v>0</v>
      </c>
      <c r="BB418" s="509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27" customHeight="1" x14ac:dyDescent="0.25">
      <c r="A419" s="63" t="s">
        <v>676</v>
      </c>
      <c r="B419" s="63" t="s">
        <v>678</v>
      </c>
      <c r="C419" s="36">
        <v>4301011870</v>
      </c>
      <c r="D419" s="857">
        <v>4680115884854</v>
      </c>
      <c r="E419" s="85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129</v>
      </c>
      <c r="L419" s="37" t="s">
        <v>157</v>
      </c>
      <c r="M419" s="38" t="s">
        <v>82</v>
      </c>
      <c r="N419" s="38"/>
      <c r="O419" s="37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59"/>
      <c r="R419" s="859"/>
      <c r="S419" s="859"/>
      <c r="T419" s="860"/>
      <c r="U419" s="39" t="s">
        <v>45</v>
      </c>
      <c r="V419" s="39" t="s">
        <v>45</v>
      </c>
      <c r="W419" s="40" t="s">
        <v>0</v>
      </c>
      <c r="X419" s="58">
        <v>0</v>
      </c>
      <c r="Y419" s="55">
        <f t="shared" si="87"/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10" t="s">
        <v>679</v>
      </c>
      <c r="AG419" s="78"/>
      <c r="AJ419" s="84" t="s">
        <v>158</v>
      </c>
      <c r="AK419" s="84">
        <v>720</v>
      </c>
      <c r="BB419" s="511" t="s">
        <v>66</v>
      </c>
      <c r="BM419" s="78">
        <f t="shared" si="88"/>
        <v>0</v>
      </c>
      <c r="BN419" s="78">
        <f t="shared" si="89"/>
        <v>0</v>
      </c>
      <c r="BO419" s="78">
        <f t="shared" si="90"/>
        <v>0</v>
      </c>
      <c r="BP419" s="78">
        <f t="shared" si="91"/>
        <v>0</v>
      </c>
    </row>
    <row r="420" spans="1:68" ht="27" customHeight="1" x14ac:dyDescent="0.25">
      <c r="A420" s="63" t="s">
        <v>680</v>
      </c>
      <c r="B420" s="63" t="s">
        <v>681</v>
      </c>
      <c r="C420" s="36">
        <v>4301011943</v>
      </c>
      <c r="D420" s="857">
        <v>4680115884830</v>
      </c>
      <c r="E420" s="857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129</v>
      </c>
      <c r="L420" s="37" t="s">
        <v>45</v>
      </c>
      <c r="M420" s="38" t="s">
        <v>161</v>
      </c>
      <c r="N420" s="38"/>
      <c r="O420" s="37">
        <v>60</v>
      </c>
      <c r="P420" s="1078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59"/>
      <c r="R420" s="859"/>
      <c r="S420" s="859"/>
      <c r="T420" s="860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IFERROR(IF(Y420=0,"",ROUNDUP(Y420/H420,0)*0.02039),"")</f>
        <v/>
      </c>
      <c r="AA420" s="68" t="s">
        <v>45</v>
      </c>
      <c r="AB420" s="69" t="s">
        <v>45</v>
      </c>
      <c r="AC420" s="512" t="s">
        <v>673</v>
      </c>
      <c r="AG420" s="78"/>
      <c r="AJ420" s="84" t="s">
        <v>45</v>
      </c>
      <c r="AK420" s="84">
        <v>0</v>
      </c>
      <c r="BB420" s="513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682</v>
      </c>
      <c r="B421" s="63" t="s">
        <v>683</v>
      </c>
      <c r="C421" s="36">
        <v>4301011339</v>
      </c>
      <c r="D421" s="857">
        <v>4607091383997</v>
      </c>
      <c r="E421" s="857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129</v>
      </c>
      <c r="L421" s="37" t="s">
        <v>45</v>
      </c>
      <c r="M421" s="38" t="s">
        <v>82</v>
      </c>
      <c r="N421" s="38"/>
      <c r="O421" s="37">
        <v>60</v>
      </c>
      <c r="P421" s="107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859"/>
      <c r="R421" s="859"/>
      <c r="S421" s="859"/>
      <c r="T421" s="860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IFERROR(IF(Y421=0,"",ROUNDUP(Y421/H421,0)*0.02175),"")</f>
        <v/>
      </c>
      <c r="AA421" s="68" t="s">
        <v>45</v>
      </c>
      <c r="AB421" s="69" t="s">
        <v>45</v>
      </c>
      <c r="AC421" s="514" t="s">
        <v>684</v>
      </c>
      <c r="AG421" s="78"/>
      <c r="AJ421" s="84" t="s">
        <v>45</v>
      </c>
      <c r="AK421" s="84">
        <v>0</v>
      </c>
      <c r="BB421" s="515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680</v>
      </c>
      <c r="B422" s="63" t="s">
        <v>685</v>
      </c>
      <c r="C422" s="36">
        <v>4301011867</v>
      </c>
      <c r="D422" s="857">
        <v>4680115884830</v>
      </c>
      <c r="E422" s="857"/>
      <c r="F422" s="62">
        <v>2.5</v>
      </c>
      <c r="G422" s="37">
        <v>6</v>
      </c>
      <c r="H422" s="62">
        <v>15</v>
      </c>
      <c r="I422" s="62">
        <v>15.48</v>
      </c>
      <c r="J422" s="37">
        <v>48</v>
      </c>
      <c r="K422" s="37" t="s">
        <v>129</v>
      </c>
      <c r="L422" s="37" t="s">
        <v>157</v>
      </c>
      <c r="M422" s="38" t="s">
        <v>82</v>
      </c>
      <c r="N422" s="38"/>
      <c r="O422" s="37">
        <v>60</v>
      </c>
      <c r="P422" s="10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859"/>
      <c r="R422" s="859"/>
      <c r="S422" s="859"/>
      <c r="T422" s="860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16" t="s">
        <v>686</v>
      </c>
      <c r="AG422" s="78"/>
      <c r="AJ422" s="84" t="s">
        <v>158</v>
      </c>
      <c r="AK422" s="84">
        <v>720</v>
      </c>
      <c r="BB422" s="517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687</v>
      </c>
      <c r="B423" s="63" t="s">
        <v>688</v>
      </c>
      <c r="C423" s="36">
        <v>4301011433</v>
      </c>
      <c r="D423" s="857">
        <v>4680115882638</v>
      </c>
      <c r="E423" s="857"/>
      <c r="F423" s="62">
        <v>0.4</v>
      </c>
      <c r="G423" s="37">
        <v>10</v>
      </c>
      <c r="H423" s="62">
        <v>4</v>
      </c>
      <c r="I423" s="62">
        <v>4.21</v>
      </c>
      <c r="J423" s="37">
        <v>132</v>
      </c>
      <c r="K423" s="37" t="s">
        <v>137</v>
      </c>
      <c r="L423" s="37" t="s">
        <v>45</v>
      </c>
      <c r="M423" s="38" t="s">
        <v>128</v>
      </c>
      <c r="N423" s="38"/>
      <c r="O423" s="37">
        <v>90</v>
      </c>
      <c r="P423" s="108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59"/>
      <c r="R423" s="859"/>
      <c r="S423" s="859"/>
      <c r="T423" s="860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8" t="s">
        <v>689</v>
      </c>
      <c r="AG423" s="78"/>
      <c r="AJ423" s="84" t="s">
        <v>45</v>
      </c>
      <c r="AK423" s="84">
        <v>0</v>
      </c>
      <c r="BB423" s="519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27" customHeight="1" x14ac:dyDescent="0.25">
      <c r="A424" s="63" t="s">
        <v>690</v>
      </c>
      <c r="B424" s="63" t="s">
        <v>691</v>
      </c>
      <c r="C424" s="36">
        <v>4301011952</v>
      </c>
      <c r="D424" s="857">
        <v>4680115884922</v>
      </c>
      <c r="E424" s="857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137</v>
      </c>
      <c r="L424" s="37" t="s">
        <v>45</v>
      </c>
      <c r="M424" s="38" t="s">
        <v>82</v>
      </c>
      <c r="N424" s="38"/>
      <c r="O424" s="37">
        <v>60</v>
      </c>
      <c r="P424" s="10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59"/>
      <c r="R424" s="859"/>
      <c r="S424" s="859"/>
      <c r="T424" s="860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20" t="s">
        <v>679</v>
      </c>
      <c r="AG424" s="78"/>
      <c r="AJ424" s="84" t="s">
        <v>45</v>
      </c>
      <c r="AK424" s="84">
        <v>0</v>
      </c>
      <c r="BB424" s="521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ht="27" customHeight="1" x14ac:dyDescent="0.25">
      <c r="A425" s="63" t="s">
        <v>692</v>
      </c>
      <c r="B425" s="63" t="s">
        <v>693</v>
      </c>
      <c r="C425" s="36">
        <v>4301011866</v>
      </c>
      <c r="D425" s="857">
        <v>4680115884878</v>
      </c>
      <c r="E425" s="857"/>
      <c r="F425" s="62">
        <v>0.5</v>
      </c>
      <c r="G425" s="37">
        <v>10</v>
      </c>
      <c r="H425" s="62">
        <v>5</v>
      </c>
      <c r="I425" s="62">
        <v>5.21</v>
      </c>
      <c r="J425" s="37">
        <v>132</v>
      </c>
      <c r="K425" s="37" t="s">
        <v>137</v>
      </c>
      <c r="L425" s="37" t="s">
        <v>45</v>
      </c>
      <c r="M425" s="38" t="s">
        <v>82</v>
      </c>
      <c r="N425" s="38"/>
      <c r="O425" s="37">
        <v>60</v>
      </c>
      <c r="P425" s="108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859"/>
      <c r="R425" s="859"/>
      <c r="S425" s="859"/>
      <c r="T425" s="860"/>
      <c r="U425" s="39" t="s">
        <v>45</v>
      </c>
      <c r="V425" s="39" t="s">
        <v>45</v>
      </c>
      <c r="W425" s="40" t="s">
        <v>0</v>
      </c>
      <c r="X425" s="58">
        <v>0</v>
      </c>
      <c r="Y425" s="55">
        <f t="shared" si="87"/>
        <v>0</v>
      </c>
      <c r="Z425" s="41" t="str">
        <f>IFERROR(IF(Y425=0,"",ROUNDUP(Y425/H425,0)*0.00902),"")</f>
        <v/>
      </c>
      <c r="AA425" s="68" t="s">
        <v>45</v>
      </c>
      <c r="AB425" s="69" t="s">
        <v>45</v>
      </c>
      <c r="AC425" s="522" t="s">
        <v>694</v>
      </c>
      <c r="AG425" s="78"/>
      <c r="AJ425" s="84" t="s">
        <v>45</v>
      </c>
      <c r="AK425" s="84">
        <v>0</v>
      </c>
      <c r="BB425" s="523" t="s">
        <v>66</v>
      </c>
      <c r="BM425" s="78">
        <f t="shared" si="88"/>
        <v>0</v>
      </c>
      <c r="BN425" s="78">
        <f t="shared" si="89"/>
        <v>0</v>
      </c>
      <c r="BO425" s="78">
        <f t="shared" si="90"/>
        <v>0</v>
      </c>
      <c r="BP425" s="78">
        <f t="shared" si="91"/>
        <v>0</v>
      </c>
    </row>
    <row r="426" spans="1:68" ht="27" customHeight="1" x14ac:dyDescent="0.25">
      <c r="A426" s="63" t="s">
        <v>695</v>
      </c>
      <c r="B426" s="63" t="s">
        <v>696</v>
      </c>
      <c r="C426" s="36">
        <v>4301011868</v>
      </c>
      <c r="D426" s="857">
        <v>4680115884861</v>
      </c>
      <c r="E426" s="857"/>
      <c r="F426" s="62">
        <v>0.5</v>
      </c>
      <c r="G426" s="37">
        <v>10</v>
      </c>
      <c r="H426" s="62">
        <v>5</v>
      </c>
      <c r="I426" s="62">
        <v>5.21</v>
      </c>
      <c r="J426" s="37">
        <v>132</v>
      </c>
      <c r="K426" s="37" t="s">
        <v>137</v>
      </c>
      <c r="L426" s="37" t="s">
        <v>45</v>
      </c>
      <c r="M426" s="38" t="s">
        <v>82</v>
      </c>
      <c r="N426" s="38"/>
      <c r="O426" s="37">
        <v>60</v>
      </c>
      <c r="P426" s="10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859"/>
      <c r="R426" s="859"/>
      <c r="S426" s="859"/>
      <c r="T426" s="860"/>
      <c r="U426" s="39" t="s">
        <v>45</v>
      </c>
      <c r="V426" s="39" t="s">
        <v>45</v>
      </c>
      <c r="W426" s="40" t="s">
        <v>0</v>
      </c>
      <c r="X426" s="58">
        <v>0</v>
      </c>
      <c r="Y426" s="55">
        <f t="shared" si="87"/>
        <v>0</v>
      </c>
      <c r="Z426" s="41" t="str">
        <f>IFERROR(IF(Y426=0,"",ROUNDUP(Y426/H426,0)*0.00902),"")</f>
        <v/>
      </c>
      <c r="AA426" s="68" t="s">
        <v>45</v>
      </c>
      <c r="AB426" s="69" t="s">
        <v>45</v>
      </c>
      <c r="AC426" s="524" t="s">
        <v>686</v>
      </c>
      <c r="AG426" s="78"/>
      <c r="AJ426" s="84" t="s">
        <v>45</v>
      </c>
      <c r="AK426" s="84">
        <v>0</v>
      </c>
      <c r="BB426" s="525" t="s">
        <v>66</v>
      </c>
      <c r="BM426" s="78">
        <f t="shared" si="88"/>
        <v>0</v>
      </c>
      <c r="BN426" s="78">
        <f t="shared" si="89"/>
        <v>0</v>
      </c>
      <c r="BO426" s="78">
        <f t="shared" si="90"/>
        <v>0</v>
      </c>
      <c r="BP426" s="78">
        <f t="shared" si="91"/>
        <v>0</v>
      </c>
    </row>
    <row r="427" spans="1:68" x14ac:dyDescent="0.2">
      <c r="A427" s="864"/>
      <c r="B427" s="864"/>
      <c r="C427" s="864"/>
      <c r="D427" s="864"/>
      <c r="E427" s="864"/>
      <c r="F427" s="864"/>
      <c r="G427" s="864"/>
      <c r="H427" s="864"/>
      <c r="I427" s="864"/>
      <c r="J427" s="864"/>
      <c r="K427" s="864"/>
      <c r="L427" s="864"/>
      <c r="M427" s="864"/>
      <c r="N427" s="864"/>
      <c r="O427" s="865"/>
      <c r="P427" s="861" t="s">
        <v>40</v>
      </c>
      <c r="Q427" s="862"/>
      <c r="R427" s="862"/>
      <c r="S427" s="862"/>
      <c r="T427" s="862"/>
      <c r="U427" s="862"/>
      <c r="V427" s="863"/>
      <c r="W427" s="42" t="s">
        <v>39</v>
      </c>
      <c r="X427" s="43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3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3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7"/>
      <c r="AB427" s="67"/>
      <c r="AC427" s="67"/>
    </row>
    <row r="428" spans="1:68" x14ac:dyDescent="0.2">
      <c r="A428" s="864"/>
      <c r="B428" s="864"/>
      <c r="C428" s="864"/>
      <c r="D428" s="864"/>
      <c r="E428" s="864"/>
      <c r="F428" s="864"/>
      <c r="G428" s="864"/>
      <c r="H428" s="864"/>
      <c r="I428" s="864"/>
      <c r="J428" s="864"/>
      <c r="K428" s="864"/>
      <c r="L428" s="864"/>
      <c r="M428" s="864"/>
      <c r="N428" s="864"/>
      <c r="O428" s="865"/>
      <c r="P428" s="861" t="s">
        <v>40</v>
      </c>
      <c r="Q428" s="862"/>
      <c r="R428" s="862"/>
      <c r="S428" s="862"/>
      <c r="T428" s="862"/>
      <c r="U428" s="862"/>
      <c r="V428" s="863"/>
      <c r="W428" s="42" t="s">
        <v>0</v>
      </c>
      <c r="X428" s="43">
        <f>IFERROR(SUM(X416:X426),"0")</f>
        <v>0</v>
      </c>
      <c r="Y428" s="43">
        <f>IFERROR(SUM(Y416:Y426),"0")</f>
        <v>0</v>
      </c>
      <c r="Z428" s="42"/>
      <c r="AA428" s="67"/>
      <c r="AB428" s="67"/>
      <c r="AC428" s="67"/>
    </row>
    <row r="429" spans="1:68" ht="14.25" customHeight="1" x14ac:dyDescent="0.25">
      <c r="A429" s="856" t="s">
        <v>179</v>
      </c>
      <c r="B429" s="856"/>
      <c r="C429" s="856"/>
      <c r="D429" s="856"/>
      <c r="E429" s="856"/>
      <c r="F429" s="856"/>
      <c r="G429" s="856"/>
      <c r="H429" s="856"/>
      <c r="I429" s="856"/>
      <c r="J429" s="856"/>
      <c r="K429" s="856"/>
      <c r="L429" s="856"/>
      <c r="M429" s="856"/>
      <c r="N429" s="856"/>
      <c r="O429" s="856"/>
      <c r="P429" s="856"/>
      <c r="Q429" s="856"/>
      <c r="R429" s="856"/>
      <c r="S429" s="856"/>
      <c r="T429" s="856"/>
      <c r="U429" s="856"/>
      <c r="V429" s="856"/>
      <c r="W429" s="856"/>
      <c r="X429" s="856"/>
      <c r="Y429" s="856"/>
      <c r="Z429" s="856"/>
      <c r="AA429" s="66"/>
      <c r="AB429" s="66"/>
      <c r="AC429" s="80"/>
    </row>
    <row r="430" spans="1:68" ht="27" customHeight="1" x14ac:dyDescent="0.25">
      <c r="A430" s="63" t="s">
        <v>697</v>
      </c>
      <c r="B430" s="63" t="s">
        <v>698</v>
      </c>
      <c r="C430" s="36">
        <v>4301020178</v>
      </c>
      <c r="D430" s="857">
        <v>4607091383980</v>
      </c>
      <c r="E430" s="857"/>
      <c r="F430" s="62">
        <v>2.5</v>
      </c>
      <c r="G430" s="37">
        <v>6</v>
      </c>
      <c r="H430" s="62">
        <v>15</v>
      </c>
      <c r="I430" s="62">
        <v>15.48</v>
      </c>
      <c r="J430" s="37">
        <v>48</v>
      </c>
      <c r="K430" s="37" t="s">
        <v>129</v>
      </c>
      <c r="L430" s="37" t="s">
        <v>157</v>
      </c>
      <c r="M430" s="38" t="s">
        <v>128</v>
      </c>
      <c r="N430" s="38"/>
      <c r="O430" s="37">
        <v>50</v>
      </c>
      <c r="P430" s="108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59"/>
      <c r="R430" s="859"/>
      <c r="S430" s="859"/>
      <c r="T430" s="860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26" t="s">
        <v>699</v>
      </c>
      <c r="AG430" s="78"/>
      <c r="AJ430" s="84" t="s">
        <v>158</v>
      </c>
      <c r="AK430" s="84">
        <v>720</v>
      </c>
      <c r="BB430" s="527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700</v>
      </c>
      <c r="B431" s="63" t="s">
        <v>701</v>
      </c>
      <c r="C431" s="36">
        <v>4301020179</v>
      </c>
      <c r="D431" s="857">
        <v>4607091384178</v>
      </c>
      <c r="E431" s="857"/>
      <c r="F431" s="62">
        <v>0.4</v>
      </c>
      <c r="G431" s="37">
        <v>10</v>
      </c>
      <c r="H431" s="62">
        <v>4</v>
      </c>
      <c r="I431" s="62">
        <v>4.21</v>
      </c>
      <c r="J431" s="37">
        <v>132</v>
      </c>
      <c r="K431" s="37" t="s">
        <v>137</v>
      </c>
      <c r="L431" s="37" t="s">
        <v>45</v>
      </c>
      <c r="M431" s="38" t="s">
        <v>128</v>
      </c>
      <c r="N431" s="38"/>
      <c r="O431" s="37">
        <v>50</v>
      </c>
      <c r="P431" s="108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59"/>
      <c r="R431" s="859"/>
      <c r="S431" s="859"/>
      <c r="T431" s="860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528" t="s">
        <v>699</v>
      </c>
      <c r="AG431" s="78"/>
      <c r="AJ431" s="84" t="s">
        <v>45</v>
      </c>
      <c r="AK431" s="84">
        <v>0</v>
      </c>
      <c r="BB431" s="529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64"/>
      <c r="B432" s="864"/>
      <c r="C432" s="864"/>
      <c r="D432" s="864"/>
      <c r="E432" s="864"/>
      <c r="F432" s="864"/>
      <c r="G432" s="864"/>
      <c r="H432" s="864"/>
      <c r="I432" s="864"/>
      <c r="J432" s="864"/>
      <c r="K432" s="864"/>
      <c r="L432" s="864"/>
      <c r="M432" s="864"/>
      <c r="N432" s="864"/>
      <c r="O432" s="865"/>
      <c r="P432" s="861" t="s">
        <v>40</v>
      </c>
      <c r="Q432" s="862"/>
      <c r="R432" s="862"/>
      <c r="S432" s="862"/>
      <c r="T432" s="862"/>
      <c r="U432" s="862"/>
      <c r="V432" s="863"/>
      <c r="W432" s="42" t="s">
        <v>39</v>
      </c>
      <c r="X432" s="43">
        <f>IFERROR(X430/H430,"0")+IFERROR(X431/H431,"0")</f>
        <v>0</v>
      </c>
      <c r="Y432" s="43">
        <f>IFERROR(Y430/H430,"0")+IFERROR(Y431/H431,"0")</f>
        <v>0</v>
      </c>
      <c r="Z432" s="43">
        <f>IFERROR(IF(Z430="",0,Z430),"0")+IFERROR(IF(Z431="",0,Z431),"0")</f>
        <v>0</v>
      </c>
      <c r="AA432" s="67"/>
      <c r="AB432" s="67"/>
      <c r="AC432" s="67"/>
    </row>
    <row r="433" spans="1:68" x14ac:dyDescent="0.2">
      <c r="A433" s="864"/>
      <c r="B433" s="864"/>
      <c r="C433" s="864"/>
      <c r="D433" s="864"/>
      <c r="E433" s="864"/>
      <c r="F433" s="864"/>
      <c r="G433" s="864"/>
      <c r="H433" s="864"/>
      <c r="I433" s="864"/>
      <c r="J433" s="864"/>
      <c r="K433" s="864"/>
      <c r="L433" s="864"/>
      <c r="M433" s="864"/>
      <c r="N433" s="864"/>
      <c r="O433" s="865"/>
      <c r="P433" s="861" t="s">
        <v>40</v>
      </c>
      <c r="Q433" s="862"/>
      <c r="R433" s="862"/>
      <c r="S433" s="862"/>
      <c r="T433" s="862"/>
      <c r="U433" s="862"/>
      <c r="V433" s="863"/>
      <c r="W433" s="42" t="s">
        <v>0</v>
      </c>
      <c r="X433" s="43">
        <f>IFERROR(SUM(X430:X431),"0")</f>
        <v>0</v>
      </c>
      <c r="Y433" s="43">
        <f>IFERROR(SUM(Y430:Y431),"0")</f>
        <v>0</v>
      </c>
      <c r="Z433" s="42"/>
      <c r="AA433" s="67"/>
      <c r="AB433" s="67"/>
      <c r="AC433" s="67"/>
    </row>
    <row r="434" spans="1:68" ht="14.25" customHeight="1" x14ac:dyDescent="0.25">
      <c r="A434" s="856" t="s">
        <v>84</v>
      </c>
      <c r="B434" s="856"/>
      <c r="C434" s="856"/>
      <c r="D434" s="856"/>
      <c r="E434" s="856"/>
      <c r="F434" s="856"/>
      <c r="G434" s="856"/>
      <c r="H434" s="856"/>
      <c r="I434" s="856"/>
      <c r="J434" s="856"/>
      <c r="K434" s="856"/>
      <c r="L434" s="856"/>
      <c r="M434" s="856"/>
      <c r="N434" s="856"/>
      <c r="O434" s="856"/>
      <c r="P434" s="856"/>
      <c r="Q434" s="856"/>
      <c r="R434" s="856"/>
      <c r="S434" s="856"/>
      <c r="T434" s="856"/>
      <c r="U434" s="856"/>
      <c r="V434" s="856"/>
      <c r="W434" s="856"/>
      <c r="X434" s="856"/>
      <c r="Y434" s="856"/>
      <c r="Z434" s="856"/>
      <c r="AA434" s="66"/>
      <c r="AB434" s="66"/>
      <c r="AC434" s="80"/>
    </row>
    <row r="435" spans="1:68" ht="27" customHeight="1" x14ac:dyDescent="0.25">
      <c r="A435" s="63" t="s">
        <v>702</v>
      </c>
      <c r="B435" s="63" t="s">
        <v>703</v>
      </c>
      <c r="C435" s="36">
        <v>4301051903</v>
      </c>
      <c r="D435" s="857">
        <v>4607091383928</v>
      </c>
      <c r="E435" s="857"/>
      <c r="F435" s="62">
        <v>1.5</v>
      </c>
      <c r="G435" s="37">
        <v>6</v>
      </c>
      <c r="H435" s="62">
        <v>9</v>
      </c>
      <c r="I435" s="62">
        <v>9.57</v>
      </c>
      <c r="J435" s="37">
        <v>56</v>
      </c>
      <c r="K435" s="37" t="s">
        <v>129</v>
      </c>
      <c r="L435" s="37" t="s">
        <v>45</v>
      </c>
      <c r="M435" s="38" t="s">
        <v>88</v>
      </c>
      <c r="N435" s="38"/>
      <c r="O435" s="37">
        <v>40</v>
      </c>
      <c r="P435" s="1087" t="s">
        <v>704</v>
      </c>
      <c r="Q435" s="859"/>
      <c r="R435" s="859"/>
      <c r="S435" s="859"/>
      <c r="T435" s="860"/>
      <c r="U435" s="39" t="s">
        <v>45</v>
      </c>
      <c r="V435" s="39" t="s">
        <v>45</v>
      </c>
      <c r="W435" s="40" t="s">
        <v>0</v>
      </c>
      <c r="X435" s="58">
        <v>0</v>
      </c>
      <c r="Y435" s="55">
        <f>IFERROR(IF(X435="",0,CEILING((X435/$H435),1)*$H435),"")</f>
        <v>0</v>
      </c>
      <c r="Z435" s="41" t="str">
        <f>IFERROR(IF(Y435=0,"",ROUNDUP(Y435/H435,0)*0.02175),"")</f>
        <v/>
      </c>
      <c r="AA435" s="68" t="s">
        <v>45</v>
      </c>
      <c r="AB435" s="69" t="s">
        <v>45</v>
      </c>
      <c r="AC435" s="530" t="s">
        <v>705</v>
      </c>
      <c r="AG435" s="78"/>
      <c r="AJ435" s="84" t="s">
        <v>45</v>
      </c>
      <c r="AK435" s="84">
        <v>0</v>
      </c>
      <c r="BB435" s="531" t="s">
        <v>66</v>
      </c>
      <c r="BM435" s="78">
        <f>IFERROR(X435*I435/H435,"0")</f>
        <v>0</v>
      </c>
      <c r="BN435" s="78">
        <f>IFERROR(Y435*I435/H435,"0")</f>
        <v>0</v>
      </c>
      <c r="BO435" s="78">
        <f>IFERROR(1/J435*(X435/H435),"0")</f>
        <v>0</v>
      </c>
      <c r="BP435" s="78">
        <f>IFERROR(1/J435*(Y435/H435),"0")</f>
        <v>0</v>
      </c>
    </row>
    <row r="436" spans="1:68" ht="27" customHeight="1" x14ac:dyDescent="0.25">
      <c r="A436" s="63" t="s">
        <v>706</v>
      </c>
      <c r="B436" s="63" t="s">
        <v>707</v>
      </c>
      <c r="C436" s="36">
        <v>4301051897</v>
      </c>
      <c r="D436" s="857">
        <v>4607091384260</v>
      </c>
      <c r="E436" s="857"/>
      <c r="F436" s="62">
        <v>1.5</v>
      </c>
      <c r="G436" s="37">
        <v>6</v>
      </c>
      <c r="H436" s="62">
        <v>9</v>
      </c>
      <c r="I436" s="62">
        <v>9.5640000000000001</v>
      </c>
      <c r="J436" s="37">
        <v>56</v>
      </c>
      <c r="K436" s="37" t="s">
        <v>129</v>
      </c>
      <c r="L436" s="37" t="s">
        <v>45</v>
      </c>
      <c r="M436" s="38" t="s">
        <v>88</v>
      </c>
      <c r="N436" s="38"/>
      <c r="O436" s="37">
        <v>40</v>
      </c>
      <c r="P436" s="1088" t="s">
        <v>708</v>
      </c>
      <c r="Q436" s="859"/>
      <c r="R436" s="859"/>
      <c r="S436" s="859"/>
      <c r="T436" s="860"/>
      <c r="U436" s="39" t="s">
        <v>45</v>
      </c>
      <c r="V436" s="39" t="s">
        <v>45</v>
      </c>
      <c r="W436" s="40" t="s">
        <v>0</v>
      </c>
      <c r="X436" s="58">
        <v>0</v>
      </c>
      <c r="Y436" s="55">
        <f>IFERROR(IF(X436="",0,CEILING((X436/$H436),1)*$H436),"")</f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32" t="s">
        <v>709</v>
      </c>
      <c r="AG436" s="78"/>
      <c r="AJ436" s="84" t="s">
        <v>45</v>
      </c>
      <c r="AK436" s="84">
        <v>0</v>
      </c>
      <c r="BB436" s="533" t="s">
        <v>66</v>
      </c>
      <c r="BM436" s="78">
        <f>IFERROR(X436*I436/H436,"0")</f>
        <v>0</v>
      </c>
      <c r="BN436" s="78">
        <f>IFERROR(Y436*I436/H436,"0")</f>
        <v>0</v>
      </c>
      <c r="BO436" s="78">
        <f>IFERROR(1/J436*(X436/H436),"0")</f>
        <v>0</v>
      </c>
      <c r="BP436" s="78">
        <f>IFERROR(1/J436*(Y436/H436),"0")</f>
        <v>0</v>
      </c>
    </row>
    <row r="437" spans="1:68" x14ac:dyDescent="0.2">
      <c r="A437" s="864"/>
      <c r="B437" s="864"/>
      <c r="C437" s="864"/>
      <c r="D437" s="864"/>
      <c r="E437" s="864"/>
      <c r="F437" s="864"/>
      <c r="G437" s="864"/>
      <c r="H437" s="864"/>
      <c r="I437" s="864"/>
      <c r="J437" s="864"/>
      <c r="K437" s="864"/>
      <c r="L437" s="864"/>
      <c r="M437" s="864"/>
      <c r="N437" s="864"/>
      <c r="O437" s="865"/>
      <c r="P437" s="861" t="s">
        <v>40</v>
      </c>
      <c r="Q437" s="862"/>
      <c r="R437" s="862"/>
      <c r="S437" s="862"/>
      <c r="T437" s="862"/>
      <c r="U437" s="862"/>
      <c r="V437" s="863"/>
      <c r="W437" s="42" t="s">
        <v>39</v>
      </c>
      <c r="X437" s="43">
        <f>IFERROR(X435/H435,"0")+IFERROR(X436/H436,"0")</f>
        <v>0</v>
      </c>
      <c r="Y437" s="43">
        <f>IFERROR(Y435/H435,"0")+IFERROR(Y436/H436,"0")</f>
        <v>0</v>
      </c>
      <c r="Z437" s="43">
        <f>IFERROR(IF(Z435="",0,Z435),"0")+IFERROR(IF(Z436="",0,Z436),"0")</f>
        <v>0</v>
      </c>
      <c r="AA437" s="67"/>
      <c r="AB437" s="67"/>
      <c r="AC437" s="67"/>
    </row>
    <row r="438" spans="1:68" x14ac:dyDescent="0.2">
      <c r="A438" s="864"/>
      <c r="B438" s="864"/>
      <c r="C438" s="864"/>
      <c r="D438" s="864"/>
      <c r="E438" s="864"/>
      <c r="F438" s="864"/>
      <c r="G438" s="864"/>
      <c r="H438" s="864"/>
      <c r="I438" s="864"/>
      <c r="J438" s="864"/>
      <c r="K438" s="864"/>
      <c r="L438" s="864"/>
      <c r="M438" s="864"/>
      <c r="N438" s="864"/>
      <c r="O438" s="865"/>
      <c r="P438" s="861" t="s">
        <v>40</v>
      </c>
      <c r="Q438" s="862"/>
      <c r="R438" s="862"/>
      <c r="S438" s="862"/>
      <c r="T438" s="862"/>
      <c r="U438" s="862"/>
      <c r="V438" s="863"/>
      <c r="W438" s="42" t="s">
        <v>0</v>
      </c>
      <c r="X438" s="43">
        <f>IFERROR(SUM(X435:X436),"0")</f>
        <v>0</v>
      </c>
      <c r="Y438" s="43">
        <f>IFERROR(SUM(Y435:Y436),"0")</f>
        <v>0</v>
      </c>
      <c r="Z438" s="42"/>
      <c r="AA438" s="67"/>
      <c r="AB438" s="67"/>
      <c r="AC438" s="67"/>
    </row>
    <row r="439" spans="1:68" ht="14.25" customHeight="1" x14ac:dyDescent="0.25">
      <c r="A439" s="856" t="s">
        <v>221</v>
      </c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6"/>
      <c r="P439" s="856"/>
      <c r="Q439" s="856"/>
      <c r="R439" s="856"/>
      <c r="S439" s="856"/>
      <c r="T439" s="856"/>
      <c r="U439" s="856"/>
      <c r="V439" s="856"/>
      <c r="W439" s="856"/>
      <c r="X439" s="856"/>
      <c r="Y439" s="856"/>
      <c r="Z439" s="856"/>
      <c r="AA439" s="66"/>
      <c r="AB439" s="66"/>
      <c r="AC439" s="80"/>
    </row>
    <row r="440" spans="1:68" ht="27" customHeight="1" x14ac:dyDescent="0.25">
      <c r="A440" s="63" t="s">
        <v>710</v>
      </c>
      <c r="B440" s="63" t="s">
        <v>711</v>
      </c>
      <c r="C440" s="36">
        <v>4301060439</v>
      </c>
      <c r="D440" s="857">
        <v>4607091384673</v>
      </c>
      <c r="E440" s="857"/>
      <c r="F440" s="62">
        <v>1.5</v>
      </c>
      <c r="G440" s="37">
        <v>6</v>
      </c>
      <c r="H440" s="62">
        <v>9</v>
      </c>
      <c r="I440" s="62">
        <v>9.5640000000000001</v>
      </c>
      <c r="J440" s="37">
        <v>56</v>
      </c>
      <c r="K440" s="37" t="s">
        <v>129</v>
      </c>
      <c r="L440" s="37" t="s">
        <v>45</v>
      </c>
      <c r="M440" s="38" t="s">
        <v>88</v>
      </c>
      <c r="N440" s="38"/>
      <c r="O440" s="37">
        <v>30</v>
      </c>
      <c r="P440" s="1089" t="s">
        <v>712</v>
      </c>
      <c r="Q440" s="859"/>
      <c r="R440" s="859"/>
      <c r="S440" s="859"/>
      <c r="T440" s="860"/>
      <c r="U440" s="39" t="s">
        <v>45</v>
      </c>
      <c r="V440" s="39" t="s">
        <v>45</v>
      </c>
      <c r="W440" s="40" t="s">
        <v>0</v>
      </c>
      <c r="X440" s="58">
        <v>0</v>
      </c>
      <c r="Y440" s="55">
        <f>IFERROR(IF(X440="",0,CEILING((X440/$H440),1)*$H440),"")</f>
        <v>0</v>
      </c>
      <c r="Z440" s="41" t="str">
        <f>IFERROR(IF(Y440=0,"",ROUNDUP(Y440/H440,0)*0.02175),"")</f>
        <v/>
      </c>
      <c r="AA440" s="68" t="s">
        <v>45</v>
      </c>
      <c r="AB440" s="69" t="s">
        <v>45</v>
      </c>
      <c r="AC440" s="534" t="s">
        <v>713</v>
      </c>
      <c r="AG440" s="78"/>
      <c r="AJ440" s="84" t="s">
        <v>45</v>
      </c>
      <c r="AK440" s="84">
        <v>0</v>
      </c>
      <c r="BB440" s="535" t="s">
        <v>66</v>
      </c>
      <c r="BM440" s="78">
        <f>IFERROR(X440*I440/H440,"0")</f>
        <v>0</v>
      </c>
      <c r="BN440" s="78">
        <f>IFERROR(Y440*I440/H440,"0")</f>
        <v>0</v>
      </c>
      <c r="BO440" s="78">
        <f>IFERROR(1/J440*(X440/H440),"0")</f>
        <v>0</v>
      </c>
      <c r="BP440" s="78">
        <f>IFERROR(1/J440*(Y440/H440),"0")</f>
        <v>0</v>
      </c>
    </row>
    <row r="441" spans="1:68" x14ac:dyDescent="0.2">
      <c r="A441" s="864"/>
      <c r="B441" s="864"/>
      <c r="C441" s="864"/>
      <c r="D441" s="864"/>
      <c r="E441" s="864"/>
      <c r="F441" s="864"/>
      <c r="G441" s="864"/>
      <c r="H441" s="864"/>
      <c r="I441" s="864"/>
      <c r="J441" s="864"/>
      <c r="K441" s="864"/>
      <c r="L441" s="864"/>
      <c r="M441" s="864"/>
      <c r="N441" s="864"/>
      <c r="O441" s="865"/>
      <c r="P441" s="861" t="s">
        <v>40</v>
      </c>
      <c r="Q441" s="862"/>
      <c r="R441" s="862"/>
      <c r="S441" s="862"/>
      <c r="T441" s="862"/>
      <c r="U441" s="862"/>
      <c r="V441" s="863"/>
      <c r="W441" s="42" t="s">
        <v>39</v>
      </c>
      <c r="X441" s="43">
        <f>IFERROR(X440/H440,"0")</f>
        <v>0</v>
      </c>
      <c r="Y441" s="43">
        <f>IFERROR(Y440/H440,"0")</f>
        <v>0</v>
      </c>
      <c r="Z441" s="43">
        <f>IFERROR(IF(Z440="",0,Z440),"0")</f>
        <v>0</v>
      </c>
      <c r="AA441" s="67"/>
      <c r="AB441" s="67"/>
      <c r="AC441" s="67"/>
    </row>
    <row r="442" spans="1:68" x14ac:dyDescent="0.2">
      <c r="A442" s="864"/>
      <c r="B442" s="864"/>
      <c r="C442" s="864"/>
      <c r="D442" s="864"/>
      <c r="E442" s="864"/>
      <c r="F442" s="864"/>
      <c r="G442" s="864"/>
      <c r="H442" s="864"/>
      <c r="I442" s="864"/>
      <c r="J442" s="864"/>
      <c r="K442" s="864"/>
      <c r="L442" s="864"/>
      <c r="M442" s="864"/>
      <c r="N442" s="864"/>
      <c r="O442" s="865"/>
      <c r="P442" s="861" t="s">
        <v>40</v>
      </c>
      <c r="Q442" s="862"/>
      <c r="R442" s="862"/>
      <c r="S442" s="862"/>
      <c r="T442" s="862"/>
      <c r="U442" s="862"/>
      <c r="V442" s="863"/>
      <c r="W442" s="42" t="s">
        <v>0</v>
      </c>
      <c r="X442" s="43">
        <f>IFERROR(SUM(X440:X440),"0")</f>
        <v>0</v>
      </c>
      <c r="Y442" s="43">
        <f>IFERROR(SUM(Y440:Y440),"0")</f>
        <v>0</v>
      </c>
      <c r="Z442" s="42"/>
      <c r="AA442" s="67"/>
      <c r="AB442" s="67"/>
      <c r="AC442" s="67"/>
    </row>
    <row r="443" spans="1:68" ht="16.5" customHeight="1" x14ac:dyDescent="0.25">
      <c r="A443" s="855" t="s">
        <v>714</v>
      </c>
      <c r="B443" s="855"/>
      <c r="C443" s="855"/>
      <c r="D443" s="855"/>
      <c r="E443" s="855"/>
      <c r="F443" s="855"/>
      <c r="G443" s="855"/>
      <c r="H443" s="855"/>
      <c r="I443" s="855"/>
      <c r="J443" s="855"/>
      <c r="K443" s="855"/>
      <c r="L443" s="855"/>
      <c r="M443" s="855"/>
      <c r="N443" s="855"/>
      <c r="O443" s="855"/>
      <c r="P443" s="855"/>
      <c r="Q443" s="855"/>
      <c r="R443" s="855"/>
      <c r="S443" s="855"/>
      <c r="T443" s="855"/>
      <c r="U443" s="855"/>
      <c r="V443" s="855"/>
      <c r="W443" s="855"/>
      <c r="X443" s="855"/>
      <c r="Y443" s="855"/>
      <c r="Z443" s="855"/>
      <c r="AA443" s="65"/>
      <c r="AB443" s="65"/>
      <c r="AC443" s="79"/>
    </row>
    <row r="444" spans="1:68" ht="14.25" customHeight="1" x14ac:dyDescent="0.25">
      <c r="A444" s="856" t="s">
        <v>124</v>
      </c>
      <c r="B444" s="856"/>
      <c r="C444" s="856"/>
      <c r="D444" s="856"/>
      <c r="E444" s="856"/>
      <c r="F444" s="856"/>
      <c r="G444" s="856"/>
      <c r="H444" s="856"/>
      <c r="I444" s="856"/>
      <c r="J444" s="856"/>
      <c r="K444" s="856"/>
      <c r="L444" s="856"/>
      <c r="M444" s="856"/>
      <c r="N444" s="856"/>
      <c r="O444" s="856"/>
      <c r="P444" s="856"/>
      <c r="Q444" s="856"/>
      <c r="R444" s="856"/>
      <c r="S444" s="856"/>
      <c r="T444" s="856"/>
      <c r="U444" s="856"/>
      <c r="V444" s="856"/>
      <c r="W444" s="856"/>
      <c r="X444" s="856"/>
      <c r="Y444" s="856"/>
      <c r="Z444" s="856"/>
      <c r="AA444" s="66"/>
      <c r="AB444" s="66"/>
      <c r="AC444" s="80"/>
    </row>
    <row r="445" spans="1:68" ht="27" customHeight="1" x14ac:dyDescent="0.25">
      <c r="A445" s="63" t="s">
        <v>715</v>
      </c>
      <c r="B445" s="63" t="s">
        <v>716</v>
      </c>
      <c r="C445" s="36">
        <v>4301011873</v>
      </c>
      <c r="D445" s="857">
        <v>4680115881907</v>
      </c>
      <c r="E445" s="857"/>
      <c r="F445" s="62">
        <v>1.8</v>
      </c>
      <c r="G445" s="37">
        <v>6</v>
      </c>
      <c r="H445" s="62">
        <v>10.8</v>
      </c>
      <c r="I445" s="62">
        <v>11.28</v>
      </c>
      <c r="J445" s="37">
        <v>56</v>
      </c>
      <c r="K445" s="37" t="s">
        <v>129</v>
      </c>
      <c r="L445" s="37" t="s">
        <v>45</v>
      </c>
      <c r="M445" s="38" t="s">
        <v>82</v>
      </c>
      <c r="N445" s="38"/>
      <c r="O445" s="37">
        <v>60</v>
      </c>
      <c r="P445" s="109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59"/>
      <c r="R445" s="859"/>
      <c r="S445" s="859"/>
      <c r="T445" s="860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ref="Y445:Y452" si="92">IFERROR(IF(X445="",0,CEILING((X445/$H445),1)*$H445),"")</f>
        <v>0</v>
      </c>
      <c r="Z445" s="41" t="str">
        <f t="shared" ref="Z445:Z451" si="93">IFERROR(IF(Y445=0,"",ROUNDUP(Y445/H445,0)*0.02175),"")</f>
        <v/>
      </c>
      <c r="AA445" s="68" t="s">
        <v>45</v>
      </c>
      <c r="AB445" s="69" t="s">
        <v>45</v>
      </c>
      <c r="AC445" s="536" t="s">
        <v>717</v>
      </c>
      <c r="AG445" s="78"/>
      <c r="AJ445" s="84" t="s">
        <v>45</v>
      </c>
      <c r="AK445" s="84">
        <v>0</v>
      </c>
      <c r="BB445" s="537" t="s">
        <v>66</v>
      </c>
      <c r="BM445" s="78">
        <f t="shared" ref="BM445:BM452" si="94">IFERROR(X445*I445/H445,"0")</f>
        <v>0</v>
      </c>
      <c r="BN445" s="78">
        <f t="shared" ref="BN445:BN452" si="95">IFERROR(Y445*I445/H445,"0")</f>
        <v>0</v>
      </c>
      <c r="BO445" s="78">
        <f t="shared" ref="BO445:BO452" si="96">IFERROR(1/J445*(X445/H445),"0")</f>
        <v>0</v>
      </c>
      <c r="BP445" s="78">
        <f t="shared" ref="BP445:BP452" si="97">IFERROR(1/J445*(Y445/H445),"0")</f>
        <v>0</v>
      </c>
    </row>
    <row r="446" spans="1:68" ht="27" customHeight="1" x14ac:dyDescent="0.25">
      <c r="A446" s="63" t="s">
        <v>715</v>
      </c>
      <c r="B446" s="63" t="s">
        <v>718</v>
      </c>
      <c r="C446" s="36">
        <v>4301011483</v>
      </c>
      <c r="D446" s="857">
        <v>4680115881907</v>
      </c>
      <c r="E446" s="857"/>
      <c r="F446" s="62">
        <v>1.8</v>
      </c>
      <c r="G446" s="37">
        <v>6</v>
      </c>
      <c r="H446" s="62">
        <v>10.8</v>
      </c>
      <c r="I446" s="62">
        <v>11.28</v>
      </c>
      <c r="J446" s="37">
        <v>56</v>
      </c>
      <c r="K446" s="37" t="s">
        <v>129</v>
      </c>
      <c r="L446" s="37" t="s">
        <v>45</v>
      </c>
      <c r="M446" s="38" t="s">
        <v>82</v>
      </c>
      <c r="N446" s="38"/>
      <c r="O446" s="37">
        <v>60</v>
      </c>
      <c r="P446" s="10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59"/>
      <c r="R446" s="859"/>
      <c r="S446" s="859"/>
      <c r="T446" s="860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 t="shared" si="93"/>
        <v/>
      </c>
      <c r="AA446" s="68" t="s">
        <v>45</v>
      </c>
      <c r="AB446" s="69" t="s">
        <v>45</v>
      </c>
      <c r="AC446" s="538" t="s">
        <v>719</v>
      </c>
      <c r="AG446" s="78"/>
      <c r="AJ446" s="84" t="s">
        <v>45</v>
      </c>
      <c r="AK446" s="84">
        <v>0</v>
      </c>
      <c r="BB446" s="539" t="s">
        <v>66</v>
      </c>
      <c r="BM446" s="78">
        <f t="shared" si="94"/>
        <v>0</v>
      </c>
      <c r="BN446" s="78">
        <f t="shared" si="95"/>
        <v>0</v>
      </c>
      <c r="BO446" s="78">
        <f t="shared" si="96"/>
        <v>0</v>
      </c>
      <c r="BP446" s="78">
        <f t="shared" si="97"/>
        <v>0</v>
      </c>
    </row>
    <row r="447" spans="1:68" ht="27" customHeight="1" x14ac:dyDescent="0.25">
      <c r="A447" s="63" t="s">
        <v>720</v>
      </c>
      <c r="B447" s="63" t="s">
        <v>721</v>
      </c>
      <c r="C447" s="36">
        <v>4301011872</v>
      </c>
      <c r="D447" s="857">
        <v>4680115883925</v>
      </c>
      <c r="E447" s="857"/>
      <c r="F447" s="62">
        <v>2.5</v>
      </c>
      <c r="G447" s="37">
        <v>6</v>
      </c>
      <c r="H447" s="62">
        <v>15</v>
      </c>
      <c r="I447" s="62">
        <v>15.48</v>
      </c>
      <c r="J447" s="37">
        <v>48</v>
      </c>
      <c r="K447" s="37" t="s">
        <v>129</v>
      </c>
      <c r="L447" s="37" t="s">
        <v>45</v>
      </c>
      <c r="M447" s="38" t="s">
        <v>82</v>
      </c>
      <c r="N447" s="38"/>
      <c r="O447" s="37">
        <v>60</v>
      </c>
      <c r="P447" s="109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59"/>
      <c r="R447" s="859"/>
      <c r="S447" s="859"/>
      <c r="T447" s="860"/>
      <c r="U447" s="39" t="s">
        <v>45</v>
      </c>
      <c r="V447" s="39" t="s">
        <v>45</v>
      </c>
      <c r="W447" s="40" t="s">
        <v>0</v>
      </c>
      <c r="X447" s="58">
        <v>0</v>
      </c>
      <c r="Y447" s="55">
        <f t="shared" si="92"/>
        <v>0</v>
      </c>
      <c r="Z447" s="41" t="str">
        <f t="shared" si="93"/>
        <v/>
      </c>
      <c r="AA447" s="68" t="s">
        <v>45</v>
      </c>
      <c r="AB447" s="69" t="s">
        <v>45</v>
      </c>
      <c r="AC447" s="540" t="s">
        <v>717</v>
      </c>
      <c r="AG447" s="78"/>
      <c r="AJ447" s="84" t="s">
        <v>45</v>
      </c>
      <c r="AK447" s="84">
        <v>0</v>
      </c>
      <c r="BB447" s="541" t="s">
        <v>66</v>
      </c>
      <c r="BM447" s="78">
        <f t="shared" si="94"/>
        <v>0</v>
      </c>
      <c r="BN447" s="78">
        <f t="shared" si="95"/>
        <v>0</v>
      </c>
      <c r="BO447" s="78">
        <f t="shared" si="96"/>
        <v>0</v>
      </c>
      <c r="BP447" s="78">
        <f t="shared" si="97"/>
        <v>0</v>
      </c>
    </row>
    <row r="448" spans="1:68" ht="27" customHeight="1" x14ac:dyDescent="0.25">
      <c r="A448" s="63" t="s">
        <v>720</v>
      </c>
      <c r="B448" s="63" t="s">
        <v>722</v>
      </c>
      <c r="C448" s="36">
        <v>4301011655</v>
      </c>
      <c r="D448" s="857">
        <v>4680115883925</v>
      </c>
      <c r="E448" s="857"/>
      <c r="F448" s="62">
        <v>2.5</v>
      </c>
      <c r="G448" s="37">
        <v>6</v>
      </c>
      <c r="H448" s="62">
        <v>15</v>
      </c>
      <c r="I448" s="62">
        <v>15.48</v>
      </c>
      <c r="J448" s="37">
        <v>48</v>
      </c>
      <c r="K448" s="37" t="s">
        <v>129</v>
      </c>
      <c r="L448" s="37" t="s">
        <v>45</v>
      </c>
      <c r="M448" s="38" t="s">
        <v>82</v>
      </c>
      <c r="N448" s="38"/>
      <c r="O448" s="37">
        <v>60</v>
      </c>
      <c r="P448" s="1093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59"/>
      <c r="R448" s="859"/>
      <c r="S448" s="859"/>
      <c r="T448" s="860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 t="shared" si="93"/>
        <v/>
      </c>
      <c r="AA448" s="68" t="s">
        <v>45</v>
      </c>
      <c r="AB448" s="69" t="s">
        <v>45</v>
      </c>
      <c r="AC448" s="542" t="s">
        <v>719</v>
      </c>
      <c r="AG448" s="78"/>
      <c r="AJ448" s="84" t="s">
        <v>45</v>
      </c>
      <c r="AK448" s="84">
        <v>0</v>
      </c>
      <c r="BB448" s="543" t="s">
        <v>66</v>
      </c>
      <c r="BM448" s="78">
        <f t="shared" si="94"/>
        <v>0</v>
      </c>
      <c r="BN448" s="78">
        <f t="shared" si="95"/>
        <v>0</v>
      </c>
      <c r="BO448" s="78">
        <f t="shared" si="96"/>
        <v>0</v>
      </c>
      <c r="BP448" s="78">
        <f t="shared" si="97"/>
        <v>0</v>
      </c>
    </row>
    <row r="449" spans="1:68" ht="37.5" customHeight="1" x14ac:dyDescent="0.25">
      <c r="A449" s="63" t="s">
        <v>723</v>
      </c>
      <c r="B449" s="63" t="s">
        <v>724</v>
      </c>
      <c r="C449" s="36">
        <v>4301011874</v>
      </c>
      <c r="D449" s="857">
        <v>4680115884892</v>
      </c>
      <c r="E449" s="857"/>
      <c r="F449" s="62">
        <v>1.8</v>
      </c>
      <c r="G449" s="37">
        <v>6</v>
      </c>
      <c r="H449" s="62">
        <v>10.8</v>
      </c>
      <c r="I449" s="62">
        <v>11.28</v>
      </c>
      <c r="J449" s="37">
        <v>56</v>
      </c>
      <c r="K449" s="37" t="s">
        <v>129</v>
      </c>
      <c r="L449" s="37" t="s">
        <v>45</v>
      </c>
      <c r="M449" s="38" t="s">
        <v>82</v>
      </c>
      <c r="N449" s="38"/>
      <c r="O449" s="37">
        <v>60</v>
      </c>
      <c r="P449" s="10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59"/>
      <c r="R449" s="859"/>
      <c r="S449" s="859"/>
      <c r="T449" s="860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 t="shared" si="93"/>
        <v/>
      </c>
      <c r="AA449" s="68" t="s">
        <v>45</v>
      </c>
      <c r="AB449" s="69" t="s">
        <v>45</v>
      </c>
      <c r="AC449" s="544" t="s">
        <v>725</v>
      </c>
      <c r="AG449" s="78"/>
      <c r="AJ449" s="84" t="s">
        <v>45</v>
      </c>
      <c r="AK449" s="84">
        <v>0</v>
      </c>
      <c r="BB449" s="545" t="s">
        <v>66</v>
      </c>
      <c r="BM449" s="78">
        <f t="shared" si="94"/>
        <v>0</v>
      </c>
      <c r="BN449" s="78">
        <f t="shared" si="95"/>
        <v>0</v>
      </c>
      <c r="BO449" s="78">
        <f t="shared" si="96"/>
        <v>0</v>
      </c>
      <c r="BP449" s="78">
        <f t="shared" si="97"/>
        <v>0</v>
      </c>
    </row>
    <row r="450" spans="1:68" ht="37.5" customHeight="1" x14ac:dyDescent="0.25">
      <c r="A450" s="63" t="s">
        <v>726</v>
      </c>
      <c r="B450" s="63" t="s">
        <v>727</v>
      </c>
      <c r="C450" s="36">
        <v>4301011312</v>
      </c>
      <c r="D450" s="857">
        <v>4607091384192</v>
      </c>
      <c r="E450" s="857"/>
      <c r="F450" s="62">
        <v>1.8</v>
      </c>
      <c r="G450" s="37">
        <v>6</v>
      </c>
      <c r="H450" s="62">
        <v>10.8</v>
      </c>
      <c r="I450" s="62">
        <v>11.28</v>
      </c>
      <c r="J450" s="37">
        <v>56</v>
      </c>
      <c r="K450" s="37" t="s">
        <v>129</v>
      </c>
      <c r="L450" s="37" t="s">
        <v>45</v>
      </c>
      <c r="M450" s="38" t="s">
        <v>128</v>
      </c>
      <c r="N450" s="38"/>
      <c r="O450" s="37">
        <v>60</v>
      </c>
      <c r="P450" s="109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59"/>
      <c r="R450" s="859"/>
      <c r="S450" s="859"/>
      <c r="T450" s="860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 t="shared" si="93"/>
        <v/>
      </c>
      <c r="AA450" s="68" t="s">
        <v>45</v>
      </c>
      <c r="AB450" s="69" t="s">
        <v>45</v>
      </c>
      <c r="AC450" s="546" t="s">
        <v>728</v>
      </c>
      <c r="AG450" s="78"/>
      <c r="AJ450" s="84" t="s">
        <v>45</v>
      </c>
      <c r="AK450" s="84">
        <v>0</v>
      </c>
      <c r="BB450" s="547" t="s">
        <v>66</v>
      </c>
      <c r="BM450" s="78">
        <f t="shared" si="94"/>
        <v>0</v>
      </c>
      <c r="BN450" s="78">
        <f t="shared" si="95"/>
        <v>0</v>
      </c>
      <c r="BO450" s="78">
        <f t="shared" si="96"/>
        <v>0</v>
      </c>
      <c r="BP450" s="78">
        <f t="shared" si="97"/>
        <v>0</v>
      </c>
    </row>
    <row r="451" spans="1:68" ht="27" customHeight="1" x14ac:dyDescent="0.25">
      <c r="A451" s="63" t="s">
        <v>729</v>
      </c>
      <c r="B451" s="63" t="s">
        <v>730</v>
      </c>
      <c r="C451" s="36">
        <v>4301011875</v>
      </c>
      <c r="D451" s="857">
        <v>4680115884885</v>
      </c>
      <c r="E451" s="857"/>
      <c r="F451" s="62">
        <v>0.8</v>
      </c>
      <c r="G451" s="37">
        <v>15</v>
      </c>
      <c r="H451" s="62">
        <v>12</v>
      </c>
      <c r="I451" s="62">
        <v>12.48</v>
      </c>
      <c r="J451" s="37">
        <v>56</v>
      </c>
      <c r="K451" s="37" t="s">
        <v>129</v>
      </c>
      <c r="L451" s="37" t="s">
        <v>45</v>
      </c>
      <c r="M451" s="38" t="s">
        <v>82</v>
      </c>
      <c r="N451" s="38"/>
      <c r="O451" s="37">
        <v>60</v>
      </c>
      <c r="P451" s="10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59"/>
      <c r="R451" s="859"/>
      <c r="S451" s="859"/>
      <c r="T451" s="860"/>
      <c r="U451" s="39" t="s">
        <v>45</v>
      </c>
      <c r="V451" s="39" t="s">
        <v>45</v>
      </c>
      <c r="W451" s="40" t="s">
        <v>0</v>
      </c>
      <c r="X451" s="58">
        <v>0</v>
      </c>
      <c r="Y451" s="55">
        <f t="shared" si="92"/>
        <v>0</v>
      </c>
      <c r="Z451" s="41" t="str">
        <f t="shared" si="93"/>
        <v/>
      </c>
      <c r="AA451" s="68" t="s">
        <v>45</v>
      </c>
      <c r="AB451" s="69" t="s">
        <v>45</v>
      </c>
      <c r="AC451" s="548" t="s">
        <v>725</v>
      </c>
      <c r="AG451" s="78"/>
      <c r="AJ451" s="84" t="s">
        <v>45</v>
      </c>
      <c r="AK451" s="84">
        <v>0</v>
      </c>
      <c r="BB451" s="549" t="s">
        <v>66</v>
      </c>
      <c r="BM451" s="78">
        <f t="shared" si="94"/>
        <v>0</v>
      </c>
      <c r="BN451" s="78">
        <f t="shared" si="95"/>
        <v>0</v>
      </c>
      <c r="BO451" s="78">
        <f t="shared" si="96"/>
        <v>0</v>
      </c>
      <c r="BP451" s="78">
        <f t="shared" si="97"/>
        <v>0</v>
      </c>
    </row>
    <row r="452" spans="1:68" ht="37.5" customHeight="1" x14ac:dyDescent="0.25">
      <c r="A452" s="63" t="s">
        <v>731</v>
      </c>
      <c r="B452" s="63" t="s">
        <v>732</v>
      </c>
      <c r="C452" s="36">
        <v>4301011871</v>
      </c>
      <c r="D452" s="857">
        <v>4680115884908</v>
      </c>
      <c r="E452" s="857"/>
      <c r="F452" s="62">
        <v>0.4</v>
      </c>
      <c r="G452" s="37">
        <v>10</v>
      </c>
      <c r="H452" s="62">
        <v>4</v>
      </c>
      <c r="I452" s="62">
        <v>4.21</v>
      </c>
      <c r="J452" s="37">
        <v>132</v>
      </c>
      <c r="K452" s="37" t="s">
        <v>137</v>
      </c>
      <c r="L452" s="37" t="s">
        <v>45</v>
      </c>
      <c r="M452" s="38" t="s">
        <v>82</v>
      </c>
      <c r="N452" s="38"/>
      <c r="O452" s="37">
        <v>60</v>
      </c>
      <c r="P452" s="109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59"/>
      <c r="R452" s="859"/>
      <c r="S452" s="859"/>
      <c r="T452" s="860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si="92"/>
        <v>0</v>
      </c>
      <c r="Z452" s="41" t="str">
        <f>IFERROR(IF(Y452=0,"",ROUNDUP(Y452/H452,0)*0.00902),"")</f>
        <v/>
      </c>
      <c r="AA452" s="68" t="s">
        <v>45</v>
      </c>
      <c r="AB452" s="69" t="s">
        <v>45</v>
      </c>
      <c r="AC452" s="550" t="s">
        <v>725</v>
      </c>
      <c r="AG452" s="78"/>
      <c r="AJ452" s="84" t="s">
        <v>45</v>
      </c>
      <c r="AK452" s="84">
        <v>0</v>
      </c>
      <c r="BB452" s="551" t="s">
        <v>66</v>
      </c>
      <c r="BM452" s="78">
        <f t="shared" si="94"/>
        <v>0</v>
      </c>
      <c r="BN452" s="78">
        <f t="shared" si="95"/>
        <v>0</v>
      </c>
      <c r="BO452" s="78">
        <f t="shared" si="96"/>
        <v>0</v>
      </c>
      <c r="BP452" s="78">
        <f t="shared" si="97"/>
        <v>0</v>
      </c>
    </row>
    <row r="453" spans="1:68" x14ac:dyDescent="0.2">
      <c r="A453" s="864"/>
      <c r="B453" s="864"/>
      <c r="C453" s="864"/>
      <c r="D453" s="864"/>
      <c r="E453" s="864"/>
      <c r="F453" s="864"/>
      <c r="G453" s="864"/>
      <c r="H453" s="864"/>
      <c r="I453" s="864"/>
      <c r="J453" s="864"/>
      <c r="K453" s="864"/>
      <c r="L453" s="864"/>
      <c r="M453" s="864"/>
      <c r="N453" s="864"/>
      <c r="O453" s="865"/>
      <c r="P453" s="861" t="s">
        <v>40</v>
      </c>
      <c r="Q453" s="862"/>
      <c r="R453" s="862"/>
      <c r="S453" s="862"/>
      <c r="T453" s="862"/>
      <c r="U453" s="862"/>
      <c r="V453" s="863"/>
      <c r="W453" s="42" t="s">
        <v>39</v>
      </c>
      <c r="X453" s="43">
        <f>IFERROR(X445/H445,"0")+IFERROR(X446/H446,"0")+IFERROR(X447/H447,"0")+IFERROR(X448/H448,"0")+IFERROR(X449/H449,"0")+IFERROR(X450/H450,"0")+IFERROR(X451/H451,"0")+IFERROR(X452/H452,"0")</f>
        <v>0</v>
      </c>
      <c r="Y453" s="43">
        <f>IFERROR(Y445/H445,"0")+IFERROR(Y446/H446,"0")+IFERROR(Y447/H447,"0")+IFERROR(Y448/H448,"0")+IFERROR(Y449/H449,"0")+IFERROR(Y450/H450,"0")+IFERROR(Y451/H451,"0")+IFERROR(Y452/H452,"0")</f>
        <v>0</v>
      </c>
      <c r="Z453" s="43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67"/>
      <c r="AB453" s="67"/>
      <c r="AC453" s="67"/>
    </row>
    <row r="454" spans="1:68" x14ac:dyDescent="0.2">
      <c r="A454" s="864"/>
      <c r="B454" s="864"/>
      <c r="C454" s="864"/>
      <c r="D454" s="864"/>
      <c r="E454" s="864"/>
      <c r="F454" s="864"/>
      <c r="G454" s="864"/>
      <c r="H454" s="864"/>
      <c r="I454" s="864"/>
      <c r="J454" s="864"/>
      <c r="K454" s="864"/>
      <c r="L454" s="864"/>
      <c r="M454" s="864"/>
      <c r="N454" s="864"/>
      <c r="O454" s="865"/>
      <c r="P454" s="861" t="s">
        <v>40</v>
      </c>
      <c r="Q454" s="862"/>
      <c r="R454" s="862"/>
      <c r="S454" s="862"/>
      <c r="T454" s="862"/>
      <c r="U454" s="862"/>
      <c r="V454" s="863"/>
      <c r="W454" s="42" t="s">
        <v>0</v>
      </c>
      <c r="X454" s="43">
        <f>IFERROR(SUM(X445:X452),"0")</f>
        <v>0</v>
      </c>
      <c r="Y454" s="43">
        <f>IFERROR(SUM(Y445:Y452),"0")</f>
        <v>0</v>
      </c>
      <c r="Z454" s="42"/>
      <c r="AA454" s="67"/>
      <c r="AB454" s="67"/>
      <c r="AC454" s="67"/>
    </row>
    <row r="455" spans="1:68" ht="14.25" customHeight="1" x14ac:dyDescent="0.25">
      <c r="A455" s="856" t="s">
        <v>78</v>
      </c>
      <c r="B455" s="856"/>
      <c r="C455" s="856"/>
      <c r="D455" s="856"/>
      <c r="E455" s="856"/>
      <c r="F455" s="856"/>
      <c r="G455" s="856"/>
      <c r="H455" s="856"/>
      <c r="I455" s="856"/>
      <c r="J455" s="856"/>
      <c r="K455" s="856"/>
      <c r="L455" s="856"/>
      <c r="M455" s="856"/>
      <c r="N455" s="856"/>
      <c r="O455" s="856"/>
      <c r="P455" s="856"/>
      <c r="Q455" s="856"/>
      <c r="R455" s="856"/>
      <c r="S455" s="856"/>
      <c r="T455" s="856"/>
      <c r="U455" s="856"/>
      <c r="V455" s="856"/>
      <c r="W455" s="856"/>
      <c r="X455" s="856"/>
      <c r="Y455" s="856"/>
      <c r="Z455" s="856"/>
      <c r="AA455" s="66"/>
      <c r="AB455" s="66"/>
      <c r="AC455" s="80"/>
    </row>
    <row r="456" spans="1:68" ht="27" customHeight="1" x14ac:dyDescent="0.25">
      <c r="A456" s="63" t="s">
        <v>733</v>
      </c>
      <c r="B456" s="63" t="s">
        <v>734</v>
      </c>
      <c r="C456" s="36">
        <v>4301031303</v>
      </c>
      <c r="D456" s="857">
        <v>4607091384802</v>
      </c>
      <c r="E456" s="857"/>
      <c r="F456" s="62">
        <v>0.73</v>
      </c>
      <c r="G456" s="37">
        <v>6</v>
      </c>
      <c r="H456" s="62">
        <v>4.38</v>
      </c>
      <c r="I456" s="62">
        <v>4.6500000000000004</v>
      </c>
      <c r="J456" s="37">
        <v>132</v>
      </c>
      <c r="K456" s="37" t="s">
        <v>137</v>
      </c>
      <c r="L456" s="37" t="s">
        <v>45</v>
      </c>
      <c r="M456" s="38" t="s">
        <v>82</v>
      </c>
      <c r="N456" s="38"/>
      <c r="O456" s="37">
        <v>35</v>
      </c>
      <c r="P456" s="10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59"/>
      <c r="R456" s="859"/>
      <c r="S456" s="859"/>
      <c r="T456" s="860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52" t="s">
        <v>735</v>
      </c>
      <c r="AG456" s="78"/>
      <c r="AJ456" s="84" t="s">
        <v>45</v>
      </c>
      <c r="AK456" s="84">
        <v>0</v>
      </c>
      <c r="BB456" s="55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736</v>
      </c>
      <c r="B457" s="63" t="s">
        <v>737</v>
      </c>
      <c r="C457" s="36">
        <v>4301031304</v>
      </c>
      <c r="D457" s="857">
        <v>4607091384826</v>
      </c>
      <c r="E457" s="857"/>
      <c r="F457" s="62">
        <v>0.35</v>
      </c>
      <c r="G457" s="37">
        <v>8</v>
      </c>
      <c r="H457" s="62">
        <v>2.8</v>
      </c>
      <c r="I457" s="62">
        <v>2.98</v>
      </c>
      <c r="J457" s="37">
        <v>234</v>
      </c>
      <c r="K457" s="37" t="s">
        <v>83</v>
      </c>
      <c r="L457" s="37" t="s">
        <v>45</v>
      </c>
      <c r="M457" s="38" t="s">
        <v>82</v>
      </c>
      <c r="N457" s="38"/>
      <c r="O457" s="37">
        <v>35</v>
      </c>
      <c r="P457" s="109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59"/>
      <c r="R457" s="859"/>
      <c r="S457" s="859"/>
      <c r="T457" s="860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54" t="s">
        <v>735</v>
      </c>
      <c r="AG457" s="78"/>
      <c r="AJ457" s="84" t="s">
        <v>45</v>
      </c>
      <c r="AK457" s="84">
        <v>0</v>
      </c>
      <c r="BB457" s="55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x14ac:dyDescent="0.2">
      <c r="A458" s="864"/>
      <c r="B458" s="864"/>
      <c r="C458" s="864"/>
      <c r="D458" s="864"/>
      <c r="E458" s="864"/>
      <c r="F458" s="864"/>
      <c r="G458" s="864"/>
      <c r="H458" s="864"/>
      <c r="I458" s="864"/>
      <c r="J458" s="864"/>
      <c r="K458" s="864"/>
      <c r="L458" s="864"/>
      <c r="M458" s="864"/>
      <c r="N458" s="864"/>
      <c r="O458" s="865"/>
      <c r="P458" s="861" t="s">
        <v>40</v>
      </c>
      <c r="Q458" s="862"/>
      <c r="R458" s="862"/>
      <c r="S458" s="862"/>
      <c r="T458" s="862"/>
      <c r="U458" s="862"/>
      <c r="V458" s="863"/>
      <c r="W458" s="42" t="s">
        <v>39</v>
      </c>
      <c r="X458" s="43">
        <f>IFERROR(X456/H456,"0")+IFERROR(X457/H457,"0")</f>
        <v>0</v>
      </c>
      <c r="Y458" s="43">
        <f>IFERROR(Y456/H456,"0")+IFERROR(Y457/H457,"0")</f>
        <v>0</v>
      </c>
      <c r="Z458" s="43">
        <f>IFERROR(IF(Z456="",0,Z456),"0")+IFERROR(IF(Z457="",0,Z457),"0")</f>
        <v>0</v>
      </c>
      <c r="AA458" s="67"/>
      <c r="AB458" s="67"/>
      <c r="AC458" s="67"/>
    </row>
    <row r="459" spans="1:68" x14ac:dyDescent="0.2">
      <c r="A459" s="864"/>
      <c r="B459" s="864"/>
      <c r="C459" s="864"/>
      <c r="D459" s="864"/>
      <c r="E459" s="864"/>
      <c r="F459" s="864"/>
      <c r="G459" s="864"/>
      <c r="H459" s="864"/>
      <c r="I459" s="864"/>
      <c r="J459" s="864"/>
      <c r="K459" s="864"/>
      <c r="L459" s="864"/>
      <c r="M459" s="864"/>
      <c r="N459" s="864"/>
      <c r="O459" s="865"/>
      <c r="P459" s="861" t="s">
        <v>40</v>
      </c>
      <c r="Q459" s="862"/>
      <c r="R459" s="862"/>
      <c r="S459" s="862"/>
      <c r="T459" s="862"/>
      <c r="U459" s="862"/>
      <c r="V459" s="863"/>
      <c r="W459" s="42" t="s">
        <v>0</v>
      </c>
      <c r="X459" s="43">
        <f>IFERROR(SUM(X456:X457),"0")</f>
        <v>0</v>
      </c>
      <c r="Y459" s="43">
        <f>IFERROR(SUM(Y456:Y457),"0")</f>
        <v>0</v>
      </c>
      <c r="Z459" s="42"/>
      <c r="AA459" s="67"/>
      <c r="AB459" s="67"/>
      <c r="AC459" s="67"/>
    </row>
    <row r="460" spans="1:68" ht="14.25" customHeight="1" x14ac:dyDescent="0.25">
      <c r="A460" s="856" t="s">
        <v>84</v>
      </c>
      <c r="B460" s="856"/>
      <c r="C460" s="856"/>
      <c r="D460" s="856"/>
      <c r="E460" s="856"/>
      <c r="F460" s="856"/>
      <c r="G460" s="856"/>
      <c r="H460" s="856"/>
      <c r="I460" s="856"/>
      <c r="J460" s="856"/>
      <c r="K460" s="856"/>
      <c r="L460" s="856"/>
      <c r="M460" s="856"/>
      <c r="N460" s="856"/>
      <c r="O460" s="856"/>
      <c r="P460" s="856"/>
      <c r="Q460" s="856"/>
      <c r="R460" s="856"/>
      <c r="S460" s="856"/>
      <c r="T460" s="856"/>
      <c r="U460" s="856"/>
      <c r="V460" s="856"/>
      <c r="W460" s="856"/>
      <c r="X460" s="856"/>
      <c r="Y460" s="856"/>
      <c r="Z460" s="856"/>
      <c r="AA460" s="66"/>
      <c r="AB460" s="66"/>
      <c r="AC460" s="80"/>
    </row>
    <row r="461" spans="1:68" ht="27" customHeight="1" x14ac:dyDescent="0.25">
      <c r="A461" s="63" t="s">
        <v>738</v>
      </c>
      <c r="B461" s="63" t="s">
        <v>739</v>
      </c>
      <c r="C461" s="36">
        <v>4301051899</v>
      </c>
      <c r="D461" s="857">
        <v>4607091384246</v>
      </c>
      <c r="E461" s="857"/>
      <c r="F461" s="62">
        <v>1.5</v>
      </c>
      <c r="G461" s="37">
        <v>6</v>
      </c>
      <c r="H461" s="62">
        <v>9</v>
      </c>
      <c r="I461" s="62">
        <v>9.5640000000000001</v>
      </c>
      <c r="J461" s="37">
        <v>56</v>
      </c>
      <c r="K461" s="37" t="s">
        <v>129</v>
      </c>
      <c r="L461" s="37" t="s">
        <v>45</v>
      </c>
      <c r="M461" s="38" t="s">
        <v>88</v>
      </c>
      <c r="N461" s="38"/>
      <c r="O461" s="37">
        <v>40</v>
      </c>
      <c r="P461" s="1100" t="s">
        <v>740</v>
      </c>
      <c r="Q461" s="859"/>
      <c r="R461" s="859"/>
      <c r="S461" s="859"/>
      <c r="T461" s="860"/>
      <c r="U461" s="39" t="s">
        <v>45</v>
      </c>
      <c r="V461" s="39" t="s">
        <v>45</v>
      </c>
      <c r="W461" s="40" t="s">
        <v>0</v>
      </c>
      <c r="X461" s="58">
        <v>0</v>
      </c>
      <c r="Y461" s="55">
        <f>IFERROR(IF(X461="",0,CEILING((X461/$H461),1)*$H461),"")</f>
        <v>0</v>
      </c>
      <c r="Z461" s="41" t="str">
        <f>IFERROR(IF(Y461=0,"",ROUNDUP(Y461/H461,0)*0.02175),"")</f>
        <v/>
      </c>
      <c r="AA461" s="68" t="s">
        <v>45</v>
      </c>
      <c r="AB461" s="69" t="s">
        <v>45</v>
      </c>
      <c r="AC461" s="556" t="s">
        <v>741</v>
      </c>
      <c r="AG461" s="78"/>
      <c r="AJ461" s="84" t="s">
        <v>45</v>
      </c>
      <c r="AK461" s="84">
        <v>0</v>
      </c>
      <c r="BB461" s="557" t="s">
        <v>66</v>
      </c>
      <c r="BM461" s="78">
        <f>IFERROR(X461*I461/H461,"0")</f>
        <v>0</v>
      </c>
      <c r="BN461" s="78">
        <f>IFERROR(Y461*I461/H461,"0")</f>
        <v>0</v>
      </c>
      <c r="BO461" s="78">
        <f>IFERROR(1/J461*(X461/H461),"0")</f>
        <v>0</v>
      </c>
      <c r="BP461" s="78">
        <f>IFERROR(1/J461*(Y461/H461),"0")</f>
        <v>0</v>
      </c>
    </row>
    <row r="462" spans="1:68" ht="37.5" customHeight="1" x14ac:dyDescent="0.25">
      <c r="A462" s="63" t="s">
        <v>742</v>
      </c>
      <c r="B462" s="63" t="s">
        <v>743</v>
      </c>
      <c r="C462" s="36">
        <v>4301051901</v>
      </c>
      <c r="D462" s="857">
        <v>4680115881976</v>
      </c>
      <c r="E462" s="857"/>
      <c r="F462" s="62">
        <v>1.5</v>
      </c>
      <c r="G462" s="37">
        <v>6</v>
      </c>
      <c r="H462" s="62">
        <v>9</v>
      </c>
      <c r="I462" s="62">
        <v>9.48</v>
      </c>
      <c r="J462" s="37">
        <v>56</v>
      </c>
      <c r="K462" s="37" t="s">
        <v>129</v>
      </c>
      <c r="L462" s="37" t="s">
        <v>45</v>
      </c>
      <c r="M462" s="38" t="s">
        <v>88</v>
      </c>
      <c r="N462" s="38"/>
      <c r="O462" s="37">
        <v>40</v>
      </c>
      <c r="P462" s="1101" t="s">
        <v>744</v>
      </c>
      <c r="Q462" s="859"/>
      <c r="R462" s="859"/>
      <c r="S462" s="859"/>
      <c r="T462" s="860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58" t="s">
        <v>745</v>
      </c>
      <c r="AG462" s="78"/>
      <c r="AJ462" s="84" t="s">
        <v>45</v>
      </c>
      <c r="AK462" s="84">
        <v>0</v>
      </c>
      <c r="BB462" s="559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746</v>
      </c>
      <c r="B463" s="63" t="s">
        <v>747</v>
      </c>
      <c r="C463" s="36">
        <v>4301051297</v>
      </c>
      <c r="D463" s="857">
        <v>4607091384253</v>
      </c>
      <c r="E463" s="857"/>
      <c r="F463" s="62">
        <v>0.4</v>
      </c>
      <c r="G463" s="37">
        <v>6</v>
      </c>
      <c r="H463" s="62">
        <v>2.4</v>
      </c>
      <c r="I463" s="62">
        <v>2.6640000000000001</v>
      </c>
      <c r="J463" s="37">
        <v>182</v>
      </c>
      <c r="K463" s="37" t="s">
        <v>89</v>
      </c>
      <c r="L463" s="37" t="s">
        <v>45</v>
      </c>
      <c r="M463" s="38" t="s">
        <v>82</v>
      </c>
      <c r="N463" s="38"/>
      <c r="O463" s="37">
        <v>40</v>
      </c>
      <c r="P463" s="110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859"/>
      <c r="R463" s="859"/>
      <c r="S463" s="859"/>
      <c r="T463" s="860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60" t="s">
        <v>748</v>
      </c>
      <c r="AG463" s="78"/>
      <c r="AJ463" s="84" t="s">
        <v>45</v>
      </c>
      <c r="AK463" s="84">
        <v>0</v>
      </c>
      <c r="BB463" s="561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ht="37.5" customHeight="1" x14ac:dyDescent="0.25">
      <c r="A464" s="63" t="s">
        <v>746</v>
      </c>
      <c r="B464" s="63" t="s">
        <v>749</v>
      </c>
      <c r="C464" s="36">
        <v>4301051634</v>
      </c>
      <c r="D464" s="857">
        <v>4607091384253</v>
      </c>
      <c r="E464" s="857"/>
      <c r="F464" s="62">
        <v>0.4</v>
      </c>
      <c r="G464" s="37">
        <v>6</v>
      </c>
      <c r="H464" s="62">
        <v>2.4</v>
      </c>
      <c r="I464" s="62">
        <v>2.6640000000000001</v>
      </c>
      <c r="J464" s="37">
        <v>182</v>
      </c>
      <c r="K464" s="37" t="s">
        <v>89</v>
      </c>
      <c r="L464" s="37" t="s">
        <v>45</v>
      </c>
      <c r="M464" s="38" t="s">
        <v>82</v>
      </c>
      <c r="N464" s="38"/>
      <c r="O464" s="37">
        <v>40</v>
      </c>
      <c r="P464" s="110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859"/>
      <c r="R464" s="859"/>
      <c r="S464" s="859"/>
      <c r="T464" s="86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62" t="s">
        <v>750</v>
      </c>
      <c r="AG464" s="78"/>
      <c r="AJ464" s="84" t="s">
        <v>45</v>
      </c>
      <c r="AK464" s="84">
        <v>0</v>
      </c>
      <c r="BB464" s="563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751</v>
      </c>
      <c r="B465" s="63" t="s">
        <v>752</v>
      </c>
      <c r="C465" s="36">
        <v>4301051444</v>
      </c>
      <c r="D465" s="857">
        <v>4680115881969</v>
      </c>
      <c r="E465" s="857"/>
      <c r="F465" s="62">
        <v>0.4</v>
      </c>
      <c r="G465" s="37">
        <v>6</v>
      </c>
      <c r="H465" s="62">
        <v>2.4</v>
      </c>
      <c r="I465" s="62">
        <v>2.58</v>
      </c>
      <c r="J465" s="37">
        <v>182</v>
      </c>
      <c r="K465" s="37" t="s">
        <v>89</v>
      </c>
      <c r="L465" s="37" t="s">
        <v>45</v>
      </c>
      <c r="M465" s="38" t="s">
        <v>82</v>
      </c>
      <c r="N465" s="38"/>
      <c r="O465" s="37">
        <v>40</v>
      </c>
      <c r="P465" s="110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59"/>
      <c r="R465" s="859"/>
      <c r="S465" s="859"/>
      <c r="T465" s="860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64" t="s">
        <v>753</v>
      </c>
      <c r="AG465" s="78"/>
      <c r="AJ465" s="84" t="s">
        <v>45</v>
      </c>
      <c r="AK465" s="84">
        <v>0</v>
      </c>
      <c r="BB465" s="565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864"/>
      <c r="B466" s="864"/>
      <c r="C466" s="864"/>
      <c r="D466" s="864"/>
      <c r="E466" s="864"/>
      <c r="F466" s="864"/>
      <c r="G466" s="864"/>
      <c r="H466" s="864"/>
      <c r="I466" s="864"/>
      <c r="J466" s="864"/>
      <c r="K466" s="864"/>
      <c r="L466" s="864"/>
      <c r="M466" s="864"/>
      <c r="N466" s="864"/>
      <c r="O466" s="865"/>
      <c r="P466" s="861" t="s">
        <v>40</v>
      </c>
      <c r="Q466" s="862"/>
      <c r="R466" s="862"/>
      <c r="S466" s="862"/>
      <c r="T466" s="862"/>
      <c r="U466" s="862"/>
      <c r="V466" s="863"/>
      <c r="W466" s="42" t="s">
        <v>39</v>
      </c>
      <c r="X466" s="43">
        <f>IFERROR(X461/H461,"0")+IFERROR(X462/H462,"0")+IFERROR(X463/H463,"0")+IFERROR(X464/H464,"0")+IFERROR(X465/H465,"0")</f>
        <v>0</v>
      </c>
      <c r="Y466" s="43">
        <f>IFERROR(Y461/H461,"0")+IFERROR(Y462/H462,"0")+IFERROR(Y463/H463,"0")+IFERROR(Y464/H464,"0")+IFERROR(Y465/H465,"0")</f>
        <v>0</v>
      </c>
      <c r="Z466" s="43">
        <f>IFERROR(IF(Z461="",0,Z461),"0")+IFERROR(IF(Z462="",0,Z462),"0")+IFERROR(IF(Z463="",0,Z463),"0")+IFERROR(IF(Z464="",0,Z464),"0")+IFERROR(IF(Z465="",0,Z465),"0")</f>
        <v>0</v>
      </c>
      <c r="AA466" s="67"/>
      <c r="AB466" s="67"/>
      <c r="AC466" s="67"/>
    </row>
    <row r="467" spans="1:68" x14ac:dyDescent="0.2">
      <c r="A467" s="864"/>
      <c r="B467" s="864"/>
      <c r="C467" s="864"/>
      <c r="D467" s="864"/>
      <c r="E467" s="864"/>
      <c r="F467" s="864"/>
      <c r="G467" s="864"/>
      <c r="H467" s="864"/>
      <c r="I467" s="864"/>
      <c r="J467" s="864"/>
      <c r="K467" s="864"/>
      <c r="L467" s="864"/>
      <c r="M467" s="864"/>
      <c r="N467" s="864"/>
      <c r="O467" s="865"/>
      <c r="P467" s="861" t="s">
        <v>40</v>
      </c>
      <c r="Q467" s="862"/>
      <c r="R467" s="862"/>
      <c r="S467" s="862"/>
      <c r="T467" s="862"/>
      <c r="U467" s="862"/>
      <c r="V467" s="863"/>
      <c r="W467" s="42" t="s">
        <v>0</v>
      </c>
      <c r="X467" s="43">
        <f>IFERROR(SUM(X461:X465),"0")</f>
        <v>0</v>
      </c>
      <c r="Y467" s="43">
        <f>IFERROR(SUM(Y461:Y465),"0")</f>
        <v>0</v>
      </c>
      <c r="Z467" s="42"/>
      <c r="AA467" s="67"/>
      <c r="AB467" s="67"/>
      <c r="AC467" s="67"/>
    </row>
    <row r="468" spans="1:68" ht="14.25" customHeight="1" x14ac:dyDescent="0.25">
      <c r="A468" s="856" t="s">
        <v>221</v>
      </c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6"/>
      <c r="P468" s="856"/>
      <c r="Q468" s="856"/>
      <c r="R468" s="856"/>
      <c r="S468" s="856"/>
      <c r="T468" s="856"/>
      <c r="U468" s="856"/>
      <c r="V468" s="856"/>
      <c r="W468" s="856"/>
      <c r="X468" s="856"/>
      <c r="Y468" s="856"/>
      <c r="Z468" s="856"/>
      <c r="AA468" s="66"/>
      <c r="AB468" s="66"/>
      <c r="AC468" s="80"/>
    </row>
    <row r="469" spans="1:68" ht="27" customHeight="1" x14ac:dyDescent="0.25">
      <c r="A469" s="63" t="s">
        <v>754</v>
      </c>
      <c r="B469" s="63" t="s">
        <v>755</v>
      </c>
      <c r="C469" s="36">
        <v>4301060441</v>
      </c>
      <c r="D469" s="857">
        <v>4607091389357</v>
      </c>
      <c r="E469" s="857"/>
      <c r="F469" s="62">
        <v>1.5</v>
      </c>
      <c r="G469" s="37">
        <v>6</v>
      </c>
      <c r="H469" s="62">
        <v>9</v>
      </c>
      <c r="I469" s="62">
        <v>9.48</v>
      </c>
      <c r="J469" s="37">
        <v>56</v>
      </c>
      <c r="K469" s="37" t="s">
        <v>129</v>
      </c>
      <c r="L469" s="37" t="s">
        <v>45</v>
      </c>
      <c r="M469" s="38" t="s">
        <v>88</v>
      </c>
      <c r="N469" s="38"/>
      <c r="O469" s="37">
        <v>40</v>
      </c>
      <c r="P469" s="1105" t="s">
        <v>756</v>
      </c>
      <c r="Q469" s="859"/>
      <c r="R469" s="859"/>
      <c r="S469" s="859"/>
      <c r="T469" s="860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IFERROR(IF(Y469=0,"",ROUNDUP(Y469/H469,0)*0.02175),"")</f>
        <v/>
      </c>
      <c r="AA469" s="68" t="s">
        <v>45</v>
      </c>
      <c r="AB469" s="69" t="s">
        <v>45</v>
      </c>
      <c r="AC469" s="566" t="s">
        <v>757</v>
      </c>
      <c r="AG469" s="78"/>
      <c r="AJ469" s="84" t="s">
        <v>45</v>
      </c>
      <c r="AK469" s="84">
        <v>0</v>
      </c>
      <c r="BB469" s="56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64"/>
      <c r="B470" s="864"/>
      <c r="C470" s="864"/>
      <c r="D470" s="864"/>
      <c r="E470" s="864"/>
      <c r="F470" s="864"/>
      <c r="G470" s="864"/>
      <c r="H470" s="864"/>
      <c r="I470" s="864"/>
      <c r="J470" s="864"/>
      <c r="K470" s="864"/>
      <c r="L470" s="864"/>
      <c r="M470" s="864"/>
      <c r="N470" s="864"/>
      <c r="O470" s="865"/>
      <c r="P470" s="861" t="s">
        <v>40</v>
      </c>
      <c r="Q470" s="862"/>
      <c r="R470" s="862"/>
      <c r="S470" s="862"/>
      <c r="T470" s="862"/>
      <c r="U470" s="862"/>
      <c r="V470" s="863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64"/>
      <c r="B471" s="864"/>
      <c r="C471" s="864"/>
      <c r="D471" s="864"/>
      <c r="E471" s="864"/>
      <c r="F471" s="864"/>
      <c r="G471" s="864"/>
      <c r="H471" s="864"/>
      <c r="I471" s="864"/>
      <c r="J471" s="864"/>
      <c r="K471" s="864"/>
      <c r="L471" s="864"/>
      <c r="M471" s="864"/>
      <c r="N471" s="864"/>
      <c r="O471" s="865"/>
      <c r="P471" s="861" t="s">
        <v>40</v>
      </c>
      <c r="Q471" s="862"/>
      <c r="R471" s="862"/>
      <c r="S471" s="862"/>
      <c r="T471" s="862"/>
      <c r="U471" s="862"/>
      <c r="V471" s="863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27.75" customHeight="1" x14ac:dyDescent="0.2">
      <c r="A472" s="854" t="s">
        <v>758</v>
      </c>
      <c r="B472" s="854"/>
      <c r="C472" s="854"/>
      <c r="D472" s="854"/>
      <c r="E472" s="854"/>
      <c r="F472" s="854"/>
      <c r="G472" s="854"/>
      <c r="H472" s="854"/>
      <c r="I472" s="854"/>
      <c r="J472" s="854"/>
      <c r="K472" s="854"/>
      <c r="L472" s="854"/>
      <c r="M472" s="854"/>
      <c r="N472" s="854"/>
      <c r="O472" s="854"/>
      <c r="P472" s="854"/>
      <c r="Q472" s="854"/>
      <c r="R472" s="854"/>
      <c r="S472" s="854"/>
      <c r="T472" s="854"/>
      <c r="U472" s="854"/>
      <c r="V472" s="854"/>
      <c r="W472" s="854"/>
      <c r="X472" s="854"/>
      <c r="Y472" s="854"/>
      <c r="Z472" s="854"/>
      <c r="AA472" s="54"/>
      <c r="AB472" s="54"/>
      <c r="AC472" s="54"/>
    </row>
    <row r="473" spans="1:68" ht="16.5" customHeight="1" x14ac:dyDescent="0.25">
      <c r="A473" s="855" t="s">
        <v>759</v>
      </c>
      <c r="B473" s="855"/>
      <c r="C473" s="855"/>
      <c r="D473" s="855"/>
      <c r="E473" s="855"/>
      <c r="F473" s="855"/>
      <c r="G473" s="855"/>
      <c r="H473" s="855"/>
      <c r="I473" s="855"/>
      <c r="J473" s="855"/>
      <c r="K473" s="855"/>
      <c r="L473" s="855"/>
      <c r="M473" s="855"/>
      <c r="N473" s="855"/>
      <c r="O473" s="855"/>
      <c r="P473" s="855"/>
      <c r="Q473" s="855"/>
      <c r="R473" s="855"/>
      <c r="S473" s="855"/>
      <c r="T473" s="855"/>
      <c r="U473" s="855"/>
      <c r="V473" s="855"/>
      <c r="W473" s="855"/>
      <c r="X473" s="855"/>
      <c r="Y473" s="855"/>
      <c r="Z473" s="855"/>
      <c r="AA473" s="65"/>
      <c r="AB473" s="65"/>
      <c r="AC473" s="79"/>
    </row>
    <row r="474" spans="1:68" ht="14.25" customHeight="1" x14ac:dyDescent="0.25">
      <c r="A474" s="856" t="s">
        <v>124</v>
      </c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6"/>
      <c r="P474" s="856"/>
      <c r="Q474" s="856"/>
      <c r="R474" s="856"/>
      <c r="S474" s="856"/>
      <c r="T474" s="856"/>
      <c r="U474" s="856"/>
      <c r="V474" s="856"/>
      <c r="W474" s="856"/>
      <c r="X474" s="856"/>
      <c r="Y474" s="856"/>
      <c r="Z474" s="856"/>
      <c r="AA474" s="66"/>
      <c r="AB474" s="66"/>
      <c r="AC474" s="80"/>
    </row>
    <row r="475" spans="1:68" ht="27" customHeight="1" x14ac:dyDescent="0.25">
      <c r="A475" s="63" t="s">
        <v>760</v>
      </c>
      <c r="B475" s="63" t="s">
        <v>761</v>
      </c>
      <c r="C475" s="36">
        <v>4301011428</v>
      </c>
      <c r="D475" s="857">
        <v>4607091389708</v>
      </c>
      <c r="E475" s="857"/>
      <c r="F475" s="62">
        <v>0.45</v>
      </c>
      <c r="G475" s="37">
        <v>6</v>
      </c>
      <c r="H475" s="62">
        <v>2.7</v>
      </c>
      <c r="I475" s="62">
        <v>2.88</v>
      </c>
      <c r="J475" s="37">
        <v>182</v>
      </c>
      <c r="K475" s="37" t="s">
        <v>89</v>
      </c>
      <c r="L475" s="37" t="s">
        <v>45</v>
      </c>
      <c r="M475" s="38" t="s">
        <v>128</v>
      </c>
      <c r="N475" s="38"/>
      <c r="O475" s="37">
        <v>50</v>
      </c>
      <c r="P475" s="110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59"/>
      <c r="R475" s="859"/>
      <c r="S475" s="859"/>
      <c r="T475" s="860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68" t="s">
        <v>762</v>
      </c>
      <c r="AG475" s="78"/>
      <c r="AJ475" s="84" t="s">
        <v>45</v>
      </c>
      <c r="AK475" s="84">
        <v>0</v>
      </c>
      <c r="BB475" s="56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864"/>
      <c r="B476" s="864"/>
      <c r="C476" s="864"/>
      <c r="D476" s="864"/>
      <c r="E476" s="864"/>
      <c r="F476" s="864"/>
      <c r="G476" s="864"/>
      <c r="H476" s="864"/>
      <c r="I476" s="864"/>
      <c r="J476" s="864"/>
      <c r="K476" s="864"/>
      <c r="L476" s="864"/>
      <c r="M476" s="864"/>
      <c r="N476" s="864"/>
      <c r="O476" s="865"/>
      <c r="P476" s="861" t="s">
        <v>40</v>
      </c>
      <c r="Q476" s="862"/>
      <c r="R476" s="862"/>
      <c r="S476" s="862"/>
      <c r="T476" s="862"/>
      <c r="U476" s="862"/>
      <c r="V476" s="863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864"/>
      <c r="B477" s="864"/>
      <c r="C477" s="864"/>
      <c r="D477" s="864"/>
      <c r="E477" s="864"/>
      <c r="F477" s="864"/>
      <c r="G477" s="864"/>
      <c r="H477" s="864"/>
      <c r="I477" s="864"/>
      <c r="J477" s="864"/>
      <c r="K477" s="864"/>
      <c r="L477" s="864"/>
      <c r="M477" s="864"/>
      <c r="N477" s="864"/>
      <c r="O477" s="865"/>
      <c r="P477" s="861" t="s">
        <v>40</v>
      </c>
      <c r="Q477" s="862"/>
      <c r="R477" s="862"/>
      <c r="S477" s="862"/>
      <c r="T477" s="862"/>
      <c r="U477" s="862"/>
      <c r="V477" s="863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14.25" customHeight="1" x14ac:dyDescent="0.25">
      <c r="A478" s="856" t="s">
        <v>78</v>
      </c>
      <c r="B478" s="856"/>
      <c r="C478" s="856"/>
      <c r="D478" s="856"/>
      <c r="E478" s="856"/>
      <c r="F478" s="856"/>
      <c r="G478" s="856"/>
      <c r="H478" s="856"/>
      <c r="I478" s="856"/>
      <c r="J478" s="856"/>
      <c r="K478" s="856"/>
      <c r="L478" s="856"/>
      <c r="M478" s="856"/>
      <c r="N478" s="856"/>
      <c r="O478" s="856"/>
      <c r="P478" s="856"/>
      <c r="Q478" s="856"/>
      <c r="R478" s="856"/>
      <c r="S478" s="856"/>
      <c r="T478" s="856"/>
      <c r="U478" s="856"/>
      <c r="V478" s="856"/>
      <c r="W478" s="856"/>
      <c r="X478" s="856"/>
      <c r="Y478" s="856"/>
      <c r="Z478" s="856"/>
      <c r="AA478" s="66"/>
      <c r="AB478" s="66"/>
      <c r="AC478" s="80"/>
    </row>
    <row r="479" spans="1:68" ht="27" customHeight="1" x14ac:dyDescent="0.25">
      <c r="A479" s="63" t="s">
        <v>763</v>
      </c>
      <c r="B479" s="63" t="s">
        <v>764</v>
      </c>
      <c r="C479" s="36">
        <v>4301031405</v>
      </c>
      <c r="D479" s="857">
        <v>4680115886100</v>
      </c>
      <c r="E479" s="857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137</v>
      </c>
      <c r="L479" s="37" t="s">
        <v>45</v>
      </c>
      <c r="M479" s="38" t="s">
        <v>82</v>
      </c>
      <c r="N479" s="38"/>
      <c r="O479" s="37">
        <v>50</v>
      </c>
      <c r="P479" s="1107" t="s">
        <v>765</v>
      </c>
      <c r="Q479" s="859"/>
      <c r="R479" s="859"/>
      <c r="S479" s="859"/>
      <c r="T479" s="86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ref="Y479:Y500" si="98">IFERROR(IF(X479="",0,CEILING((X479/$H479),1)*$H479),"")</f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70" t="s">
        <v>766</v>
      </c>
      <c r="AG479" s="78"/>
      <c r="AJ479" s="84" t="s">
        <v>45</v>
      </c>
      <c r="AK479" s="84">
        <v>0</v>
      </c>
      <c r="BB479" s="571" t="s">
        <v>66</v>
      </c>
      <c r="BM479" s="78">
        <f t="shared" ref="BM479:BM500" si="99">IFERROR(X479*I479/H479,"0")</f>
        <v>0</v>
      </c>
      <c r="BN479" s="78">
        <f t="shared" ref="BN479:BN500" si="100">IFERROR(Y479*I479/H479,"0")</f>
        <v>0</v>
      </c>
      <c r="BO479" s="78">
        <f t="shared" ref="BO479:BO500" si="101">IFERROR(1/J479*(X479/H479),"0")</f>
        <v>0</v>
      </c>
      <c r="BP479" s="78">
        <f t="shared" ref="BP479:BP500" si="102">IFERROR(1/J479*(Y479/H479),"0")</f>
        <v>0</v>
      </c>
    </row>
    <row r="480" spans="1:68" ht="27" customHeight="1" x14ac:dyDescent="0.25">
      <c r="A480" s="63" t="s">
        <v>767</v>
      </c>
      <c r="B480" s="63" t="s">
        <v>768</v>
      </c>
      <c r="C480" s="36">
        <v>4301031382</v>
      </c>
      <c r="D480" s="857">
        <v>4680115886117</v>
      </c>
      <c r="E480" s="857"/>
      <c r="F480" s="62">
        <v>0.9</v>
      </c>
      <c r="G480" s="37">
        <v>6</v>
      </c>
      <c r="H480" s="62">
        <v>5.4</v>
      </c>
      <c r="I480" s="62">
        <v>5.61</v>
      </c>
      <c r="J480" s="37">
        <v>120</v>
      </c>
      <c r="K480" s="37" t="s">
        <v>137</v>
      </c>
      <c r="L480" s="37" t="s">
        <v>45</v>
      </c>
      <c r="M480" s="38" t="s">
        <v>82</v>
      </c>
      <c r="N480" s="38"/>
      <c r="O480" s="37">
        <v>50</v>
      </c>
      <c r="P480" s="1108" t="s">
        <v>769</v>
      </c>
      <c r="Q480" s="859"/>
      <c r="R480" s="859"/>
      <c r="S480" s="859"/>
      <c r="T480" s="86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>IFERROR(IF(Y480=0,"",ROUNDUP(Y480/H480,0)*0.00937),"")</f>
        <v/>
      </c>
      <c r="AA480" s="68" t="s">
        <v>45</v>
      </c>
      <c r="AB480" s="69" t="s">
        <v>45</v>
      </c>
      <c r="AC480" s="572" t="s">
        <v>770</v>
      </c>
      <c r="AG480" s="78"/>
      <c r="AJ480" s="84" t="s">
        <v>45</v>
      </c>
      <c r="AK480" s="84">
        <v>0</v>
      </c>
      <c r="BB480" s="57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27" customHeight="1" x14ac:dyDescent="0.25">
      <c r="A481" s="63" t="s">
        <v>767</v>
      </c>
      <c r="B481" s="63" t="s">
        <v>771</v>
      </c>
      <c r="C481" s="36">
        <v>4301031406</v>
      </c>
      <c r="D481" s="857">
        <v>4680115886117</v>
      </c>
      <c r="E481" s="857"/>
      <c r="F481" s="62">
        <v>0.9</v>
      </c>
      <c r="G481" s="37">
        <v>6</v>
      </c>
      <c r="H481" s="62">
        <v>5.4</v>
      </c>
      <c r="I481" s="62">
        <v>5.61</v>
      </c>
      <c r="J481" s="37">
        <v>132</v>
      </c>
      <c r="K481" s="37" t="s">
        <v>137</v>
      </c>
      <c r="L481" s="37" t="s">
        <v>45</v>
      </c>
      <c r="M481" s="38" t="s">
        <v>82</v>
      </c>
      <c r="N481" s="38"/>
      <c r="O481" s="37">
        <v>50</v>
      </c>
      <c r="P481" s="1109" t="s">
        <v>769</v>
      </c>
      <c r="Q481" s="859"/>
      <c r="R481" s="859"/>
      <c r="S481" s="859"/>
      <c r="T481" s="86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4" t="s">
        <v>770</v>
      </c>
      <c r="AG481" s="78"/>
      <c r="AJ481" s="84" t="s">
        <v>45</v>
      </c>
      <c r="AK481" s="84">
        <v>0</v>
      </c>
      <c r="BB481" s="57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27" customHeight="1" x14ac:dyDescent="0.25">
      <c r="A482" s="63" t="s">
        <v>772</v>
      </c>
      <c r="B482" s="63" t="s">
        <v>773</v>
      </c>
      <c r="C482" s="36">
        <v>4301031325</v>
      </c>
      <c r="D482" s="857">
        <v>4607091389746</v>
      </c>
      <c r="E482" s="857"/>
      <c r="F482" s="62">
        <v>0.7</v>
      </c>
      <c r="G482" s="37">
        <v>6</v>
      </c>
      <c r="H482" s="62">
        <v>4.2</v>
      </c>
      <c r="I482" s="62">
        <v>4.4400000000000004</v>
      </c>
      <c r="J482" s="37">
        <v>132</v>
      </c>
      <c r="K482" s="37" t="s">
        <v>137</v>
      </c>
      <c r="L482" s="37" t="s">
        <v>45</v>
      </c>
      <c r="M482" s="38" t="s">
        <v>82</v>
      </c>
      <c r="N482" s="38"/>
      <c r="O482" s="37">
        <v>50</v>
      </c>
      <c r="P482" s="111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59"/>
      <c r="R482" s="859"/>
      <c r="S482" s="859"/>
      <c r="T482" s="86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76" t="s">
        <v>774</v>
      </c>
      <c r="AG482" s="78"/>
      <c r="AJ482" s="84" t="s">
        <v>45</v>
      </c>
      <c r="AK482" s="84">
        <v>0</v>
      </c>
      <c r="BB482" s="57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27" customHeight="1" x14ac:dyDescent="0.25">
      <c r="A483" s="63" t="s">
        <v>772</v>
      </c>
      <c r="B483" s="63" t="s">
        <v>775</v>
      </c>
      <c r="C483" s="36">
        <v>4301031356</v>
      </c>
      <c r="D483" s="857">
        <v>4607091389746</v>
      </c>
      <c r="E483" s="857"/>
      <c r="F483" s="62">
        <v>0.7</v>
      </c>
      <c r="G483" s="37">
        <v>6</v>
      </c>
      <c r="H483" s="62">
        <v>4.2</v>
      </c>
      <c r="I483" s="62">
        <v>4.4400000000000004</v>
      </c>
      <c r="J483" s="37">
        <v>132</v>
      </c>
      <c r="K483" s="37" t="s">
        <v>137</v>
      </c>
      <c r="L483" s="37" t="s">
        <v>45</v>
      </c>
      <c r="M483" s="38" t="s">
        <v>82</v>
      </c>
      <c r="N483" s="38"/>
      <c r="O483" s="37">
        <v>50</v>
      </c>
      <c r="P483" s="111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59"/>
      <c r="R483" s="859"/>
      <c r="S483" s="859"/>
      <c r="T483" s="86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>IFERROR(IF(Y483=0,"",ROUNDUP(Y483/H483,0)*0.00902),"")</f>
        <v/>
      </c>
      <c r="AA483" s="68" t="s">
        <v>45</v>
      </c>
      <c r="AB483" s="69" t="s">
        <v>45</v>
      </c>
      <c r="AC483" s="578" t="s">
        <v>774</v>
      </c>
      <c r="AG483" s="78"/>
      <c r="AJ483" s="84" t="s">
        <v>45</v>
      </c>
      <c r="AK483" s="84">
        <v>0</v>
      </c>
      <c r="BB483" s="57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27" customHeight="1" x14ac:dyDescent="0.25">
      <c r="A484" s="63" t="s">
        <v>776</v>
      </c>
      <c r="B484" s="63" t="s">
        <v>777</v>
      </c>
      <c r="C484" s="36">
        <v>4301031335</v>
      </c>
      <c r="D484" s="857">
        <v>4680115883147</v>
      </c>
      <c r="E484" s="85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1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59"/>
      <c r="R484" s="859"/>
      <c r="S484" s="859"/>
      <c r="T484" s="86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ref="Z484:Z500" si="103">IFERROR(IF(Y484=0,"",ROUNDUP(Y484/H484,0)*0.00502),"")</f>
        <v/>
      </c>
      <c r="AA484" s="68" t="s">
        <v>45</v>
      </c>
      <c r="AB484" s="69" t="s">
        <v>45</v>
      </c>
      <c r="AC484" s="580" t="s">
        <v>766</v>
      </c>
      <c r="AG484" s="78"/>
      <c r="AJ484" s="84" t="s">
        <v>45</v>
      </c>
      <c r="AK484" s="84">
        <v>0</v>
      </c>
      <c r="BB484" s="58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776</v>
      </c>
      <c r="B485" s="63" t="s">
        <v>778</v>
      </c>
      <c r="C485" s="36">
        <v>4301031366</v>
      </c>
      <c r="D485" s="857">
        <v>4680115883147</v>
      </c>
      <c r="E485" s="85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13" t="s">
        <v>779</v>
      </c>
      <c r="Q485" s="859"/>
      <c r="R485" s="859"/>
      <c r="S485" s="859"/>
      <c r="T485" s="86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582" t="s">
        <v>766</v>
      </c>
      <c r="AG485" s="78"/>
      <c r="AJ485" s="84" t="s">
        <v>45</v>
      </c>
      <c r="AK485" s="84">
        <v>0</v>
      </c>
      <c r="BB485" s="58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780</v>
      </c>
      <c r="B486" s="63" t="s">
        <v>781</v>
      </c>
      <c r="C486" s="36">
        <v>4301031330</v>
      </c>
      <c r="D486" s="857">
        <v>4607091384338</v>
      </c>
      <c r="E486" s="857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59"/>
      <c r="R486" s="859"/>
      <c r="S486" s="859"/>
      <c r="T486" s="860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584" t="s">
        <v>766</v>
      </c>
      <c r="AG486" s="78"/>
      <c r="AJ486" s="84" t="s">
        <v>45</v>
      </c>
      <c r="AK486" s="84">
        <v>0</v>
      </c>
      <c r="BB486" s="58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780</v>
      </c>
      <c r="B487" s="63" t="s">
        <v>782</v>
      </c>
      <c r="C487" s="36">
        <v>4301031362</v>
      </c>
      <c r="D487" s="857">
        <v>4607091384338</v>
      </c>
      <c r="E487" s="857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59"/>
      <c r="R487" s="859"/>
      <c r="S487" s="859"/>
      <c r="T487" s="860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586" t="s">
        <v>766</v>
      </c>
      <c r="AG487" s="78"/>
      <c r="AJ487" s="84" t="s">
        <v>45</v>
      </c>
      <c r="AK487" s="84">
        <v>0</v>
      </c>
      <c r="BB487" s="58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783</v>
      </c>
      <c r="B488" s="63" t="s">
        <v>784</v>
      </c>
      <c r="C488" s="36">
        <v>4301031336</v>
      </c>
      <c r="D488" s="857">
        <v>4680115883154</v>
      </c>
      <c r="E488" s="857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59"/>
      <c r="R488" s="859"/>
      <c r="S488" s="859"/>
      <c r="T488" s="860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588" t="s">
        <v>785</v>
      </c>
      <c r="AG488" s="78"/>
      <c r="AJ488" s="84" t="s">
        <v>45</v>
      </c>
      <c r="AK488" s="84">
        <v>0</v>
      </c>
      <c r="BB488" s="58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37.5" customHeight="1" x14ac:dyDescent="0.25">
      <c r="A489" s="63" t="s">
        <v>783</v>
      </c>
      <c r="B489" s="63" t="s">
        <v>786</v>
      </c>
      <c r="C489" s="36">
        <v>4301031374</v>
      </c>
      <c r="D489" s="857">
        <v>4680115883154</v>
      </c>
      <c r="E489" s="857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7" t="s">
        <v>787</v>
      </c>
      <c r="Q489" s="859"/>
      <c r="R489" s="859"/>
      <c r="S489" s="859"/>
      <c r="T489" s="860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590" t="s">
        <v>785</v>
      </c>
      <c r="AG489" s="78"/>
      <c r="AJ489" s="84" t="s">
        <v>45</v>
      </c>
      <c r="AK489" s="84">
        <v>0</v>
      </c>
      <c r="BB489" s="59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37.5" customHeight="1" x14ac:dyDescent="0.25">
      <c r="A490" s="63" t="s">
        <v>783</v>
      </c>
      <c r="B490" s="63" t="s">
        <v>788</v>
      </c>
      <c r="C490" s="36">
        <v>4301031254</v>
      </c>
      <c r="D490" s="857">
        <v>4680115883154</v>
      </c>
      <c r="E490" s="857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1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859"/>
      <c r="R490" s="859"/>
      <c r="S490" s="859"/>
      <c r="T490" s="860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592" t="s">
        <v>45</v>
      </c>
      <c r="AG490" s="78"/>
      <c r="AJ490" s="84" t="s">
        <v>45</v>
      </c>
      <c r="AK490" s="84">
        <v>0</v>
      </c>
      <c r="BB490" s="59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ht="37.5" customHeight="1" x14ac:dyDescent="0.25">
      <c r="A491" s="63" t="s">
        <v>789</v>
      </c>
      <c r="B491" s="63" t="s">
        <v>790</v>
      </c>
      <c r="C491" s="36">
        <v>4301031331</v>
      </c>
      <c r="D491" s="857">
        <v>4607091389524</v>
      </c>
      <c r="E491" s="857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83</v>
      </c>
      <c r="L491" s="37" t="s">
        <v>45</v>
      </c>
      <c r="M491" s="38" t="s">
        <v>82</v>
      </c>
      <c r="N491" s="38"/>
      <c r="O491" s="37">
        <v>50</v>
      </c>
      <c r="P491" s="11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59"/>
      <c r="R491" s="859"/>
      <c r="S491" s="859"/>
      <c r="T491" s="860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8"/>
        <v>0</v>
      </c>
      <c r="Z491" s="41" t="str">
        <f t="shared" si="103"/>
        <v/>
      </c>
      <c r="AA491" s="68" t="s">
        <v>45</v>
      </c>
      <c r="AB491" s="69" t="s">
        <v>45</v>
      </c>
      <c r="AC491" s="594" t="s">
        <v>785</v>
      </c>
      <c r="AG491" s="78"/>
      <c r="AJ491" s="84" t="s">
        <v>45</v>
      </c>
      <c r="AK491" s="84">
        <v>0</v>
      </c>
      <c r="BB491" s="595" t="s">
        <v>66</v>
      </c>
      <c r="BM491" s="78">
        <f t="shared" si="99"/>
        <v>0</v>
      </c>
      <c r="BN491" s="78">
        <f t="shared" si="100"/>
        <v>0</v>
      </c>
      <c r="BO491" s="78">
        <f t="shared" si="101"/>
        <v>0</v>
      </c>
      <c r="BP491" s="78">
        <f t="shared" si="102"/>
        <v>0</v>
      </c>
    </row>
    <row r="492" spans="1:68" ht="37.5" customHeight="1" x14ac:dyDescent="0.25">
      <c r="A492" s="63" t="s">
        <v>789</v>
      </c>
      <c r="B492" s="63" t="s">
        <v>791</v>
      </c>
      <c r="C492" s="36">
        <v>4301031361</v>
      </c>
      <c r="D492" s="857">
        <v>4607091389524</v>
      </c>
      <c r="E492" s="857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83</v>
      </c>
      <c r="L492" s="37" t="s">
        <v>45</v>
      </c>
      <c r="M492" s="38" t="s">
        <v>82</v>
      </c>
      <c r="N492" s="38"/>
      <c r="O492" s="37">
        <v>50</v>
      </c>
      <c r="P492" s="112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859"/>
      <c r="R492" s="859"/>
      <c r="S492" s="859"/>
      <c r="T492" s="860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8"/>
        <v>0</v>
      </c>
      <c r="Z492" s="41" t="str">
        <f t="shared" si="103"/>
        <v/>
      </c>
      <c r="AA492" s="68" t="s">
        <v>45</v>
      </c>
      <c r="AB492" s="69" t="s">
        <v>45</v>
      </c>
      <c r="AC492" s="596" t="s">
        <v>785</v>
      </c>
      <c r="AG492" s="78"/>
      <c r="AJ492" s="84" t="s">
        <v>45</v>
      </c>
      <c r="AK492" s="84">
        <v>0</v>
      </c>
      <c r="BB492" s="597" t="s">
        <v>66</v>
      </c>
      <c r="BM492" s="78">
        <f t="shared" si="99"/>
        <v>0</v>
      </c>
      <c r="BN492" s="78">
        <f t="shared" si="100"/>
        <v>0</v>
      </c>
      <c r="BO492" s="78">
        <f t="shared" si="101"/>
        <v>0</v>
      </c>
      <c r="BP492" s="78">
        <f t="shared" si="102"/>
        <v>0</v>
      </c>
    </row>
    <row r="493" spans="1:68" ht="27" customHeight="1" x14ac:dyDescent="0.25">
      <c r="A493" s="63" t="s">
        <v>792</v>
      </c>
      <c r="B493" s="63" t="s">
        <v>793</v>
      </c>
      <c r="C493" s="36">
        <v>4301031337</v>
      </c>
      <c r="D493" s="857">
        <v>4680115883161</v>
      </c>
      <c r="E493" s="857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83</v>
      </c>
      <c r="L493" s="37" t="s">
        <v>45</v>
      </c>
      <c r="M493" s="38" t="s">
        <v>82</v>
      </c>
      <c r="N493" s="38"/>
      <c r="O493" s="37">
        <v>50</v>
      </c>
      <c r="P493" s="112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859"/>
      <c r="R493" s="859"/>
      <c r="S493" s="859"/>
      <c r="T493" s="860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8"/>
        <v>0</v>
      </c>
      <c r="Z493" s="41" t="str">
        <f t="shared" si="103"/>
        <v/>
      </c>
      <c r="AA493" s="68" t="s">
        <v>45</v>
      </c>
      <c r="AB493" s="69" t="s">
        <v>45</v>
      </c>
      <c r="AC493" s="598" t="s">
        <v>794</v>
      </c>
      <c r="AG493" s="78"/>
      <c r="AJ493" s="84" t="s">
        <v>45</v>
      </c>
      <c r="AK493" s="84">
        <v>0</v>
      </c>
      <c r="BB493" s="599" t="s">
        <v>66</v>
      </c>
      <c r="BM493" s="78">
        <f t="shared" si="99"/>
        <v>0</v>
      </c>
      <c r="BN493" s="78">
        <f t="shared" si="100"/>
        <v>0</v>
      </c>
      <c r="BO493" s="78">
        <f t="shared" si="101"/>
        <v>0</v>
      </c>
      <c r="BP493" s="78">
        <f t="shared" si="102"/>
        <v>0</v>
      </c>
    </row>
    <row r="494" spans="1:68" ht="27" customHeight="1" x14ac:dyDescent="0.25">
      <c r="A494" s="63" t="s">
        <v>792</v>
      </c>
      <c r="B494" s="63" t="s">
        <v>795</v>
      </c>
      <c r="C494" s="36">
        <v>4301031364</v>
      </c>
      <c r="D494" s="857">
        <v>4680115883161</v>
      </c>
      <c r="E494" s="85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83</v>
      </c>
      <c r="L494" s="37" t="s">
        <v>45</v>
      </c>
      <c r="M494" s="38" t="s">
        <v>82</v>
      </c>
      <c r="N494" s="38"/>
      <c r="O494" s="37">
        <v>50</v>
      </c>
      <c r="P494" s="1122" t="s">
        <v>796</v>
      </c>
      <c r="Q494" s="859"/>
      <c r="R494" s="859"/>
      <c r="S494" s="859"/>
      <c r="T494" s="860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8"/>
        <v>0</v>
      </c>
      <c r="Z494" s="41" t="str">
        <f t="shared" si="103"/>
        <v/>
      </c>
      <c r="AA494" s="68" t="s">
        <v>45</v>
      </c>
      <c r="AB494" s="69" t="s">
        <v>45</v>
      </c>
      <c r="AC494" s="600" t="s">
        <v>794</v>
      </c>
      <c r="AG494" s="78"/>
      <c r="AJ494" s="84" t="s">
        <v>45</v>
      </c>
      <c r="AK494" s="84">
        <v>0</v>
      </c>
      <c r="BB494" s="601" t="s">
        <v>66</v>
      </c>
      <c r="BM494" s="78">
        <f t="shared" si="99"/>
        <v>0</v>
      </c>
      <c r="BN494" s="78">
        <f t="shared" si="100"/>
        <v>0</v>
      </c>
      <c r="BO494" s="78">
        <f t="shared" si="101"/>
        <v>0</v>
      </c>
      <c r="BP494" s="78">
        <f t="shared" si="102"/>
        <v>0</v>
      </c>
    </row>
    <row r="495" spans="1:68" ht="27" customHeight="1" x14ac:dyDescent="0.25">
      <c r="A495" s="63" t="s">
        <v>797</v>
      </c>
      <c r="B495" s="63" t="s">
        <v>798</v>
      </c>
      <c r="C495" s="36">
        <v>4301031333</v>
      </c>
      <c r="D495" s="857">
        <v>4607091389531</v>
      </c>
      <c r="E495" s="85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83</v>
      </c>
      <c r="L495" s="37" t="s">
        <v>45</v>
      </c>
      <c r="M495" s="38" t="s">
        <v>82</v>
      </c>
      <c r="N495" s="38"/>
      <c r="O495" s="37">
        <v>50</v>
      </c>
      <c r="P495" s="112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59"/>
      <c r="R495" s="859"/>
      <c r="S495" s="859"/>
      <c r="T495" s="860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98"/>
        <v>0</v>
      </c>
      <c r="Z495" s="41" t="str">
        <f t="shared" si="103"/>
        <v/>
      </c>
      <c r="AA495" s="68" t="s">
        <v>45</v>
      </c>
      <c r="AB495" s="69" t="s">
        <v>45</v>
      </c>
      <c r="AC495" s="602" t="s">
        <v>799</v>
      </c>
      <c r="AG495" s="78"/>
      <c r="AJ495" s="84" t="s">
        <v>45</v>
      </c>
      <c r="AK495" s="84">
        <v>0</v>
      </c>
      <c r="BB495" s="603" t="s">
        <v>66</v>
      </c>
      <c r="BM495" s="78">
        <f t="shared" si="99"/>
        <v>0</v>
      </c>
      <c r="BN495" s="78">
        <f t="shared" si="100"/>
        <v>0</v>
      </c>
      <c r="BO495" s="78">
        <f t="shared" si="101"/>
        <v>0</v>
      </c>
      <c r="BP495" s="78">
        <f t="shared" si="102"/>
        <v>0</v>
      </c>
    </row>
    <row r="496" spans="1:68" ht="27" customHeight="1" x14ac:dyDescent="0.25">
      <c r="A496" s="63" t="s">
        <v>797</v>
      </c>
      <c r="B496" s="63" t="s">
        <v>800</v>
      </c>
      <c r="C496" s="36">
        <v>4301031358</v>
      </c>
      <c r="D496" s="857">
        <v>4607091389531</v>
      </c>
      <c r="E496" s="857"/>
      <c r="F496" s="62">
        <v>0.35</v>
      </c>
      <c r="G496" s="37">
        <v>6</v>
      </c>
      <c r="H496" s="62">
        <v>2.1</v>
      </c>
      <c r="I496" s="62">
        <v>2.23</v>
      </c>
      <c r="J496" s="37">
        <v>234</v>
      </c>
      <c r="K496" s="37" t="s">
        <v>83</v>
      </c>
      <c r="L496" s="37" t="s">
        <v>45</v>
      </c>
      <c r="M496" s="38" t="s">
        <v>82</v>
      </c>
      <c r="N496" s="38"/>
      <c r="O496" s="37">
        <v>50</v>
      </c>
      <c r="P496" s="112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859"/>
      <c r="R496" s="859"/>
      <c r="S496" s="859"/>
      <c r="T496" s="860"/>
      <c r="U496" s="39" t="s">
        <v>45</v>
      </c>
      <c r="V496" s="39" t="s">
        <v>45</v>
      </c>
      <c r="W496" s="40" t="s">
        <v>0</v>
      </c>
      <c r="X496" s="58">
        <v>0</v>
      </c>
      <c r="Y496" s="55">
        <f t="shared" si="98"/>
        <v>0</v>
      </c>
      <c r="Z496" s="41" t="str">
        <f t="shared" si="103"/>
        <v/>
      </c>
      <c r="AA496" s="68" t="s">
        <v>45</v>
      </c>
      <c r="AB496" s="69" t="s">
        <v>45</v>
      </c>
      <c r="AC496" s="604" t="s">
        <v>799</v>
      </c>
      <c r="AG496" s="78"/>
      <c r="AJ496" s="84" t="s">
        <v>45</v>
      </c>
      <c r="AK496" s="84">
        <v>0</v>
      </c>
      <c r="BB496" s="605" t="s">
        <v>66</v>
      </c>
      <c r="BM496" s="78">
        <f t="shared" si="99"/>
        <v>0</v>
      </c>
      <c r="BN496" s="78">
        <f t="shared" si="100"/>
        <v>0</v>
      </c>
      <c r="BO496" s="78">
        <f t="shared" si="101"/>
        <v>0</v>
      </c>
      <c r="BP496" s="78">
        <f t="shared" si="102"/>
        <v>0</v>
      </c>
    </row>
    <row r="497" spans="1:68" ht="37.5" customHeight="1" x14ac:dyDescent="0.25">
      <c r="A497" s="63" t="s">
        <v>801</v>
      </c>
      <c r="B497" s="63" t="s">
        <v>802</v>
      </c>
      <c r="C497" s="36">
        <v>4301031360</v>
      </c>
      <c r="D497" s="857">
        <v>4607091384345</v>
      </c>
      <c r="E497" s="857"/>
      <c r="F497" s="62">
        <v>0.35</v>
      </c>
      <c r="G497" s="37">
        <v>6</v>
      </c>
      <c r="H497" s="62">
        <v>2.1</v>
      </c>
      <c r="I497" s="62">
        <v>2.23</v>
      </c>
      <c r="J497" s="37">
        <v>234</v>
      </c>
      <c r="K497" s="37" t="s">
        <v>83</v>
      </c>
      <c r="L497" s="37" t="s">
        <v>45</v>
      </c>
      <c r="M497" s="38" t="s">
        <v>82</v>
      </c>
      <c r="N497" s="38"/>
      <c r="O497" s="37">
        <v>50</v>
      </c>
      <c r="P497" s="11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859"/>
      <c r="R497" s="859"/>
      <c r="S497" s="859"/>
      <c r="T497" s="860"/>
      <c r="U497" s="39" t="s">
        <v>45</v>
      </c>
      <c r="V497" s="39" t="s">
        <v>45</v>
      </c>
      <c r="W497" s="40" t="s">
        <v>0</v>
      </c>
      <c r="X497" s="58">
        <v>0</v>
      </c>
      <c r="Y497" s="55">
        <f t="shared" si="98"/>
        <v>0</v>
      </c>
      <c r="Z497" s="41" t="str">
        <f t="shared" si="103"/>
        <v/>
      </c>
      <c r="AA497" s="68" t="s">
        <v>45</v>
      </c>
      <c r="AB497" s="69" t="s">
        <v>45</v>
      </c>
      <c r="AC497" s="606" t="s">
        <v>794</v>
      </c>
      <c r="AG497" s="78"/>
      <c r="AJ497" s="84" t="s">
        <v>45</v>
      </c>
      <c r="AK497" s="84">
        <v>0</v>
      </c>
      <c r="BB497" s="607" t="s">
        <v>66</v>
      </c>
      <c r="BM497" s="78">
        <f t="shared" si="99"/>
        <v>0</v>
      </c>
      <c r="BN497" s="78">
        <f t="shared" si="100"/>
        <v>0</v>
      </c>
      <c r="BO497" s="78">
        <f t="shared" si="101"/>
        <v>0</v>
      </c>
      <c r="BP497" s="78">
        <f t="shared" si="102"/>
        <v>0</v>
      </c>
    </row>
    <row r="498" spans="1:68" ht="27" customHeight="1" x14ac:dyDescent="0.25">
      <c r="A498" s="63" t="s">
        <v>803</v>
      </c>
      <c r="B498" s="63" t="s">
        <v>804</v>
      </c>
      <c r="C498" s="36">
        <v>4301031338</v>
      </c>
      <c r="D498" s="857">
        <v>4680115883185</v>
      </c>
      <c r="E498" s="857"/>
      <c r="F498" s="62">
        <v>0.28000000000000003</v>
      </c>
      <c r="G498" s="37">
        <v>6</v>
      </c>
      <c r="H498" s="62">
        <v>1.68</v>
      </c>
      <c r="I498" s="62">
        <v>1.81</v>
      </c>
      <c r="J498" s="37">
        <v>234</v>
      </c>
      <c r="K498" s="37" t="s">
        <v>83</v>
      </c>
      <c r="L498" s="37" t="s">
        <v>45</v>
      </c>
      <c r="M498" s="38" t="s">
        <v>82</v>
      </c>
      <c r="N498" s="38"/>
      <c r="O498" s="37">
        <v>50</v>
      </c>
      <c r="P498" s="112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859"/>
      <c r="R498" s="859"/>
      <c r="S498" s="859"/>
      <c r="T498" s="860"/>
      <c r="U498" s="39" t="s">
        <v>45</v>
      </c>
      <c r="V498" s="39" t="s">
        <v>45</v>
      </c>
      <c r="W498" s="40" t="s">
        <v>0</v>
      </c>
      <c r="X498" s="58">
        <v>0</v>
      </c>
      <c r="Y498" s="55">
        <f t="shared" si="98"/>
        <v>0</v>
      </c>
      <c r="Z498" s="41" t="str">
        <f t="shared" si="103"/>
        <v/>
      </c>
      <c r="AA498" s="68" t="s">
        <v>45</v>
      </c>
      <c r="AB498" s="69" t="s">
        <v>45</v>
      </c>
      <c r="AC498" s="608" t="s">
        <v>770</v>
      </c>
      <c r="AG498" s="78"/>
      <c r="AJ498" s="84" t="s">
        <v>45</v>
      </c>
      <c r="AK498" s="84">
        <v>0</v>
      </c>
      <c r="BB498" s="609" t="s">
        <v>66</v>
      </c>
      <c r="BM498" s="78">
        <f t="shared" si="99"/>
        <v>0</v>
      </c>
      <c r="BN498" s="78">
        <f t="shared" si="100"/>
        <v>0</v>
      </c>
      <c r="BO498" s="78">
        <f t="shared" si="101"/>
        <v>0</v>
      </c>
      <c r="BP498" s="78">
        <f t="shared" si="102"/>
        <v>0</v>
      </c>
    </row>
    <row r="499" spans="1:68" ht="27" customHeight="1" x14ac:dyDescent="0.25">
      <c r="A499" s="63" t="s">
        <v>803</v>
      </c>
      <c r="B499" s="63" t="s">
        <v>805</v>
      </c>
      <c r="C499" s="36">
        <v>4301031368</v>
      </c>
      <c r="D499" s="857">
        <v>4680115883185</v>
      </c>
      <c r="E499" s="857"/>
      <c r="F499" s="62">
        <v>0.28000000000000003</v>
      </c>
      <c r="G499" s="37">
        <v>6</v>
      </c>
      <c r="H499" s="62">
        <v>1.68</v>
      </c>
      <c r="I499" s="62">
        <v>1.81</v>
      </c>
      <c r="J499" s="37">
        <v>234</v>
      </c>
      <c r="K499" s="37" t="s">
        <v>83</v>
      </c>
      <c r="L499" s="37" t="s">
        <v>45</v>
      </c>
      <c r="M499" s="38" t="s">
        <v>82</v>
      </c>
      <c r="N499" s="38"/>
      <c r="O499" s="37">
        <v>50</v>
      </c>
      <c r="P499" s="1127" t="s">
        <v>806</v>
      </c>
      <c r="Q499" s="859"/>
      <c r="R499" s="859"/>
      <c r="S499" s="859"/>
      <c r="T499" s="860"/>
      <c r="U499" s="39" t="s">
        <v>45</v>
      </c>
      <c r="V499" s="39" t="s">
        <v>45</v>
      </c>
      <c r="W499" s="40" t="s">
        <v>0</v>
      </c>
      <c r="X499" s="58">
        <v>0</v>
      </c>
      <c r="Y499" s="55">
        <f t="shared" si="98"/>
        <v>0</v>
      </c>
      <c r="Z499" s="41" t="str">
        <f t="shared" si="103"/>
        <v/>
      </c>
      <c r="AA499" s="68" t="s">
        <v>45</v>
      </c>
      <c r="AB499" s="69" t="s">
        <v>45</v>
      </c>
      <c r="AC499" s="610" t="s">
        <v>770</v>
      </c>
      <c r="AG499" s="78"/>
      <c r="AJ499" s="84" t="s">
        <v>45</v>
      </c>
      <c r="AK499" s="84">
        <v>0</v>
      </c>
      <c r="BB499" s="611" t="s">
        <v>66</v>
      </c>
      <c r="BM499" s="78">
        <f t="shared" si="99"/>
        <v>0</v>
      </c>
      <c r="BN499" s="78">
        <f t="shared" si="100"/>
        <v>0</v>
      </c>
      <c r="BO499" s="78">
        <f t="shared" si="101"/>
        <v>0</v>
      </c>
      <c r="BP499" s="78">
        <f t="shared" si="102"/>
        <v>0</v>
      </c>
    </row>
    <row r="500" spans="1:68" ht="27" customHeight="1" x14ac:dyDescent="0.25">
      <c r="A500" s="63" t="s">
        <v>803</v>
      </c>
      <c r="B500" s="63" t="s">
        <v>807</v>
      </c>
      <c r="C500" s="36">
        <v>4301031255</v>
      </c>
      <c r="D500" s="857">
        <v>4680115883185</v>
      </c>
      <c r="E500" s="857"/>
      <c r="F500" s="62">
        <v>0.28000000000000003</v>
      </c>
      <c r="G500" s="37">
        <v>6</v>
      </c>
      <c r="H500" s="62">
        <v>1.68</v>
      </c>
      <c r="I500" s="62">
        <v>1.81</v>
      </c>
      <c r="J500" s="37">
        <v>234</v>
      </c>
      <c r="K500" s="37" t="s">
        <v>83</v>
      </c>
      <c r="L500" s="37" t="s">
        <v>45</v>
      </c>
      <c r="M500" s="38" t="s">
        <v>82</v>
      </c>
      <c r="N500" s="38"/>
      <c r="O500" s="37">
        <v>45</v>
      </c>
      <c r="P500" s="112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859"/>
      <c r="R500" s="859"/>
      <c r="S500" s="859"/>
      <c r="T500" s="860"/>
      <c r="U500" s="39" t="s">
        <v>45</v>
      </c>
      <c r="V500" s="39" t="s">
        <v>45</v>
      </c>
      <c r="W500" s="40" t="s">
        <v>0</v>
      </c>
      <c r="X500" s="58">
        <v>0</v>
      </c>
      <c r="Y500" s="55">
        <f t="shared" si="98"/>
        <v>0</v>
      </c>
      <c r="Z500" s="41" t="str">
        <f t="shared" si="103"/>
        <v/>
      </c>
      <c r="AA500" s="68" t="s">
        <v>45</v>
      </c>
      <c r="AB500" s="69" t="s">
        <v>45</v>
      </c>
      <c r="AC500" s="612" t="s">
        <v>808</v>
      </c>
      <c r="AG500" s="78"/>
      <c r="AJ500" s="84" t="s">
        <v>45</v>
      </c>
      <c r="AK500" s="84">
        <v>0</v>
      </c>
      <c r="BB500" s="613" t="s">
        <v>66</v>
      </c>
      <c r="BM500" s="78">
        <f t="shared" si="99"/>
        <v>0</v>
      </c>
      <c r="BN500" s="78">
        <f t="shared" si="100"/>
        <v>0</v>
      </c>
      <c r="BO500" s="78">
        <f t="shared" si="101"/>
        <v>0</v>
      </c>
      <c r="BP500" s="78">
        <f t="shared" si="102"/>
        <v>0</v>
      </c>
    </row>
    <row r="501" spans="1:68" x14ac:dyDescent="0.2">
      <c r="A501" s="864"/>
      <c r="B501" s="864"/>
      <c r="C501" s="864"/>
      <c r="D501" s="864"/>
      <c r="E501" s="864"/>
      <c r="F501" s="864"/>
      <c r="G501" s="864"/>
      <c r="H501" s="864"/>
      <c r="I501" s="864"/>
      <c r="J501" s="864"/>
      <c r="K501" s="864"/>
      <c r="L501" s="864"/>
      <c r="M501" s="864"/>
      <c r="N501" s="864"/>
      <c r="O501" s="865"/>
      <c r="P501" s="861" t="s">
        <v>40</v>
      </c>
      <c r="Q501" s="862"/>
      <c r="R501" s="862"/>
      <c r="S501" s="862"/>
      <c r="T501" s="862"/>
      <c r="U501" s="862"/>
      <c r="V501" s="863"/>
      <c r="W501" s="42" t="s">
        <v>39</v>
      </c>
      <c r="X501" s="43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43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43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67"/>
      <c r="AB501" s="67"/>
      <c r="AC501" s="67"/>
    </row>
    <row r="502" spans="1:68" x14ac:dyDescent="0.2">
      <c r="A502" s="864"/>
      <c r="B502" s="864"/>
      <c r="C502" s="864"/>
      <c r="D502" s="864"/>
      <c r="E502" s="864"/>
      <c r="F502" s="864"/>
      <c r="G502" s="864"/>
      <c r="H502" s="864"/>
      <c r="I502" s="864"/>
      <c r="J502" s="864"/>
      <c r="K502" s="864"/>
      <c r="L502" s="864"/>
      <c r="M502" s="864"/>
      <c r="N502" s="864"/>
      <c r="O502" s="865"/>
      <c r="P502" s="861" t="s">
        <v>40</v>
      </c>
      <c r="Q502" s="862"/>
      <c r="R502" s="862"/>
      <c r="S502" s="862"/>
      <c r="T502" s="862"/>
      <c r="U502" s="862"/>
      <c r="V502" s="863"/>
      <c r="W502" s="42" t="s">
        <v>0</v>
      </c>
      <c r="X502" s="43">
        <f>IFERROR(SUM(X479:X500),"0")</f>
        <v>0</v>
      </c>
      <c r="Y502" s="43">
        <f>IFERROR(SUM(Y479:Y500),"0")</f>
        <v>0</v>
      </c>
      <c r="Z502" s="42"/>
      <c r="AA502" s="67"/>
      <c r="AB502" s="67"/>
      <c r="AC502" s="67"/>
    </row>
    <row r="503" spans="1:68" ht="14.25" customHeight="1" x14ac:dyDescent="0.25">
      <c r="A503" s="856" t="s">
        <v>84</v>
      </c>
      <c r="B503" s="856"/>
      <c r="C503" s="856"/>
      <c r="D503" s="856"/>
      <c r="E503" s="856"/>
      <c r="F503" s="856"/>
      <c r="G503" s="856"/>
      <c r="H503" s="856"/>
      <c r="I503" s="856"/>
      <c r="J503" s="856"/>
      <c r="K503" s="856"/>
      <c r="L503" s="856"/>
      <c r="M503" s="856"/>
      <c r="N503" s="856"/>
      <c r="O503" s="856"/>
      <c r="P503" s="856"/>
      <c r="Q503" s="856"/>
      <c r="R503" s="856"/>
      <c r="S503" s="856"/>
      <c r="T503" s="856"/>
      <c r="U503" s="856"/>
      <c r="V503" s="856"/>
      <c r="W503" s="856"/>
      <c r="X503" s="856"/>
      <c r="Y503" s="856"/>
      <c r="Z503" s="856"/>
      <c r="AA503" s="66"/>
      <c r="AB503" s="66"/>
      <c r="AC503" s="80"/>
    </row>
    <row r="504" spans="1:68" ht="27" customHeight="1" x14ac:dyDescent="0.25">
      <c r="A504" s="63" t="s">
        <v>809</v>
      </c>
      <c r="B504" s="63" t="s">
        <v>810</v>
      </c>
      <c r="C504" s="36">
        <v>4301051284</v>
      </c>
      <c r="D504" s="857">
        <v>4607091384352</v>
      </c>
      <c r="E504" s="857"/>
      <c r="F504" s="62">
        <v>0.6</v>
      </c>
      <c r="G504" s="37">
        <v>4</v>
      </c>
      <c r="H504" s="62">
        <v>2.4</v>
      </c>
      <c r="I504" s="62">
        <v>2.6459999999999999</v>
      </c>
      <c r="J504" s="37">
        <v>132</v>
      </c>
      <c r="K504" s="37" t="s">
        <v>137</v>
      </c>
      <c r="L504" s="37" t="s">
        <v>45</v>
      </c>
      <c r="M504" s="38" t="s">
        <v>88</v>
      </c>
      <c r="N504" s="38"/>
      <c r="O504" s="37">
        <v>45</v>
      </c>
      <c r="P504" s="112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859"/>
      <c r="R504" s="859"/>
      <c r="S504" s="859"/>
      <c r="T504" s="86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IFERROR(IF(Y504=0,"",ROUNDUP(Y504/H504,0)*0.00902),"")</f>
        <v/>
      </c>
      <c r="AA504" s="68" t="s">
        <v>45</v>
      </c>
      <c r="AB504" s="69" t="s">
        <v>45</v>
      </c>
      <c r="AC504" s="614" t="s">
        <v>811</v>
      </c>
      <c r="AG504" s="78"/>
      <c r="AJ504" s="84" t="s">
        <v>45</v>
      </c>
      <c r="AK504" s="84">
        <v>0</v>
      </c>
      <c r="BB504" s="615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812</v>
      </c>
      <c r="B505" s="63" t="s">
        <v>813</v>
      </c>
      <c r="C505" s="36">
        <v>4301051431</v>
      </c>
      <c r="D505" s="857">
        <v>4607091389654</v>
      </c>
      <c r="E505" s="857"/>
      <c r="F505" s="62">
        <v>0.33</v>
      </c>
      <c r="G505" s="37">
        <v>6</v>
      </c>
      <c r="H505" s="62">
        <v>1.98</v>
      </c>
      <c r="I505" s="62">
        <v>2.238</v>
      </c>
      <c r="J505" s="37">
        <v>182</v>
      </c>
      <c r="K505" s="37" t="s">
        <v>89</v>
      </c>
      <c r="L505" s="37" t="s">
        <v>45</v>
      </c>
      <c r="M505" s="38" t="s">
        <v>88</v>
      </c>
      <c r="N505" s="38"/>
      <c r="O505" s="37">
        <v>45</v>
      </c>
      <c r="P505" s="11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859"/>
      <c r="R505" s="859"/>
      <c r="S505" s="859"/>
      <c r="T505" s="86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IFERROR(IF(Y505=0,"",ROUNDUP(Y505/H505,0)*0.00651),"")</f>
        <v/>
      </c>
      <c r="AA505" s="68" t="s">
        <v>45</v>
      </c>
      <c r="AB505" s="69" t="s">
        <v>45</v>
      </c>
      <c r="AC505" s="616" t="s">
        <v>814</v>
      </c>
      <c r="AG505" s="78"/>
      <c r="AJ505" s="84" t="s">
        <v>45</v>
      </c>
      <c r="AK505" s="84">
        <v>0</v>
      </c>
      <c r="BB505" s="617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64"/>
      <c r="B506" s="864"/>
      <c r="C506" s="864"/>
      <c r="D506" s="864"/>
      <c r="E506" s="864"/>
      <c r="F506" s="864"/>
      <c r="G506" s="864"/>
      <c r="H506" s="864"/>
      <c r="I506" s="864"/>
      <c r="J506" s="864"/>
      <c r="K506" s="864"/>
      <c r="L506" s="864"/>
      <c r="M506" s="864"/>
      <c r="N506" s="864"/>
      <c r="O506" s="865"/>
      <c r="P506" s="861" t="s">
        <v>40</v>
      </c>
      <c r="Q506" s="862"/>
      <c r="R506" s="862"/>
      <c r="S506" s="862"/>
      <c r="T506" s="862"/>
      <c r="U506" s="862"/>
      <c r="V506" s="863"/>
      <c r="W506" s="42" t="s">
        <v>39</v>
      </c>
      <c r="X506" s="43">
        <f>IFERROR(X504/H504,"0")+IFERROR(X505/H505,"0")</f>
        <v>0</v>
      </c>
      <c r="Y506" s="43">
        <f>IFERROR(Y504/H504,"0")+IFERROR(Y505/H505,"0")</f>
        <v>0</v>
      </c>
      <c r="Z506" s="43">
        <f>IFERROR(IF(Z504="",0,Z504),"0")+IFERROR(IF(Z505="",0,Z505),"0")</f>
        <v>0</v>
      </c>
      <c r="AA506" s="67"/>
      <c r="AB506" s="67"/>
      <c r="AC506" s="67"/>
    </row>
    <row r="507" spans="1:68" x14ac:dyDescent="0.2">
      <c r="A507" s="864"/>
      <c r="B507" s="864"/>
      <c r="C507" s="864"/>
      <c r="D507" s="864"/>
      <c r="E507" s="864"/>
      <c r="F507" s="864"/>
      <c r="G507" s="864"/>
      <c r="H507" s="864"/>
      <c r="I507" s="864"/>
      <c r="J507" s="864"/>
      <c r="K507" s="864"/>
      <c r="L507" s="864"/>
      <c r="M507" s="864"/>
      <c r="N507" s="864"/>
      <c r="O507" s="865"/>
      <c r="P507" s="861" t="s">
        <v>40</v>
      </c>
      <c r="Q507" s="862"/>
      <c r="R507" s="862"/>
      <c r="S507" s="862"/>
      <c r="T507" s="862"/>
      <c r="U507" s="862"/>
      <c r="V507" s="863"/>
      <c r="W507" s="42" t="s">
        <v>0</v>
      </c>
      <c r="X507" s="43">
        <f>IFERROR(SUM(X504:X505),"0")</f>
        <v>0</v>
      </c>
      <c r="Y507" s="43">
        <f>IFERROR(SUM(Y504:Y505),"0")</f>
        <v>0</v>
      </c>
      <c r="Z507" s="42"/>
      <c r="AA507" s="67"/>
      <c r="AB507" s="67"/>
      <c r="AC507" s="67"/>
    </row>
    <row r="508" spans="1:68" ht="14.25" customHeight="1" x14ac:dyDescent="0.25">
      <c r="A508" s="856" t="s">
        <v>113</v>
      </c>
      <c r="B508" s="856"/>
      <c r="C508" s="856"/>
      <c r="D508" s="856"/>
      <c r="E508" s="856"/>
      <c r="F508" s="856"/>
      <c r="G508" s="856"/>
      <c r="H508" s="856"/>
      <c r="I508" s="856"/>
      <c r="J508" s="856"/>
      <c r="K508" s="856"/>
      <c r="L508" s="856"/>
      <c r="M508" s="856"/>
      <c r="N508" s="856"/>
      <c r="O508" s="856"/>
      <c r="P508" s="856"/>
      <c r="Q508" s="856"/>
      <c r="R508" s="856"/>
      <c r="S508" s="856"/>
      <c r="T508" s="856"/>
      <c r="U508" s="856"/>
      <c r="V508" s="856"/>
      <c r="W508" s="856"/>
      <c r="X508" s="856"/>
      <c r="Y508" s="856"/>
      <c r="Z508" s="856"/>
      <c r="AA508" s="66"/>
      <c r="AB508" s="66"/>
      <c r="AC508" s="80"/>
    </row>
    <row r="509" spans="1:68" ht="27" customHeight="1" x14ac:dyDescent="0.25">
      <c r="A509" s="63" t="s">
        <v>815</v>
      </c>
      <c r="B509" s="63" t="s">
        <v>816</v>
      </c>
      <c r="C509" s="36">
        <v>4301032045</v>
      </c>
      <c r="D509" s="857">
        <v>4680115884335</v>
      </c>
      <c r="E509" s="857"/>
      <c r="F509" s="62">
        <v>0.06</v>
      </c>
      <c r="G509" s="37">
        <v>20</v>
      </c>
      <c r="H509" s="62">
        <v>1.2</v>
      </c>
      <c r="I509" s="62">
        <v>1.8</v>
      </c>
      <c r="J509" s="37">
        <v>200</v>
      </c>
      <c r="K509" s="37" t="s">
        <v>819</v>
      </c>
      <c r="L509" s="37" t="s">
        <v>45</v>
      </c>
      <c r="M509" s="38" t="s">
        <v>818</v>
      </c>
      <c r="N509" s="38"/>
      <c r="O509" s="37">
        <v>60</v>
      </c>
      <c r="P509" s="113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859"/>
      <c r="R509" s="859"/>
      <c r="S509" s="859"/>
      <c r="T509" s="860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IFERROR(IF(Y509=0,"",ROUNDUP(Y509/H509,0)*0.00627),"")</f>
        <v/>
      </c>
      <c r="AA509" s="68" t="s">
        <v>45</v>
      </c>
      <c r="AB509" s="69" t="s">
        <v>45</v>
      </c>
      <c r="AC509" s="618" t="s">
        <v>817</v>
      </c>
      <c r="AG509" s="78"/>
      <c r="AJ509" s="84" t="s">
        <v>45</v>
      </c>
      <c r="AK509" s="84">
        <v>0</v>
      </c>
      <c r="BB509" s="619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820</v>
      </c>
      <c r="B510" s="63" t="s">
        <v>821</v>
      </c>
      <c r="C510" s="36">
        <v>4301170011</v>
      </c>
      <c r="D510" s="857">
        <v>4680115884113</v>
      </c>
      <c r="E510" s="857"/>
      <c r="F510" s="62">
        <v>0.11</v>
      </c>
      <c r="G510" s="37">
        <v>12</v>
      </c>
      <c r="H510" s="62">
        <v>1.32</v>
      </c>
      <c r="I510" s="62">
        <v>1.88</v>
      </c>
      <c r="J510" s="37">
        <v>200</v>
      </c>
      <c r="K510" s="37" t="s">
        <v>819</v>
      </c>
      <c r="L510" s="37" t="s">
        <v>45</v>
      </c>
      <c r="M510" s="38" t="s">
        <v>818</v>
      </c>
      <c r="N510" s="38"/>
      <c r="O510" s="37">
        <v>150</v>
      </c>
      <c r="P510" s="113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859"/>
      <c r="R510" s="859"/>
      <c r="S510" s="859"/>
      <c r="T510" s="86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IFERROR(IF(Y510=0,"",ROUNDUP(Y510/H510,0)*0.00627),"")</f>
        <v/>
      </c>
      <c r="AA510" s="68" t="s">
        <v>45</v>
      </c>
      <c r="AB510" s="69" t="s">
        <v>45</v>
      </c>
      <c r="AC510" s="620" t="s">
        <v>822</v>
      </c>
      <c r="AG510" s="78"/>
      <c r="AJ510" s="84" t="s">
        <v>45</v>
      </c>
      <c r="AK510" s="84">
        <v>0</v>
      </c>
      <c r="BB510" s="621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64"/>
      <c r="B511" s="864"/>
      <c r="C511" s="864"/>
      <c r="D511" s="864"/>
      <c r="E511" s="864"/>
      <c r="F511" s="864"/>
      <c r="G511" s="864"/>
      <c r="H511" s="864"/>
      <c r="I511" s="864"/>
      <c r="J511" s="864"/>
      <c r="K511" s="864"/>
      <c r="L511" s="864"/>
      <c r="M511" s="864"/>
      <c r="N511" s="864"/>
      <c r="O511" s="865"/>
      <c r="P511" s="861" t="s">
        <v>40</v>
      </c>
      <c r="Q511" s="862"/>
      <c r="R511" s="862"/>
      <c r="S511" s="862"/>
      <c r="T511" s="862"/>
      <c r="U511" s="862"/>
      <c r="V511" s="863"/>
      <c r="W511" s="42" t="s">
        <v>39</v>
      </c>
      <c r="X511" s="43">
        <f>IFERROR(X509/H509,"0")+IFERROR(X510/H510,"0")</f>
        <v>0</v>
      </c>
      <c r="Y511" s="43">
        <f>IFERROR(Y509/H509,"0")+IFERROR(Y510/H510,"0")</f>
        <v>0</v>
      </c>
      <c r="Z511" s="43">
        <f>IFERROR(IF(Z509="",0,Z509),"0")+IFERROR(IF(Z510="",0,Z510),"0")</f>
        <v>0</v>
      </c>
      <c r="AA511" s="67"/>
      <c r="AB511" s="67"/>
      <c r="AC511" s="67"/>
    </row>
    <row r="512" spans="1:68" x14ac:dyDescent="0.2">
      <c r="A512" s="864"/>
      <c r="B512" s="864"/>
      <c r="C512" s="864"/>
      <c r="D512" s="864"/>
      <c r="E512" s="864"/>
      <c r="F512" s="864"/>
      <c r="G512" s="864"/>
      <c r="H512" s="864"/>
      <c r="I512" s="864"/>
      <c r="J512" s="864"/>
      <c r="K512" s="864"/>
      <c r="L512" s="864"/>
      <c r="M512" s="864"/>
      <c r="N512" s="864"/>
      <c r="O512" s="865"/>
      <c r="P512" s="861" t="s">
        <v>40</v>
      </c>
      <c r="Q512" s="862"/>
      <c r="R512" s="862"/>
      <c r="S512" s="862"/>
      <c r="T512" s="862"/>
      <c r="U512" s="862"/>
      <c r="V512" s="863"/>
      <c r="W512" s="42" t="s">
        <v>0</v>
      </c>
      <c r="X512" s="43">
        <f>IFERROR(SUM(X509:X510),"0")</f>
        <v>0</v>
      </c>
      <c r="Y512" s="43">
        <f>IFERROR(SUM(Y509:Y510),"0")</f>
        <v>0</v>
      </c>
      <c r="Z512" s="42"/>
      <c r="AA512" s="67"/>
      <c r="AB512" s="67"/>
      <c r="AC512" s="67"/>
    </row>
    <row r="513" spans="1:68" ht="16.5" customHeight="1" x14ac:dyDescent="0.25">
      <c r="A513" s="855" t="s">
        <v>823</v>
      </c>
      <c r="B513" s="855"/>
      <c r="C513" s="855"/>
      <c r="D513" s="855"/>
      <c r="E513" s="855"/>
      <c r="F513" s="855"/>
      <c r="G513" s="855"/>
      <c r="H513" s="855"/>
      <c r="I513" s="855"/>
      <c r="J513" s="855"/>
      <c r="K513" s="855"/>
      <c r="L513" s="855"/>
      <c r="M513" s="855"/>
      <c r="N513" s="855"/>
      <c r="O513" s="855"/>
      <c r="P513" s="855"/>
      <c r="Q513" s="855"/>
      <c r="R513" s="855"/>
      <c r="S513" s="855"/>
      <c r="T513" s="855"/>
      <c r="U513" s="855"/>
      <c r="V513" s="855"/>
      <c r="W513" s="855"/>
      <c r="X513" s="855"/>
      <c r="Y513" s="855"/>
      <c r="Z513" s="855"/>
      <c r="AA513" s="65"/>
      <c r="AB513" s="65"/>
      <c r="AC513" s="79"/>
    </row>
    <row r="514" spans="1:68" ht="14.25" customHeight="1" x14ac:dyDescent="0.25">
      <c r="A514" s="856" t="s">
        <v>179</v>
      </c>
      <c r="B514" s="856"/>
      <c r="C514" s="856"/>
      <c r="D514" s="856"/>
      <c r="E514" s="856"/>
      <c r="F514" s="856"/>
      <c r="G514" s="856"/>
      <c r="H514" s="856"/>
      <c r="I514" s="856"/>
      <c r="J514" s="856"/>
      <c r="K514" s="856"/>
      <c r="L514" s="856"/>
      <c r="M514" s="856"/>
      <c r="N514" s="856"/>
      <c r="O514" s="856"/>
      <c r="P514" s="856"/>
      <c r="Q514" s="856"/>
      <c r="R514" s="856"/>
      <c r="S514" s="856"/>
      <c r="T514" s="856"/>
      <c r="U514" s="856"/>
      <c r="V514" s="856"/>
      <c r="W514" s="856"/>
      <c r="X514" s="856"/>
      <c r="Y514" s="856"/>
      <c r="Z514" s="856"/>
      <c r="AA514" s="66"/>
      <c r="AB514" s="66"/>
      <c r="AC514" s="80"/>
    </row>
    <row r="515" spans="1:68" ht="27" customHeight="1" x14ac:dyDescent="0.25">
      <c r="A515" s="63" t="s">
        <v>824</v>
      </c>
      <c r="B515" s="63" t="s">
        <v>825</v>
      </c>
      <c r="C515" s="36">
        <v>4301020315</v>
      </c>
      <c r="D515" s="857">
        <v>4607091389364</v>
      </c>
      <c r="E515" s="857"/>
      <c r="F515" s="62">
        <v>0.42</v>
      </c>
      <c r="G515" s="37">
        <v>6</v>
      </c>
      <c r="H515" s="62">
        <v>2.52</v>
      </c>
      <c r="I515" s="62">
        <v>2.73</v>
      </c>
      <c r="J515" s="37">
        <v>182</v>
      </c>
      <c r="K515" s="37" t="s">
        <v>89</v>
      </c>
      <c r="L515" s="37" t="s">
        <v>45</v>
      </c>
      <c r="M515" s="38" t="s">
        <v>82</v>
      </c>
      <c r="N515" s="38"/>
      <c r="O515" s="37">
        <v>40</v>
      </c>
      <c r="P515" s="113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859"/>
      <c r="R515" s="859"/>
      <c r="S515" s="859"/>
      <c r="T515" s="86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IFERROR(IF(Y515=0,"",ROUNDUP(Y515/H515,0)*0.00651),"")</f>
        <v/>
      </c>
      <c r="AA515" s="68" t="s">
        <v>45</v>
      </c>
      <c r="AB515" s="69" t="s">
        <v>45</v>
      </c>
      <c r="AC515" s="622" t="s">
        <v>826</v>
      </c>
      <c r="AG515" s="78"/>
      <c r="AJ515" s="84" t="s">
        <v>45</v>
      </c>
      <c r="AK515" s="84">
        <v>0</v>
      </c>
      <c r="BB515" s="62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64"/>
      <c r="B516" s="864"/>
      <c r="C516" s="864"/>
      <c r="D516" s="864"/>
      <c r="E516" s="864"/>
      <c r="F516" s="864"/>
      <c r="G516" s="864"/>
      <c r="H516" s="864"/>
      <c r="I516" s="864"/>
      <c r="J516" s="864"/>
      <c r="K516" s="864"/>
      <c r="L516" s="864"/>
      <c r="M516" s="864"/>
      <c r="N516" s="864"/>
      <c r="O516" s="865"/>
      <c r="P516" s="861" t="s">
        <v>40</v>
      </c>
      <c r="Q516" s="862"/>
      <c r="R516" s="862"/>
      <c r="S516" s="862"/>
      <c r="T516" s="862"/>
      <c r="U516" s="862"/>
      <c r="V516" s="863"/>
      <c r="W516" s="42" t="s">
        <v>39</v>
      </c>
      <c r="X516" s="43">
        <f>IFERROR(X515/H515,"0")</f>
        <v>0</v>
      </c>
      <c r="Y516" s="43">
        <f>IFERROR(Y515/H515,"0")</f>
        <v>0</v>
      </c>
      <c r="Z516" s="43">
        <f>IFERROR(IF(Z515="",0,Z515),"0")</f>
        <v>0</v>
      </c>
      <c r="AA516" s="67"/>
      <c r="AB516" s="67"/>
      <c r="AC516" s="67"/>
    </row>
    <row r="517" spans="1:68" x14ac:dyDescent="0.2">
      <c r="A517" s="864"/>
      <c r="B517" s="864"/>
      <c r="C517" s="864"/>
      <c r="D517" s="864"/>
      <c r="E517" s="864"/>
      <c r="F517" s="864"/>
      <c r="G517" s="864"/>
      <c r="H517" s="864"/>
      <c r="I517" s="864"/>
      <c r="J517" s="864"/>
      <c r="K517" s="864"/>
      <c r="L517" s="864"/>
      <c r="M517" s="864"/>
      <c r="N517" s="864"/>
      <c r="O517" s="865"/>
      <c r="P517" s="861" t="s">
        <v>40</v>
      </c>
      <c r="Q517" s="862"/>
      <c r="R517" s="862"/>
      <c r="S517" s="862"/>
      <c r="T517" s="862"/>
      <c r="U517" s="862"/>
      <c r="V517" s="863"/>
      <c r="W517" s="42" t="s">
        <v>0</v>
      </c>
      <c r="X517" s="43">
        <f>IFERROR(SUM(X515:X515),"0")</f>
        <v>0</v>
      </c>
      <c r="Y517" s="43">
        <f>IFERROR(SUM(Y515:Y515),"0")</f>
        <v>0</v>
      </c>
      <c r="Z517" s="42"/>
      <c r="AA517" s="67"/>
      <c r="AB517" s="67"/>
      <c r="AC517" s="67"/>
    </row>
    <row r="518" spans="1:68" ht="14.25" customHeight="1" x14ac:dyDescent="0.25">
      <c r="A518" s="856" t="s">
        <v>78</v>
      </c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6"/>
      <c r="P518" s="856"/>
      <c r="Q518" s="856"/>
      <c r="R518" s="856"/>
      <c r="S518" s="856"/>
      <c r="T518" s="856"/>
      <c r="U518" s="856"/>
      <c r="V518" s="856"/>
      <c r="W518" s="856"/>
      <c r="X518" s="856"/>
      <c r="Y518" s="856"/>
      <c r="Z518" s="856"/>
      <c r="AA518" s="66"/>
      <c r="AB518" s="66"/>
      <c r="AC518" s="80"/>
    </row>
    <row r="519" spans="1:68" ht="27" customHeight="1" x14ac:dyDescent="0.25">
      <c r="A519" s="63" t="s">
        <v>827</v>
      </c>
      <c r="B519" s="63" t="s">
        <v>828</v>
      </c>
      <c r="C519" s="36">
        <v>4301031403</v>
      </c>
      <c r="D519" s="857">
        <v>4680115886094</v>
      </c>
      <c r="E519" s="857"/>
      <c r="F519" s="62">
        <v>0.9</v>
      </c>
      <c r="G519" s="37">
        <v>6</v>
      </c>
      <c r="H519" s="62">
        <v>5.4</v>
      </c>
      <c r="I519" s="62">
        <v>5.61</v>
      </c>
      <c r="J519" s="37">
        <v>132</v>
      </c>
      <c r="K519" s="37" t="s">
        <v>137</v>
      </c>
      <c r="L519" s="37" t="s">
        <v>45</v>
      </c>
      <c r="M519" s="38" t="s">
        <v>128</v>
      </c>
      <c r="N519" s="38"/>
      <c r="O519" s="37">
        <v>50</v>
      </c>
      <c r="P519" s="1134" t="s">
        <v>829</v>
      </c>
      <c r="Q519" s="859"/>
      <c r="R519" s="859"/>
      <c r="S519" s="859"/>
      <c r="T519" s="860"/>
      <c r="U519" s="39" t="s">
        <v>45</v>
      </c>
      <c r="V519" s="39" t="s">
        <v>45</v>
      </c>
      <c r="W519" s="40" t="s">
        <v>0</v>
      </c>
      <c r="X519" s="58">
        <v>0</v>
      </c>
      <c r="Y519" s="55">
        <f>IFERROR(IF(X519="",0,CEILING((X519/$H519),1)*$H519),"")</f>
        <v>0</v>
      </c>
      <c r="Z519" s="41" t="str">
        <f>IFERROR(IF(Y519=0,"",ROUNDUP(Y519/H519,0)*0.00902),"")</f>
        <v/>
      </c>
      <c r="AA519" s="68" t="s">
        <v>45</v>
      </c>
      <c r="AB519" s="69" t="s">
        <v>45</v>
      </c>
      <c r="AC519" s="624" t="s">
        <v>830</v>
      </c>
      <c r="AG519" s="78"/>
      <c r="AJ519" s="84" t="s">
        <v>45</v>
      </c>
      <c r="AK519" s="84">
        <v>0</v>
      </c>
      <c r="BB519" s="625" t="s">
        <v>66</v>
      </c>
      <c r="BM519" s="78">
        <f>IFERROR(X519*I519/H519,"0")</f>
        <v>0</v>
      </c>
      <c r="BN519" s="78">
        <f>IFERROR(Y519*I519/H519,"0")</f>
        <v>0</v>
      </c>
      <c r="BO519" s="78">
        <f>IFERROR(1/J519*(X519/H519),"0")</f>
        <v>0</v>
      </c>
      <c r="BP519" s="78">
        <f>IFERROR(1/J519*(Y519/H519),"0")</f>
        <v>0</v>
      </c>
    </row>
    <row r="520" spans="1:68" ht="27" customHeight="1" x14ac:dyDescent="0.25">
      <c r="A520" s="63" t="s">
        <v>831</v>
      </c>
      <c r="B520" s="63" t="s">
        <v>832</v>
      </c>
      <c r="C520" s="36">
        <v>4301031363</v>
      </c>
      <c r="D520" s="857">
        <v>4607091389425</v>
      </c>
      <c r="E520" s="857"/>
      <c r="F520" s="62">
        <v>0.35</v>
      </c>
      <c r="G520" s="37">
        <v>6</v>
      </c>
      <c r="H520" s="62">
        <v>2.1</v>
      </c>
      <c r="I520" s="62">
        <v>2.23</v>
      </c>
      <c r="J520" s="37">
        <v>234</v>
      </c>
      <c r="K520" s="37" t="s">
        <v>83</v>
      </c>
      <c r="L520" s="37" t="s">
        <v>45</v>
      </c>
      <c r="M520" s="38" t="s">
        <v>82</v>
      </c>
      <c r="N520" s="38"/>
      <c r="O520" s="37">
        <v>50</v>
      </c>
      <c r="P520" s="11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859"/>
      <c r="R520" s="859"/>
      <c r="S520" s="859"/>
      <c r="T520" s="86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IFERROR(IF(Y520=0,"",ROUNDUP(Y520/H520,0)*0.00502),"")</f>
        <v/>
      </c>
      <c r="AA520" s="68" t="s">
        <v>45</v>
      </c>
      <c r="AB520" s="69" t="s">
        <v>45</v>
      </c>
      <c r="AC520" s="626" t="s">
        <v>833</v>
      </c>
      <c r="AG520" s="78"/>
      <c r="AJ520" s="84" t="s">
        <v>45</v>
      </c>
      <c r="AK520" s="84">
        <v>0</v>
      </c>
      <c r="BB520" s="627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834</v>
      </c>
      <c r="B521" s="63" t="s">
        <v>835</v>
      </c>
      <c r="C521" s="36">
        <v>4301031373</v>
      </c>
      <c r="D521" s="857">
        <v>4680115880771</v>
      </c>
      <c r="E521" s="857"/>
      <c r="F521" s="62">
        <v>0.28000000000000003</v>
      </c>
      <c r="G521" s="37">
        <v>6</v>
      </c>
      <c r="H521" s="62">
        <v>1.68</v>
      </c>
      <c r="I521" s="62">
        <v>1.81</v>
      </c>
      <c r="J521" s="37">
        <v>234</v>
      </c>
      <c r="K521" s="37" t="s">
        <v>83</v>
      </c>
      <c r="L521" s="37" t="s">
        <v>45</v>
      </c>
      <c r="M521" s="38" t="s">
        <v>82</v>
      </c>
      <c r="N521" s="38"/>
      <c r="O521" s="37">
        <v>50</v>
      </c>
      <c r="P521" s="1136" t="s">
        <v>836</v>
      </c>
      <c r="Q521" s="859"/>
      <c r="R521" s="859"/>
      <c r="S521" s="859"/>
      <c r="T521" s="860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28" t="s">
        <v>837</v>
      </c>
      <c r="AG521" s="78"/>
      <c r="AJ521" s="84" t="s">
        <v>45</v>
      </c>
      <c r="AK521" s="84">
        <v>0</v>
      </c>
      <c r="BB521" s="62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838</v>
      </c>
      <c r="B522" s="63" t="s">
        <v>839</v>
      </c>
      <c r="C522" s="36">
        <v>4301031327</v>
      </c>
      <c r="D522" s="857">
        <v>4607091389500</v>
      </c>
      <c r="E522" s="857"/>
      <c r="F522" s="62">
        <v>0.35</v>
      </c>
      <c r="G522" s="37">
        <v>6</v>
      </c>
      <c r="H522" s="62">
        <v>2.1</v>
      </c>
      <c r="I522" s="62">
        <v>2.23</v>
      </c>
      <c r="J522" s="37">
        <v>234</v>
      </c>
      <c r="K522" s="37" t="s">
        <v>83</v>
      </c>
      <c r="L522" s="37" t="s">
        <v>45</v>
      </c>
      <c r="M522" s="38" t="s">
        <v>82</v>
      </c>
      <c r="N522" s="38"/>
      <c r="O522" s="37">
        <v>50</v>
      </c>
      <c r="P522" s="1137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59"/>
      <c r="R522" s="859"/>
      <c r="S522" s="859"/>
      <c r="T522" s="860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30" t="s">
        <v>837</v>
      </c>
      <c r="AG522" s="78"/>
      <c r="AJ522" s="84" t="s">
        <v>45</v>
      </c>
      <c r="AK522" s="84">
        <v>0</v>
      </c>
      <c r="BB522" s="63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838</v>
      </c>
      <c r="B523" s="63" t="s">
        <v>840</v>
      </c>
      <c r="C523" s="36">
        <v>4301031359</v>
      </c>
      <c r="D523" s="857">
        <v>4607091389500</v>
      </c>
      <c r="E523" s="857"/>
      <c r="F523" s="62">
        <v>0.35</v>
      </c>
      <c r="G523" s="37">
        <v>6</v>
      </c>
      <c r="H523" s="62">
        <v>2.1</v>
      </c>
      <c r="I523" s="62">
        <v>2.23</v>
      </c>
      <c r="J523" s="37">
        <v>234</v>
      </c>
      <c r="K523" s="37" t="s">
        <v>83</v>
      </c>
      <c r="L523" s="37" t="s">
        <v>45</v>
      </c>
      <c r="M523" s="38" t="s">
        <v>82</v>
      </c>
      <c r="N523" s="38"/>
      <c r="O523" s="37">
        <v>50</v>
      </c>
      <c r="P523" s="113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859"/>
      <c r="R523" s="859"/>
      <c r="S523" s="859"/>
      <c r="T523" s="860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IFERROR(IF(Y523=0,"",ROUNDUP(Y523/H523,0)*0.00502),"")</f>
        <v/>
      </c>
      <c r="AA523" s="68" t="s">
        <v>45</v>
      </c>
      <c r="AB523" s="69" t="s">
        <v>45</v>
      </c>
      <c r="AC523" s="632" t="s">
        <v>837</v>
      </c>
      <c r="AG523" s="78"/>
      <c r="AJ523" s="84" t="s">
        <v>45</v>
      </c>
      <c r="AK523" s="84">
        <v>0</v>
      </c>
      <c r="BB523" s="63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864"/>
      <c r="B524" s="864"/>
      <c r="C524" s="864"/>
      <c r="D524" s="864"/>
      <c r="E524" s="864"/>
      <c r="F524" s="864"/>
      <c r="G524" s="864"/>
      <c r="H524" s="864"/>
      <c r="I524" s="864"/>
      <c r="J524" s="864"/>
      <c r="K524" s="864"/>
      <c r="L524" s="864"/>
      <c r="M524" s="864"/>
      <c r="N524" s="864"/>
      <c r="O524" s="865"/>
      <c r="P524" s="861" t="s">
        <v>40</v>
      </c>
      <c r="Q524" s="862"/>
      <c r="R524" s="862"/>
      <c r="S524" s="862"/>
      <c r="T524" s="862"/>
      <c r="U524" s="862"/>
      <c r="V524" s="863"/>
      <c r="W524" s="42" t="s">
        <v>39</v>
      </c>
      <c r="X524" s="43">
        <f>IFERROR(X519/H519,"0")+IFERROR(X520/H520,"0")+IFERROR(X521/H521,"0")+IFERROR(X522/H522,"0")+IFERROR(X523/H523,"0")</f>
        <v>0</v>
      </c>
      <c r="Y524" s="43">
        <f>IFERROR(Y519/H519,"0")+IFERROR(Y520/H520,"0")+IFERROR(Y521/H521,"0")+IFERROR(Y522/H522,"0")+IFERROR(Y523/H523,"0")</f>
        <v>0</v>
      </c>
      <c r="Z524" s="43">
        <f>IFERROR(IF(Z519="",0,Z519),"0")+IFERROR(IF(Z520="",0,Z520),"0")+IFERROR(IF(Z521="",0,Z521),"0")+IFERROR(IF(Z522="",0,Z522),"0")+IFERROR(IF(Z523="",0,Z523),"0")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864"/>
      <c r="B525" s="864"/>
      <c r="C525" s="864"/>
      <c r="D525" s="864"/>
      <c r="E525" s="864"/>
      <c r="F525" s="864"/>
      <c r="G525" s="864"/>
      <c r="H525" s="864"/>
      <c r="I525" s="864"/>
      <c r="J525" s="864"/>
      <c r="K525" s="864"/>
      <c r="L525" s="864"/>
      <c r="M525" s="864"/>
      <c r="N525" s="864"/>
      <c r="O525" s="865"/>
      <c r="P525" s="861" t="s">
        <v>40</v>
      </c>
      <c r="Q525" s="862"/>
      <c r="R525" s="862"/>
      <c r="S525" s="862"/>
      <c r="T525" s="862"/>
      <c r="U525" s="862"/>
      <c r="V525" s="863"/>
      <c r="W525" s="42" t="s">
        <v>0</v>
      </c>
      <c r="X525" s="43">
        <f>IFERROR(SUM(X519:X523),"0")</f>
        <v>0</v>
      </c>
      <c r="Y525" s="43">
        <f>IFERROR(SUM(Y519:Y523),"0")</f>
        <v>0</v>
      </c>
      <c r="Z525" s="42"/>
      <c r="AA525" s="67"/>
      <c r="AB525" s="67"/>
      <c r="AC525" s="67"/>
    </row>
    <row r="526" spans="1:68" ht="14.25" customHeight="1" x14ac:dyDescent="0.25">
      <c r="A526" s="856" t="s">
        <v>841</v>
      </c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6"/>
      <c r="P526" s="856"/>
      <c r="Q526" s="856"/>
      <c r="R526" s="856"/>
      <c r="S526" s="856"/>
      <c r="T526" s="856"/>
      <c r="U526" s="856"/>
      <c r="V526" s="856"/>
      <c r="W526" s="856"/>
      <c r="X526" s="856"/>
      <c r="Y526" s="856"/>
      <c r="Z526" s="856"/>
      <c r="AA526" s="66"/>
      <c r="AB526" s="66"/>
      <c r="AC526" s="80"/>
    </row>
    <row r="527" spans="1:68" ht="27" customHeight="1" x14ac:dyDescent="0.25">
      <c r="A527" s="63" t="s">
        <v>842</v>
      </c>
      <c r="B527" s="63" t="s">
        <v>843</v>
      </c>
      <c r="C527" s="36">
        <v>4301040357</v>
      </c>
      <c r="D527" s="857">
        <v>4680115884564</v>
      </c>
      <c r="E527" s="857"/>
      <c r="F527" s="62">
        <v>0.15</v>
      </c>
      <c r="G527" s="37">
        <v>20</v>
      </c>
      <c r="H527" s="62">
        <v>3</v>
      </c>
      <c r="I527" s="62">
        <v>3.6</v>
      </c>
      <c r="J527" s="37">
        <v>200</v>
      </c>
      <c r="K527" s="37" t="s">
        <v>819</v>
      </c>
      <c r="L527" s="37" t="s">
        <v>45</v>
      </c>
      <c r="M527" s="38" t="s">
        <v>818</v>
      </c>
      <c r="N527" s="38"/>
      <c r="O527" s="37">
        <v>60</v>
      </c>
      <c r="P527" s="113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859"/>
      <c r="R527" s="859"/>
      <c r="S527" s="859"/>
      <c r="T527" s="860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IFERROR(IF(Y527=0,"",ROUNDUP(Y527/H527,0)*0.00627),"")</f>
        <v/>
      </c>
      <c r="AA527" s="68" t="s">
        <v>45</v>
      </c>
      <c r="AB527" s="69" t="s">
        <v>45</v>
      </c>
      <c r="AC527" s="634" t="s">
        <v>844</v>
      </c>
      <c r="AG527" s="78"/>
      <c r="AJ527" s="84" t="s">
        <v>45</v>
      </c>
      <c r="AK527" s="84">
        <v>0</v>
      </c>
      <c r="BB527" s="635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864"/>
      <c r="B528" s="864"/>
      <c r="C528" s="864"/>
      <c r="D528" s="864"/>
      <c r="E528" s="864"/>
      <c r="F528" s="864"/>
      <c r="G528" s="864"/>
      <c r="H528" s="864"/>
      <c r="I528" s="864"/>
      <c r="J528" s="864"/>
      <c r="K528" s="864"/>
      <c r="L528" s="864"/>
      <c r="M528" s="864"/>
      <c r="N528" s="864"/>
      <c r="O528" s="865"/>
      <c r="P528" s="861" t="s">
        <v>40</v>
      </c>
      <c r="Q528" s="862"/>
      <c r="R528" s="862"/>
      <c r="S528" s="862"/>
      <c r="T528" s="862"/>
      <c r="U528" s="862"/>
      <c r="V528" s="863"/>
      <c r="W528" s="42" t="s">
        <v>39</v>
      </c>
      <c r="X528" s="43">
        <f>IFERROR(X527/H527,"0")</f>
        <v>0</v>
      </c>
      <c r="Y528" s="43">
        <f>IFERROR(Y527/H527,"0")</f>
        <v>0</v>
      </c>
      <c r="Z528" s="43">
        <f>IFERROR(IF(Z527="",0,Z527),"0")</f>
        <v>0</v>
      </c>
      <c r="AA528" s="67"/>
      <c r="AB528" s="67"/>
      <c r="AC528" s="67"/>
    </row>
    <row r="529" spans="1:68" x14ac:dyDescent="0.2">
      <c r="A529" s="864"/>
      <c r="B529" s="864"/>
      <c r="C529" s="864"/>
      <c r="D529" s="864"/>
      <c r="E529" s="864"/>
      <c r="F529" s="864"/>
      <c r="G529" s="864"/>
      <c r="H529" s="864"/>
      <c r="I529" s="864"/>
      <c r="J529" s="864"/>
      <c r="K529" s="864"/>
      <c r="L529" s="864"/>
      <c r="M529" s="864"/>
      <c r="N529" s="864"/>
      <c r="O529" s="865"/>
      <c r="P529" s="861" t="s">
        <v>40</v>
      </c>
      <c r="Q529" s="862"/>
      <c r="R529" s="862"/>
      <c r="S529" s="862"/>
      <c r="T529" s="862"/>
      <c r="U529" s="862"/>
      <c r="V529" s="863"/>
      <c r="W529" s="42" t="s">
        <v>0</v>
      </c>
      <c r="X529" s="43">
        <f>IFERROR(SUM(X527:X527),"0")</f>
        <v>0</v>
      </c>
      <c r="Y529" s="43">
        <f>IFERROR(SUM(Y527:Y527),"0")</f>
        <v>0</v>
      </c>
      <c r="Z529" s="42"/>
      <c r="AA529" s="67"/>
      <c r="AB529" s="67"/>
      <c r="AC529" s="67"/>
    </row>
    <row r="530" spans="1:68" ht="16.5" customHeight="1" x14ac:dyDescent="0.25">
      <c r="A530" s="855" t="s">
        <v>845</v>
      </c>
      <c r="B530" s="855"/>
      <c r="C530" s="855"/>
      <c r="D530" s="855"/>
      <c r="E530" s="855"/>
      <c r="F530" s="855"/>
      <c r="G530" s="855"/>
      <c r="H530" s="855"/>
      <c r="I530" s="855"/>
      <c r="J530" s="855"/>
      <c r="K530" s="855"/>
      <c r="L530" s="855"/>
      <c r="M530" s="855"/>
      <c r="N530" s="855"/>
      <c r="O530" s="855"/>
      <c r="P530" s="855"/>
      <c r="Q530" s="855"/>
      <c r="R530" s="855"/>
      <c r="S530" s="855"/>
      <c r="T530" s="855"/>
      <c r="U530" s="855"/>
      <c r="V530" s="855"/>
      <c r="W530" s="855"/>
      <c r="X530" s="855"/>
      <c r="Y530" s="855"/>
      <c r="Z530" s="855"/>
      <c r="AA530" s="65"/>
      <c r="AB530" s="65"/>
      <c r="AC530" s="79"/>
    </row>
    <row r="531" spans="1:68" ht="14.25" customHeight="1" x14ac:dyDescent="0.25">
      <c r="A531" s="856" t="s">
        <v>78</v>
      </c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6"/>
      <c r="P531" s="856"/>
      <c r="Q531" s="856"/>
      <c r="R531" s="856"/>
      <c r="S531" s="856"/>
      <c r="T531" s="856"/>
      <c r="U531" s="856"/>
      <c r="V531" s="856"/>
      <c r="W531" s="856"/>
      <c r="X531" s="856"/>
      <c r="Y531" s="856"/>
      <c r="Z531" s="856"/>
      <c r="AA531" s="66"/>
      <c r="AB531" s="66"/>
      <c r="AC531" s="80"/>
    </row>
    <row r="532" spans="1:68" ht="27" customHeight="1" x14ac:dyDescent="0.25">
      <c r="A532" s="63" t="s">
        <v>846</v>
      </c>
      <c r="B532" s="63" t="s">
        <v>847</v>
      </c>
      <c r="C532" s="36">
        <v>4301031294</v>
      </c>
      <c r="D532" s="857">
        <v>4680115885189</v>
      </c>
      <c r="E532" s="857"/>
      <c r="F532" s="62">
        <v>0.2</v>
      </c>
      <c r="G532" s="37">
        <v>6</v>
      </c>
      <c r="H532" s="62">
        <v>1.2</v>
      </c>
      <c r="I532" s="62">
        <v>1.3720000000000001</v>
      </c>
      <c r="J532" s="37">
        <v>234</v>
      </c>
      <c r="K532" s="37" t="s">
        <v>83</v>
      </c>
      <c r="L532" s="37" t="s">
        <v>45</v>
      </c>
      <c r="M532" s="38" t="s">
        <v>82</v>
      </c>
      <c r="N532" s="38"/>
      <c r="O532" s="37">
        <v>40</v>
      </c>
      <c r="P532" s="114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859"/>
      <c r="R532" s="859"/>
      <c r="S532" s="859"/>
      <c r="T532" s="860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ref="Y532:Y537" si="104">IFERROR(IF(X532="",0,CEILING((X532/$H532),1)*$H532),"")</f>
        <v>0</v>
      </c>
      <c r="Z532" s="41" t="str">
        <f>IFERROR(IF(Y532=0,"",ROUNDUP(Y532/H532,0)*0.00502),"")</f>
        <v/>
      </c>
      <c r="AA532" s="68" t="s">
        <v>45</v>
      </c>
      <c r="AB532" s="69" t="s">
        <v>45</v>
      </c>
      <c r="AC532" s="636" t="s">
        <v>848</v>
      </c>
      <c r="AG532" s="78"/>
      <c r="AJ532" s="84" t="s">
        <v>45</v>
      </c>
      <c r="AK532" s="84">
        <v>0</v>
      </c>
      <c r="BB532" s="637" t="s">
        <v>66</v>
      </c>
      <c r="BM532" s="78">
        <f t="shared" ref="BM532:BM537" si="105">IFERROR(X532*I532/H532,"0")</f>
        <v>0</v>
      </c>
      <c r="BN532" s="78">
        <f t="shared" ref="BN532:BN537" si="106">IFERROR(Y532*I532/H532,"0")</f>
        <v>0</v>
      </c>
      <c r="BO532" s="78">
        <f t="shared" ref="BO532:BO537" si="107">IFERROR(1/J532*(X532/H532),"0")</f>
        <v>0</v>
      </c>
      <c r="BP532" s="78">
        <f t="shared" ref="BP532:BP537" si="108">IFERROR(1/J532*(Y532/H532),"0")</f>
        <v>0</v>
      </c>
    </row>
    <row r="533" spans="1:68" ht="27" customHeight="1" x14ac:dyDescent="0.25">
      <c r="A533" s="63" t="s">
        <v>849</v>
      </c>
      <c r="B533" s="63" t="s">
        <v>850</v>
      </c>
      <c r="C533" s="36">
        <v>4301031293</v>
      </c>
      <c r="D533" s="857">
        <v>4680115885172</v>
      </c>
      <c r="E533" s="857"/>
      <c r="F533" s="62">
        <v>0.2</v>
      </c>
      <c r="G533" s="37">
        <v>6</v>
      </c>
      <c r="H533" s="62">
        <v>1.2</v>
      </c>
      <c r="I533" s="62">
        <v>1.3</v>
      </c>
      <c r="J533" s="37">
        <v>234</v>
      </c>
      <c r="K533" s="37" t="s">
        <v>83</v>
      </c>
      <c r="L533" s="37" t="s">
        <v>45</v>
      </c>
      <c r="M533" s="38" t="s">
        <v>82</v>
      </c>
      <c r="N533" s="38"/>
      <c r="O533" s="37">
        <v>40</v>
      </c>
      <c r="P533" s="114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859"/>
      <c r="R533" s="859"/>
      <c r="S533" s="859"/>
      <c r="T533" s="860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4"/>
        <v>0</v>
      </c>
      <c r="Z533" s="41" t="str">
        <f>IFERROR(IF(Y533=0,"",ROUNDUP(Y533/H533,0)*0.00502),"")</f>
        <v/>
      </c>
      <c r="AA533" s="68" t="s">
        <v>45</v>
      </c>
      <c r="AB533" s="69" t="s">
        <v>45</v>
      </c>
      <c r="AC533" s="638" t="s">
        <v>848</v>
      </c>
      <c r="AG533" s="78"/>
      <c r="AJ533" s="84" t="s">
        <v>45</v>
      </c>
      <c r="AK533" s="84">
        <v>0</v>
      </c>
      <c r="BB533" s="639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27" customHeight="1" x14ac:dyDescent="0.25">
      <c r="A534" s="63" t="s">
        <v>851</v>
      </c>
      <c r="B534" s="63" t="s">
        <v>852</v>
      </c>
      <c r="C534" s="36">
        <v>4301031347</v>
      </c>
      <c r="D534" s="857">
        <v>4680115885110</v>
      </c>
      <c r="E534" s="857"/>
      <c r="F534" s="62">
        <v>0.2</v>
      </c>
      <c r="G534" s="37">
        <v>6</v>
      </c>
      <c r="H534" s="62">
        <v>1.2</v>
      </c>
      <c r="I534" s="62">
        <v>2.1</v>
      </c>
      <c r="J534" s="37">
        <v>182</v>
      </c>
      <c r="K534" s="37" t="s">
        <v>89</v>
      </c>
      <c r="L534" s="37" t="s">
        <v>45</v>
      </c>
      <c r="M534" s="38" t="s">
        <v>82</v>
      </c>
      <c r="N534" s="38"/>
      <c r="O534" s="37">
        <v>50</v>
      </c>
      <c r="P534" s="1142" t="s">
        <v>853</v>
      </c>
      <c r="Q534" s="859"/>
      <c r="R534" s="859"/>
      <c r="S534" s="859"/>
      <c r="T534" s="860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4"/>
        <v>0</v>
      </c>
      <c r="Z534" s="41" t="str">
        <f>IFERROR(IF(Y534=0,"",ROUNDUP(Y534/H534,0)*0.00651),"")</f>
        <v/>
      </c>
      <c r="AA534" s="68" t="s">
        <v>45</v>
      </c>
      <c r="AB534" s="69" t="s">
        <v>45</v>
      </c>
      <c r="AC534" s="640" t="s">
        <v>854</v>
      </c>
      <c r="AG534" s="78"/>
      <c r="AJ534" s="84" t="s">
        <v>45</v>
      </c>
      <c r="AK534" s="84">
        <v>0</v>
      </c>
      <c r="BB534" s="641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851</v>
      </c>
      <c r="B535" s="63" t="s">
        <v>855</v>
      </c>
      <c r="C535" s="36">
        <v>4301031291</v>
      </c>
      <c r="D535" s="857">
        <v>4680115885110</v>
      </c>
      <c r="E535" s="857"/>
      <c r="F535" s="62">
        <v>0.2</v>
      </c>
      <c r="G535" s="37">
        <v>6</v>
      </c>
      <c r="H535" s="62">
        <v>1.2</v>
      </c>
      <c r="I535" s="62">
        <v>2.02</v>
      </c>
      <c r="J535" s="37">
        <v>234</v>
      </c>
      <c r="K535" s="37" t="s">
        <v>83</v>
      </c>
      <c r="L535" s="37" t="s">
        <v>45</v>
      </c>
      <c r="M535" s="38" t="s">
        <v>82</v>
      </c>
      <c r="N535" s="38"/>
      <c r="O535" s="37">
        <v>35</v>
      </c>
      <c r="P535" s="114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859"/>
      <c r="R535" s="859"/>
      <c r="S535" s="859"/>
      <c r="T535" s="86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4"/>
        <v>0</v>
      </c>
      <c r="Z535" s="41" t="str">
        <f>IFERROR(IF(Y535=0,"",ROUNDUP(Y535/H535,0)*0.00502),"")</f>
        <v/>
      </c>
      <c r="AA535" s="68" t="s">
        <v>45</v>
      </c>
      <c r="AB535" s="69" t="s">
        <v>45</v>
      </c>
      <c r="AC535" s="642" t="s">
        <v>854</v>
      </c>
      <c r="AG535" s="78"/>
      <c r="AJ535" s="84" t="s">
        <v>45</v>
      </c>
      <c r="AK535" s="84">
        <v>0</v>
      </c>
      <c r="BB535" s="643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856</v>
      </c>
      <c r="B536" s="63" t="s">
        <v>857</v>
      </c>
      <c r="C536" s="36">
        <v>4301031329</v>
      </c>
      <c r="D536" s="857">
        <v>4680115885219</v>
      </c>
      <c r="E536" s="857"/>
      <c r="F536" s="62">
        <v>0.28000000000000003</v>
      </c>
      <c r="G536" s="37">
        <v>6</v>
      </c>
      <c r="H536" s="62">
        <v>1.68</v>
      </c>
      <c r="I536" s="62">
        <v>2.5</v>
      </c>
      <c r="J536" s="37">
        <v>234</v>
      </c>
      <c r="K536" s="37" t="s">
        <v>83</v>
      </c>
      <c r="L536" s="37" t="s">
        <v>45</v>
      </c>
      <c r="M536" s="38" t="s">
        <v>82</v>
      </c>
      <c r="N536" s="38"/>
      <c r="O536" s="37">
        <v>35</v>
      </c>
      <c r="P536" s="1144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859"/>
      <c r="R536" s="859"/>
      <c r="S536" s="859"/>
      <c r="T536" s="86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4"/>
        <v>0</v>
      </c>
      <c r="Z536" s="41" t="str">
        <f>IFERROR(IF(Y536=0,"",ROUNDUP(Y536/H536,0)*0.00502),"")</f>
        <v/>
      </c>
      <c r="AA536" s="68" t="s">
        <v>45</v>
      </c>
      <c r="AB536" s="69" t="s">
        <v>45</v>
      </c>
      <c r="AC536" s="644" t="s">
        <v>858</v>
      </c>
      <c r="AG536" s="78"/>
      <c r="AJ536" s="84" t="s">
        <v>45</v>
      </c>
      <c r="AK536" s="84">
        <v>0</v>
      </c>
      <c r="BB536" s="645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856</v>
      </c>
      <c r="B537" s="63" t="s">
        <v>859</v>
      </c>
      <c r="C537" s="36">
        <v>4301031416</v>
      </c>
      <c r="D537" s="857">
        <v>4680115885219</v>
      </c>
      <c r="E537" s="857"/>
      <c r="F537" s="62">
        <v>0.28000000000000003</v>
      </c>
      <c r="G537" s="37">
        <v>6</v>
      </c>
      <c r="H537" s="62">
        <v>1.68</v>
      </c>
      <c r="I537" s="62">
        <v>2.5</v>
      </c>
      <c r="J537" s="37">
        <v>234</v>
      </c>
      <c r="K537" s="37" t="s">
        <v>83</v>
      </c>
      <c r="L537" s="37" t="s">
        <v>45</v>
      </c>
      <c r="M537" s="38" t="s">
        <v>82</v>
      </c>
      <c r="N537" s="38"/>
      <c r="O537" s="37">
        <v>50</v>
      </c>
      <c r="P537" s="1145" t="s">
        <v>860</v>
      </c>
      <c r="Q537" s="859"/>
      <c r="R537" s="859"/>
      <c r="S537" s="859"/>
      <c r="T537" s="86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4"/>
        <v>0</v>
      </c>
      <c r="Z537" s="41" t="str">
        <f>IFERROR(IF(Y537=0,"",ROUNDUP(Y537/H537,0)*0.00502),"")</f>
        <v/>
      </c>
      <c r="AA537" s="68" t="s">
        <v>45</v>
      </c>
      <c r="AB537" s="69" t="s">
        <v>45</v>
      </c>
      <c r="AC537" s="646" t="s">
        <v>858</v>
      </c>
      <c r="AG537" s="78"/>
      <c r="AJ537" s="84" t="s">
        <v>45</v>
      </c>
      <c r="AK537" s="84">
        <v>0</v>
      </c>
      <c r="BB537" s="647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x14ac:dyDescent="0.2">
      <c r="A538" s="864"/>
      <c r="B538" s="864"/>
      <c r="C538" s="864"/>
      <c r="D538" s="864"/>
      <c r="E538" s="864"/>
      <c r="F538" s="864"/>
      <c r="G538" s="864"/>
      <c r="H538" s="864"/>
      <c r="I538" s="864"/>
      <c r="J538" s="864"/>
      <c r="K538" s="864"/>
      <c r="L538" s="864"/>
      <c r="M538" s="864"/>
      <c r="N538" s="864"/>
      <c r="O538" s="865"/>
      <c r="P538" s="861" t="s">
        <v>40</v>
      </c>
      <c r="Q538" s="862"/>
      <c r="R538" s="862"/>
      <c r="S538" s="862"/>
      <c r="T538" s="862"/>
      <c r="U538" s="862"/>
      <c r="V538" s="863"/>
      <c r="W538" s="42" t="s">
        <v>39</v>
      </c>
      <c r="X538" s="43">
        <f>IFERROR(X532/H532,"0")+IFERROR(X533/H533,"0")+IFERROR(X534/H534,"0")+IFERROR(X535/H535,"0")+IFERROR(X536/H536,"0")+IFERROR(X537/H537,"0")</f>
        <v>0</v>
      </c>
      <c r="Y538" s="43">
        <f>IFERROR(Y532/H532,"0")+IFERROR(Y533/H533,"0")+IFERROR(Y534/H534,"0")+IFERROR(Y535/H535,"0")+IFERROR(Y536/H536,"0")+IFERROR(Y537/H537,"0")</f>
        <v>0</v>
      </c>
      <c r="Z538" s="43">
        <f>IFERROR(IF(Z532="",0,Z532),"0")+IFERROR(IF(Z533="",0,Z533),"0")+IFERROR(IF(Z534="",0,Z534),"0")+IFERROR(IF(Z535="",0,Z535),"0")+IFERROR(IF(Z536="",0,Z536),"0")+IFERROR(IF(Z537="",0,Z537),"0")</f>
        <v>0</v>
      </c>
      <c r="AA538" s="67"/>
      <c r="AB538" s="67"/>
      <c r="AC538" s="67"/>
    </row>
    <row r="539" spans="1:68" x14ac:dyDescent="0.2">
      <c r="A539" s="864"/>
      <c r="B539" s="864"/>
      <c r="C539" s="864"/>
      <c r="D539" s="864"/>
      <c r="E539" s="864"/>
      <c r="F539" s="864"/>
      <c r="G539" s="864"/>
      <c r="H539" s="864"/>
      <c r="I539" s="864"/>
      <c r="J539" s="864"/>
      <c r="K539" s="864"/>
      <c r="L539" s="864"/>
      <c r="M539" s="864"/>
      <c r="N539" s="864"/>
      <c r="O539" s="865"/>
      <c r="P539" s="861" t="s">
        <v>40</v>
      </c>
      <c r="Q539" s="862"/>
      <c r="R539" s="862"/>
      <c r="S539" s="862"/>
      <c r="T539" s="862"/>
      <c r="U539" s="862"/>
      <c r="V539" s="863"/>
      <c r="W539" s="42" t="s">
        <v>0</v>
      </c>
      <c r="X539" s="43">
        <f>IFERROR(SUM(X532:X537),"0")</f>
        <v>0</v>
      </c>
      <c r="Y539" s="43">
        <f>IFERROR(SUM(Y532:Y537),"0")</f>
        <v>0</v>
      </c>
      <c r="Z539" s="42"/>
      <c r="AA539" s="67"/>
      <c r="AB539" s="67"/>
      <c r="AC539" s="67"/>
    </row>
    <row r="540" spans="1:68" ht="16.5" customHeight="1" x14ac:dyDescent="0.25">
      <c r="A540" s="855" t="s">
        <v>861</v>
      </c>
      <c r="B540" s="855"/>
      <c r="C540" s="855"/>
      <c r="D540" s="855"/>
      <c r="E540" s="855"/>
      <c r="F540" s="855"/>
      <c r="G540" s="855"/>
      <c r="H540" s="855"/>
      <c r="I540" s="855"/>
      <c r="J540" s="855"/>
      <c r="K540" s="855"/>
      <c r="L540" s="855"/>
      <c r="M540" s="855"/>
      <c r="N540" s="855"/>
      <c r="O540" s="855"/>
      <c r="P540" s="855"/>
      <c r="Q540" s="855"/>
      <c r="R540" s="855"/>
      <c r="S540" s="855"/>
      <c r="T540" s="855"/>
      <c r="U540" s="855"/>
      <c r="V540" s="855"/>
      <c r="W540" s="855"/>
      <c r="X540" s="855"/>
      <c r="Y540" s="855"/>
      <c r="Z540" s="855"/>
      <c r="AA540" s="65"/>
      <c r="AB540" s="65"/>
      <c r="AC540" s="79"/>
    </row>
    <row r="541" spans="1:68" ht="14.25" customHeight="1" x14ac:dyDescent="0.25">
      <c r="A541" s="856" t="s">
        <v>78</v>
      </c>
      <c r="B541" s="856"/>
      <c r="C541" s="856"/>
      <c r="D541" s="856"/>
      <c r="E541" s="856"/>
      <c r="F541" s="856"/>
      <c r="G541" s="856"/>
      <c r="H541" s="856"/>
      <c r="I541" s="856"/>
      <c r="J541" s="856"/>
      <c r="K541" s="856"/>
      <c r="L541" s="856"/>
      <c r="M541" s="856"/>
      <c r="N541" s="856"/>
      <c r="O541" s="856"/>
      <c r="P541" s="856"/>
      <c r="Q541" s="856"/>
      <c r="R541" s="856"/>
      <c r="S541" s="856"/>
      <c r="T541" s="856"/>
      <c r="U541" s="856"/>
      <c r="V541" s="856"/>
      <c r="W541" s="856"/>
      <c r="X541" s="856"/>
      <c r="Y541" s="856"/>
      <c r="Z541" s="856"/>
      <c r="AA541" s="66"/>
      <c r="AB541" s="66"/>
      <c r="AC541" s="80"/>
    </row>
    <row r="542" spans="1:68" ht="27" customHeight="1" x14ac:dyDescent="0.25">
      <c r="A542" s="63" t="s">
        <v>862</v>
      </c>
      <c r="B542" s="63" t="s">
        <v>863</v>
      </c>
      <c r="C542" s="36">
        <v>4301031261</v>
      </c>
      <c r="D542" s="857">
        <v>4680115885103</v>
      </c>
      <c r="E542" s="857"/>
      <c r="F542" s="62">
        <v>0.27</v>
      </c>
      <c r="G542" s="37">
        <v>6</v>
      </c>
      <c r="H542" s="62">
        <v>1.62</v>
      </c>
      <c r="I542" s="62">
        <v>1.8</v>
      </c>
      <c r="J542" s="37">
        <v>182</v>
      </c>
      <c r="K542" s="37" t="s">
        <v>89</v>
      </c>
      <c r="L542" s="37" t="s">
        <v>45</v>
      </c>
      <c r="M542" s="38" t="s">
        <v>82</v>
      </c>
      <c r="N542" s="38"/>
      <c r="O542" s="37">
        <v>40</v>
      </c>
      <c r="P542" s="11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859"/>
      <c r="R542" s="859"/>
      <c r="S542" s="859"/>
      <c r="T542" s="860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IFERROR(IF(Y542=0,"",ROUNDUP(Y542/H542,0)*0.00651),"")</f>
        <v/>
      </c>
      <c r="AA542" s="68" t="s">
        <v>45</v>
      </c>
      <c r="AB542" s="69" t="s">
        <v>45</v>
      </c>
      <c r="AC542" s="648" t="s">
        <v>864</v>
      </c>
      <c r="AG542" s="78"/>
      <c r="AJ542" s="84" t="s">
        <v>45</v>
      </c>
      <c r="AK542" s="84">
        <v>0</v>
      </c>
      <c r="BB542" s="649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x14ac:dyDescent="0.2">
      <c r="A543" s="864"/>
      <c r="B543" s="864"/>
      <c r="C543" s="864"/>
      <c r="D543" s="864"/>
      <c r="E543" s="864"/>
      <c r="F543" s="864"/>
      <c r="G543" s="864"/>
      <c r="H543" s="864"/>
      <c r="I543" s="864"/>
      <c r="J543" s="864"/>
      <c r="K543" s="864"/>
      <c r="L543" s="864"/>
      <c r="M543" s="864"/>
      <c r="N543" s="864"/>
      <c r="O543" s="865"/>
      <c r="P543" s="861" t="s">
        <v>40</v>
      </c>
      <c r="Q543" s="862"/>
      <c r="R543" s="862"/>
      <c r="S543" s="862"/>
      <c r="T543" s="862"/>
      <c r="U543" s="862"/>
      <c r="V543" s="863"/>
      <c r="W543" s="42" t="s">
        <v>39</v>
      </c>
      <c r="X543" s="43">
        <f>IFERROR(X542/H542,"0")</f>
        <v>0</v>
      </c>
      <c r="Y543" s="43">
        <f>IFERROR(Y542/H542,"0")</f>
        <v>0</v>
      </c>
      <c r="Z543" s="43">
        <f>IFERROR(IF(Z542="",0,Z542),"0")</f>
        <v>0</v>
      </c>
      <c r="AA543" s="67"/>
      <c r="AB543" s="67"/>
      <c r="AC543" s="67"/>
    </row>
    <row r="544" spans="1:68" x14ac:dyDescent="0.2">
      <c r="A544" s="864"/>
      <c r="B544" s="864"/>
      <c r="C544" s="864"/>
      <c r="D544" s="864"/>
      <c r="E544" s="864"/>
      <c r="F544" s="864"/>
      <c r="G544" s="864"/>
      <c r="H544" s="864"/>
      <c r="I544" s="864"/>
      <c r="J544" s="864"/>
      <c r="K544" s="864"/>
      <c r="L544" s="864"/>
      <c r="M544" s="864"/>
      <c r="N544" s="864"/>
      <c r="O544" s="865"/>
      <c r="P544" s="861" t="s">
        <v>40</v>
      </c>
      <c r="Q544" s="862"/>
      <c r="R544" s="862"/>
      <c r="S544" s="862"/>
      <c r="T544" s="862"/>
      <c r="U544" s="862"/>
      <c r="V544" s="863"/>
      <c r="W544" s="42" t="s">
        <v>0</v>
      </c>
      <c r="X544" s="43">
        <f>IFERROR(SUM(X542:X542),"0")</f>
        <v>0</v>
      </c>
      <c r="Y544" s="43">
        <f>IFERROR(SUM(Y542:Y542),"0")</f>
        <v>0</v>
      </c>
      <c r="Z544" s="42"/>
      <c r="AA544" s="67"/>
      <c r="AB544" s="67"/>
      <c r="AC544" s="67"/>
    </row>
    <row r="545" spans="1:68" ht="27.75" customHeight="1" x14ac:dyDescent="0.2">
      <c r="A545" s="854" t="s">
        <v>865</v>
      </c>
      <c r="B545" s="854"/>
      <c r="C545" s="854"/>
      <c r="D545" s="854"/>
      <c r="E545" s="854"/>
      <c r="F545" s="854"/>
      <c r="G545" s="854"/>
      <c r="H545" s="854"/>
      <c r="I545" s="854"/>
      <c r="J545" s="854"/>
      <c r="K545" s="854"/>
      <c r="L545" s="854"/>
      <c r="M545" s="854"/>
      <c r="N545" s="854"/>
      <c r="O545" s="854"/>
      <c r="P545" s="854"/>
      <c r="Q545" s="854"/>
      <c r="R545" s="854"/>
      <c r="S545" s="854"/>
      <c r="T545" s="854"/>
      <c r="U545" s="854"/>
      <c r="V545" s="854"/>
      <c r="W545" s="854"/>
      <c r="X545" s="854"/>
      <c r="Y545" s="854"/>
      <c r="Z545" s="854"/>
      <c r="AA545" s="54"/>
      <c r="AB545" s="54"/>
      <c r="AC545" s="54"/>
    </row>
    <row r="546" spans="1:68" ht="16.5" customHeight="1" x14ac:dyDescent="0.25">
      <c r="A546" s="855" t="s">
        <v>865</v>
      </c>
      <c r="B546" s="855"/>
      <c r="C546" s="855"/>
      <c r="D546" s="855"/>
      <c r="E546" s="855"/>
      <c r="F546" s="855"/>
      <c r="G546" s="855"/>
      <c r="H546" s="855"/>
      <c r="I546" s="855"/>
      <c r="J546" s="855"/>
      <c r="K546" s="855"/>
      <c r="L546" s="855"/>
      <c r="M546" s="855"/>
      <c r="N546" s="855"/>
      <c r="O546" s="855"/>
      <c r="P546" s="855"/>
      <c r="Q546" s="855"/>
      <c r="R546" s="855"/>
      <c r="S546" s="855"/>
      <c r="T546" s="855"/>
      <c r="U546" s="855"/>
      <c r="V546" s="855"/>
      <c r="W546" s="855"/>
      <c r="X546" s="855"/>
      <c r="Y546" s="855"/>
      <c r="Z546" s="855"/>
      <c r="AA546" s="65"/>
      <c r="AB546" s="65"/>
      <c r="AC546" s="79"/>
    </row>
    <row r="547" spans="1:68" ht="14.25" customHeight="1" x14ac:dyDescent="0.25">
      <c r="A547" s="856" t="s">
        <v>124</v>
      </c>
      <c r="B547" s="856"/>
      <c r="C547" s="856"/>
      <c r="D547" s="856"/>
      <c r="E547" s="856"/>
      <c r="F547" s="856"/>
      <c r="G547" s="856"/>
      <c r="H547" s="856"/>
      <c r="I547" s="856"/>
      <c r="J547" s="856"/>
      <c r="K547" s="856"/>
      <c r="L547" s="856"/>
      <c r="M547" s="856"/>
      <c r="N547" s="856"/>
      <c r="O547" s="856"/>
      <c r="P547" s="856"/>
      <c r="Q547" s="856"/>
      <c r="R547" s="856"/>
      <c r="S547" s="856"/>
      <c r="T547" s="856"/>
      <c r="U547" s="856"/>
      <c r="V547" s="856"/>
      <c r="W547" s="856"/>
      <c r="X547" s="856"/>
      <c r="Y547" s="856"/>
      <c r="Z547" s="856"/>
      <c r="AA547" s="66"/>
      <c r="AB547" s="66"/>
      <c r="AC547" s="80"/>
    </row>
    <row r="548" spans="1:68" ht="27" customHeight="1" x14ac:dyDescent="0.25">
      <c r="A548" s="63" t="s">
        <v>866</v>
      </c>
      <c r="B548" s="63" t="s">
        <v>867</v>
      </c>
      <c r="C548" s="36">
        <v>4301011795</v>
      </c>
      <c r="D548" s="857">
        <v>4607091389067</v>
      </c>
      <c r="E548" s="857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129</v>
      </c>
      <c r="L548" s="37" t="s">
        <v>45</v>
      </c>
      <c r="M548" s="38" t="s">
        <v>128</v>
      </c>
      <c r="N548" s="38"/>
      <c r="O548" s="37">
        <v>60</v>
      </c>
      <c r="P548" s="114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859"/>
      <c r="R548" s="859"/>
      <c r="S548" s="859"/>
      <c r="T548" s="86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ref="Y548:Y562" si="109">IFERROR(IF(X548="",0,CEILING((X548/$H548),1)*$H548),"")</f>
        <v>0</v>
      </c>
      <c r="Z548" s="41" t="str">
        <f t="shared" ref="Z548:Z553" si="110">IFERROR(IF(Y548=0,"",ROUNDUP(Y548/H548,0)*0.01196),"")</f>
        <v/>
      </c>
      <c r="AA548" s="68" t="s">
        <v>45</v>
      </c>
      <c r="AB548" s="69" t="s">
        <v>45</v>
      </c>
      <c r="AC548" s="650" t="s">
        <v>131</v>
      </c>
      <c r="AG548" s="78"/>
      <c r="AJ548" s="84" t="s">
        <v>45</v>
      </c>
      <c r="AK548" s="84">
        <v>0</v>
      </c>
      <c r="BB548" s="651" t="s">
        <v>66</v>
      </c>
      <c r="BM548" s="78">
        <f t="shared" ref="BM548:BM562" si="111">IFERROR(X548*I548/H548,"0")</f>
        <v>0</v>
      </c>
      <c r="BN548" s="78">
        <f t="shared" ref="BN548:BN562" si="112">IFERROR(Y548*I548/H548,"0")</f>
        <v>0</v>
      </c>
      <c r="BO548" s="78">
        <f t="shared" ref="BO548:BO562" si="113">IFERROR(1/J548*(X548/H548),"0")</f>
        <v>0</v>
      </c>
      <c r="BP548" s="78">
        <f t="shared" ref="BP548:BP562" si="114">IFERROR(1/J548*(Y548/H548),"0")</f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4301011961</v>
      </c>
      <c r="D549" s="857">
        <v>4680115885271</v>
      </c>
      <c r="E549" s="857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129</v>
      </c>
      <c r="L549" s="37" t="s">
        <v>45</v>
      </c>
      <c r="M549" s="38" t="s">
        <v>128</v>
      </c>
      <c r="N549" s="38"/>
      <c r="O549" s="37">
        <v>60</v>
      </c>
      <c r="P549" s="114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859"/>
      <c r="R549" s="859"/>
      <c r="S549" s="859"/>
      <c r="T549" s="86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9"/>
        <v>0</v>
      </c>
      <c r="Z549" s="41" t="str">
        <f t="shared" si="110"/>
        <v/>
      </c>
      <c r="AA549" s="68" t="s">
        <v>45</v>
      </c>
      <c r="AB549" s="69" t="s">
        <v>45</v>
      </c>
      <c r="AC549" s="652" t="s">
        <v>870</v>
      </c>
      <c r="AG549" s="78"/>
      <c r="AJ549" s="84" t="s">
        <v>45</v>
      </c>
      <c r="AK549" s="84">
        <v>0</v>
      </c>
      <c r="BB549" s="653" t="s">
        <v>66</v>
      </c>
      <c r="BM549" s="78">
        <f t="shared" si="111"/>
        <v>0</v>
      </c>
      <c r="BN549" s="78">
        <f t="shared" si="112"/>
        <v>0</v>
      </c>
      <c r="BO549" s="78">
        <f t="shared" si="113"/>
        <v>0</v>
      </c>
      <c r="BP549" s="78">
        <f t="shared" si="114"/>
        <v>0</v>
      </c>
    </row>
    <row r="550" spans="1:68" ht="16.5" customHeight="1" x14ac:dyDescent="0.25">
      <c r="A550" s="63" t="s">
        <v>871</v>
      </c>
      <c r="B550" s="63" t="s">
        <v>872</v>
      </c>
      <c r="C550" s="36">
        <v>4301011774</v>
      </c>
      <c r="D550" s="857">
        <v>4680115884502</v>
      </c>
      <c r="E550" s="857"/>
      <c r="F550" s="62">
        <v>0.88</v>
      </c>
      <c r="G550" s="37">
        <v>6</v>
      </c>
      <c r="H550" s="62">
        <v>5.28</v>
      </c>
      <c r="I550" s="62">
        <v>5.64</v>
      </c>
      <c r="J550" s="37">
        <v>104</v>
      </c>
      <c r="K550" s="37" t="s">
        <v>129</v>
      </c>
      <c r="L550" s="37" t="s">
        <v>45</v>
      </c>
      <c r="M550" s="38" t="s">
        <v>128</v>
      </c>
      <c r="N550" s="38"/>
      <c r="O550" s="37">
        <v>60</v>
      </c>
      <c r="P550" s="114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859"/>
      <c r="R550" s="859"/>
      <c r="S550" s="859"/>
      <c r="T550" s="86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9"/>
        <v>0</v>
      </c>
      <c r="Z550" s="41" t="str">
        <f t="shared" si="110"/>
        <v/>
      </c>
      <c r="AA550" s="68" t="s">
        <v>45</v>
      </c>
      <c r="AB550" s="69" t="s">
        <v>45</v>
      </c>
      <c r="AC550" s="654" t="s">
        <v>873</v>
      </c>
      <c r="AG550" s="78"/>
      <c r="AJ550" s="84" t="s">
        <v>45</v>
      </c>
      <c r="AK550" s="84">
        <v>0</v>
      </c>
      <c r="BB550" s="655" t="s">
        <v>66</v>
      </c>
      <c r="BM550" s="78">
        <f t="shared" si="111"/>
        <v>0</v>
      </c>
      <c r="BN550" s="78">
        <f t="shared" si="112"/>
        <v>0</v>
      </c>
      <c r="BO550" s="78">
        <f t="shared" si="113"/>
        <v>0</v>
      </c>
      <c r="BP550" s="78">
        <f t="shared" si="114"/>
        <v>0</v>
      </c>
    </row>
    <row r="551" spans="1:68" ht="27" customHeight="1" x14ac:dyDescent="0.25">
      <c r="A551" s="63" t="s">
        <v>874</v>
      </c>
      <c r="B551" s="63" t="s">
        <v>875</v>
      </c>
      <c r="C551" s="36">
        <v>4301011771</v>
      </c>
      <c r="D551" s="857">
        <v>4607091389104</v>
      </c>
      <c r="E551" s="857"/>
      <c r="F551" s="62">
        <v>0.88</v>
      </c>
      <c r="G551" s="37">
        <v>6</v>
      </c>
      <c r="H551" s="62">
        <v>5.28</v>
      </c>
      <c r="I551" s="62">
        <v>5.64</v>
      </c>
      <c r="J551" s="37">
        <v>104</v>
      </c>
      <c r="K551" s="37" t="s">
        <v>129</v>
      </c>
      <c r="L551" s="37" t="s">
        <v>45</v>
      </c>
      <c r="M551" s="38" t="s">
        <v>128</v>
      </c>
      <c r="N551" s="38"/>
      <c r="O551" s="37">
        <v>60</v>
      </c>
      <c r="P551" s="11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859"/>
      <c r="R551" s="859"/>
      <c r="S551" s="859"/>
      <c r="T551" s="86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9"/>
        <v>0</v>
      </c>
      <c r="Z551" s="41" t="str">
        <f t="shared" si="110"/>
        <v/>
      </c>
      <c r="AA551" s="68" t="s">
        <v>45</v>
      </c>
      <c r="AB551" s="69" t="s">
        <v>45</v>
      </c>
      <c r="AC551" s="656" t="s">
        <v>876</v>
      </c>
      <c r="AG551" s="78"/>
      <c r="AJ551" s="84" t="s">
        <v>45</v>
      </c>
      <c r="AK551" s="84">
        <v>0</v>
      </c>
      <c r="BB551" s="657" t="s">
        <v>66</v>
      </c>
      <c r="BM551" s="78">
        <f t="shared" si="111"/>
        <v>0</v>
      </c>
      <c r="BN551" s="78">
        <f t="shared" si="112"/>
        <v>0</v>
      </c>
      <c r="BO551" s="78">
        <f t="shared" si="113"/>
        <v>0</v>
      </c>
      <c r="BP551" s="78">
        <f t="shared" si="114"/>
        <v>0</v>
      </c>
    </row>
    <row r="552" spans="1:68" ht="16.5" customHeight="1" x14ac:dyDescent="0.25">
      <c r="A552" s="63" t="s">
        <v>877</v>
      </c>
      <c r="B552" s="63" t="s">
        <v>878</v>
      </c>
      <c r="C552" s="36">
        <v>4301011799</v>
      </c>
      <c r="D552" s="857">
        <v>4680115884519</v>
      </c>
      <c r="E552" s="857"/>
      <c r="F552" s="62">
        <v>0.88</v>
      </c>
      <c r="G552" s="37">
        <v>6</v>
      </c>
      <c r="H552" s="62">
        <v>5.28</v>
      </c>
      <c r="I552" s="62">
        <v>5.64</v>
      </c>
      <c r="J552" s="37">
        <v>104</v>
      </c>
      <c r="K552" s="37" t="s">
        <v>129</v>
      </c>
      <c r="L552" s="37" t="s">
        <v>45</v>
      </c>
      <c r="M552" s="38" t="s">
        <v>88</v>
      </c>
      <c r="N552" s="38"/>
      <c r="O552" s="37">
        <v>60</v>
      </c>
      <c r="P552" s="115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859"/>
      <c r="R552" s="859"/>
      <c r="S552" s="859"/>
      <c r="T552" s="86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9"/>
        <v>0</v>
      </c>
      <c r="Z552" s="41" t="str">
        <f t="shared" si="110"/>
        <v/>
      </c>
      <c r="AA552" s="68" t="s">
        <v>45</v>
      </c>
      <c r="AB552" s="69" t="s">
        <v>45</v>
      </c>
      <c r="AC552" s="658" t="s">
        <v>879</v>
      </c>
      <c r="AG552" s="78"/>
      <c r="AJ552" s="84" t="s">
        <v>45</v>
      </c>
      <c r="AK552" s="84">
        <v>0</v>
      </c>
      <c r="BB552" s="659" t="s">
        <v>66</v>
      </c>
      <c r="BM552" s="78">
        <f t="shared" si="111"/>
        <v>0</v>
      </c>
      <c r="BN552" s="78">
        <f t="shared" si="112"/>
        <v>0</v>
      </c>
      <c r="BO552" s="78">
        <f t="shared" si="113"/>
        <v>0</v>
      </c>
      <c r="BP552" s="78">
        <f t="shared" si="114"/>
        <v>0</v>
      </c>
    </row>
    <row r="553" spans="1:68" ht="27" customHeight="1" x14ac:dyDescent="0.25">
      <c r="A553" s="63" t="s">
        <v>880</v>
      </c>
      <c r="B553" s="63" t="s">
        <v>881</v>
      </c>
      <c r="C553" s="36">
        <v>4301011376</v>
      </c>
      <c r="D553" s="857">
        <v>4680115885226</v>
      </c>
      <c r="E553" s="857"/>
      <c r="F553" s="62">
        <v>0.88</v>
      </c>
      <c r="G553" s="37">
        <v>6</v>
      </c>
      <c r="H553" s="62">
        <v>5.28</v>
      </c>
      <c r="I553" s="62">
        <v>5.64</v>
      </c>
      <c r="J553" s="37">
        <v>104</v>
      </c>
      <c r="K553" s="37" t="s">
        <v>129</v>
      </c>
      <c r="L553" s="37" t="s">
        <v>45</v>
      </c>
      <c r="M553" s="38" t="s">
        <v>88</v>
      </c>
      <c r="N553" s="38"/>
      <c r="O553" s="37">
        <v>60</v>
      </c>
      <c r="P553" s="11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859"/>
      <c r="R553" s="859"/>
      <c r="S553" s="859"/>
      <c r="T553" s="86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9"/>
        <v>0</v>
      </c>
      <c r="Z553" s="41" t="str">
        <f t="shared" si="110"/>
        <v/>
      </c>
      <c r="AA553" s="68" t="s">
        <v>45</v>
      </c>
      <c r="AB553" s="69" t="s">
        <v>45</v>
      </c>
      <c r="AC553" s="660" t="s">
        <v>882</v>
      </c>
      <c r="AG553" s="78"/>
      <c r="AJ553" s="84" t="s">
        <v>45</v>
      </c>
      <c r="AK553" s="84">
        <v>0</v>
      </c>
      <c r="BB553" s="661" t="s">
        <v>66</v>
      </c>
      <c r="BM553" s="78">
        <f t="shared" si="111"/>
        <v>0</v>
      </c>
      <c r="BN553" s="78">
        <f t="shared" si="112"/>
        <v>0</v>
      </c>
      <c r="BO553" s="78">
        <f t="shared" si="113"/>
        <v>0</v>
      </c>
      <c r="BP553" s="78">
        <f t="shared" si="114"/>
        <v>0</v>
      </c>
    </row>
    <row r="554" spans="1:68" ht="27" customHeight="1" x14ac:dyDescent="0.25">
      <c r="A554" s="63" t="s">
        <v>883</v>
      </c>
      <c r="B554" s="63" t="s">
        <v>884</v>
      </c>
      <c r="C554" s="36">
        <v>4301011778</v>
      </c>
      <c r="D554" s="857">
        <v>4680115880603</v>
      </c>
      <c r="E554" s="857"/>
      <c r="F554" s="62">
        <v>0.6</v>
      </c>
      <c r="G554" s="37">
        <v>6</v>
      </c>
      <c r="H554" s="62">
        <v>3.6</v>
      </c>
      <c r="I554" s="62">
        <v>3.81</v>
      </c>
      <c r="J554" s="37">
        <v>132</v>
      </c>
      <c r="K554" s="37" t="s">
        <v>137</v>
      </c>
      <c r="L554" s="37" t="s">
        <v>45</v>
      </c>
      <c r="M554" s="38" t="s">
        <v>128</v>
      </c>
      <c r="N554" s="38"/>
      <c r="O554" s="37">
        <v>60</v>
      </c>
      <c r="P554" s="11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859"/>
      <c r="R554" s="859"/>
      <c r="S554" s="859"/>
      <c r="T554" s="86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109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62" t="s">
        <v>131</v>
      </c>
      <c r="AG554" s="78"/>
      <c r="AJ554" s="84" t="s">
        <v>45</v>
      </c>
      <c r="AK554" s="84">
        <v>0</v>
      </c>
      <c r="BB554" s="663" t="s">
        <v>66</v>
      </c>
      <c r="BM554" s="78">
        <f t="shared" si="111"/>
        <v>0</v>
      </c>
      <c r="BN554" s="78">
        <f t="shared" si="112"/>
        <v>0</v>
      </c>
      <c r="BO554" s="78">
        <f t="shared" si="113"/>
        <v>0</v>
      </c>
      <c r="BP554" s="78">
        <f t="shared" si="114"/>
        <v>0</v>
      </c>
    </row>
    <row r="555" spans="1:68" ht="27" customHeight="1" x14ac:dyDescent="0.25">
      <c r="A555" s="63" t="s">
        <v>883</v>
      </c>
      <c r="B555" s="63" t="s">
        <v>885</v>
      </c>
      <c r="C555" s="36">
        <v>4301012035</v>
      </c>
      <c r="D555" s="857">
        <v>4680115880603</v>
      </c>
      <c r="E555" s="857"/>
      <c r="F555" s="62">
        <v>0.6</v>
      </c>
      <c r="G555" s="37">
        <v>8</v>
      </c>
      <c r="H555" s="62">
        <v>4.8</v>
      </c>
      <c r="I555" s="62">
        <v>6.96</v>
      </c>
      <c r="J555" s="37">
        <v>120</v>
      </c>
      <c r="K555" s="37" t="s">
        <v>137</v>
      </c>
      <c r="L555" s="37" t="s">
        <v>45</v>
      </c>
      <c r="M555" s="38" t="s">
        <v>128</v>
      </c>
      <c r="N555" s="38"/>
      <c r="O555" s="37">
        <v>60</v>
      </c>
      <c r="P555" s="115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859"/>
      <c r="R555" s="859"/>
      <c r="S555" s="859"/>
      <c r="T555" s="86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IFERROR(IF(Y555=0,"",ROUNDUP(Y555/H555,0)*0.00937),"")</f>
        <v/>
      </c>
      <c r="AA555" s="68" t="s">
        <v>45</v>
      </c>
      <c r="AB555" s="69" t="s">
        <v>45</v>
      </c>
      <c r="AC555" s="664" t="s">
        <v>131</v>
      </c>
      <c r="AG555" s="78"/>
      <c r="AJ555" s="84" t="s">
        <v>45</v>
      </c>
      <c r="AK555" s="84">
        <v>0</v>
      </c>
      <c r="BB555" s="665" t="s">
        <v>66</v>
      </c>
      <c r="BM555" s="78">
        <f t="shared" si="111"/>
        <v>0</v>
      </c>
      <c r="BN555" s="78">
        <f t="shared" si="112"/>
        <v>0</v>
      </c>
      <c r="BO555" s="78">
        <f t="shared" si="113"/>
        <v>0</v>
      </c>
      <c r="BP555" s="78">
        <f t="shared" si="114"/>
        <v>0</v>
      </c>
    </row>
    <row r="556" spans="1:68" ht="27" customHeight="1" x14ac:dyDescent="0.25">
      <c r="A556" s="63" t="s">
        <v>886</v>
      </c>
      <c r="B556" s="63" t="s">
        <v>887</v>
      </c>
      <c r="C556" s="36">
        <v>4301012036</v>
      </c>
      <c r="D556" s="857">
        <v>4680115882782</v>
      </c>
      <c r="E556" s="857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137</v>
      </c>
      <c r="L556" s="37" t="s">
        <v>45</v>
      </c>
      <c r="M556" s="38" t="s">
        <v>128</v>
      </c>
      <c r="N556" s="38"/>
      <c r="O556" s="37">
        <v>60</v>
      </c>
      <c r="P556" s="115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859"/>
      <c r="R556" s="859"/>
      <c r="S556" s="859"/>
      <c r="T556" s="86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66" t="s">
        <v>870</v>
      </c>
      <c r="AG556" s="78"/>
      <c r="AJ556" s="84" t="s">
        <v>45</v>
      </c>
      <c r="AK556" s="84">
        <v>0</v>
      </c>
      <c r="BB556" s="667" t="s">
        <v>66</v>
      </c>
      <c r="BM556" s="78">
        <f t="shared" si="111"/>
        <v>0</v>
      </c>
      <c r="BN556" s="78">
        <f t="shared" si="112"/>
        <v>0</v>
      </c>
      <c r="BO556" s="78">
        <f t="shared" si="113"/>
        <v>0</v>
      </c>
      <c r="BP556" s="78">
        <f t="shared" si="114"/>
        <v>0</v>
      </c>
    </row>
    <row r="557" spans="1:68" ht="27" customHeight="1" x14ac:dyDescent="0.25">
      <c r="A557" s="63" t="s">
        <v>888</v>
      </c>
      <c r="B557" s="63" t="s">
        <v>889</v>
      </c>
      <c r="C557" s="36">
        <v>4301012050</v>
      </c>
      <c r="D557" s="857">
        <v>4680115885479</v>
      </c>
      <c r="E557" s="857"/>
      <c r="F557" s="62">
        <v>0.4</v>
      </c>
      <c r="G557" s="37">
        <v>6</v>
      </c>
      <c r="H557" s="62">
        <v>2.4</v>
      </c>
      <c r="I557" s="62">
        <v>2.58</v>
      </c>
      <c r="J557" s="37">
        <v>182</v>
      </c>
      <c r="K557" s="37" t="s">
        <v>89</v>
      </c>
      <c r="L557" s="37" t="s">
        <v>45</v>
      </c>
      <c r="M557" s="38" t="s">
        <v>128</v>
      </c>
      <c r="N557" s="38"/>
      <c r="O557" s="37">
        <v>60</v>
      </c>
      <c r="P557" s="1156" t="s">
        <v>890</v>
      </c>
      <c r="Q557" s="859"/>
      <c r="R557" s="859"/>
      <c r="S557" s="859"/>
      <c r="T557" s="86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IFERROR(IF(Y557=0,"",ROUNDUP(Y557/H557,0)*0.00651),"")</f>
        <v/>
      </c>
      <c r="AA557" s="68" t="s">
        <v>45</v>
      </c>
      <c r="AB557" s="69" t="s">
        <v>45</v>
      </c>
      <c r="AC557" s="668" t="s">
        <v>876</v>
      </c>
      <c r="AG557" s="78"/>
      <c r="AJ557" s="84" t="s">
        <v>45</v>
      </c>
      <c r="AK557" s="84">
        <v>0</v>
      </c>
      <c r="BB557" s="669" t="s">
        <v>66</v>
      </c>
      <c r="BM557" s="78">
        <f t="shared" si="111"/>
        <v>0</v>
      </c>
      <c r="BN557" s="78">
        <f t="shared" si="112"/>
        <v>0</v>
      </c>
      <c r="BO557" s="78">
        <f t="shared" si="113"/>
        <v>0</v>
      </c>
      <c r="BP557" s="78">
        <f t="shared" si="114"/>
        <v>0</v>
      </c>
    </row>
    <row r="558" spans="1:68" ht="27" customHeight="1" x14ac:dyDescent="0.25">
      <c r="A558" s="63" t="s">
        <v>891</v>
      </c>
      <c r="B558" s="63" t="s">
        <v>892</v>
      </c>
      <c r="C558" s="36">
        <v>4301011784</v>
      </c>
      <c r="D558" s="857">
        <v>4607091389982</v>
      </c>
      <c r="E558" s="857"/>
      <c r="F558" s="62">
        <v>0.6</v>
      </c>
      <c r="G558" s="37">
        <v>6</v>
      </c>
      <c r="H558" s="62">
        <v>3.6</v>
      </c>
      <c r="I558" s="62">
        <v>3.81</v>
      </c>
      <c r="J558" s="37">
        <v>132</v>
      </c>
      <c r="K558" s="37" t="s">
        <v>137</v>
      </c>
      <c r="L558" s="37" t="s">
        <v>45</v>
      </c>
      <c r="M558" s="38" t="s">
        <v>128</v>
      </c>
      <c r="N558" s="38"/>
      <c r="O558" s="37">
        <v>60</v>
      </c>
      <c r="P558" s="115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859"/>
      <c r="R558" s="859"/>
      <c r="S558" s="859"/>
      <c r="T558" s="86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IFERROR(IF(Y558=0,"",ROUNDUP(Y558/H558,0)*0.00902),"")</f>
        <v/>
      </c>
      <c r="AA558" s="68" t="s">
        <v>45</v>
      </c>
      <c r="AB558" s="69" t="s">
        <v>45</v>
      </c>
      <c r="AC558" s="670" t="s">
        <v>876</v>
      </c>
      <c r="AG558" s="78"/>
      <c r="AJ558" s="84" t="s">
        <v>45</v>
      </c>
      <c r="AK558" s="84">
        <v>0</v>
      </c>
      <c r="BB558" s="671" t="s">
        <v>66</v>
      </c>
      <c r="BM558" s="78">
        <f t="shared" si="111"/>
        <v>0</v>
      </c>
      <c r="BN558" s="78">
        <f t="shared" si="112"/>
        <v>0</v>
      </c>
      <c r="BO558" s="78">
        <f t="shared" si="113"/>
        <v>0</v>
      </c>
      <c r="BP558" s="78">
        <f t="shared" si="114"/>
        <v>0</v>
      </c>
    </row>
    <row r="559" spans="1:68" ht="27" customHeight="1" x14ac:dyDescent="0.25">
      <c r="A559" s="63" t="s">
        <v>891</v>
      </c>
      <c r="B559" s="63" t="s">
        <v>893</v>
      </c>
      <c r="C559" s="36">
        <v>4301012034</v>
      </c>
      <c r="D559" s="857">
        <v>4607091389982</v>
      </c>
      <c r="E559" s="857"/>
      <c r="F559" s="62">
        <v>0.6</v>
      </c>
      <c r="G559" s="37">
        <v>8</v>
      </c>
      <c r="H559" s="62">
        <v>4.8</v>
      </c>
      <c r="I559" s="62">
        <v>6.96</v>
      </c>
      <c r="J559" s="37">
        <v>120</v>
      </c>
      <c r="K559" s="37" t="s">
        <v>137</v>
      </c>
      <c r="L559" s="37" t="s">
        <v>45</v>
      </c>
      <c r="M559" s="38" t="s">
        <v>128</v>
      </c>
      <c r="N559" s="38"/>
      <c r="O559" s="37">
        <v>60</v>
      </c>
      <c r="P559" s="115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859"/>
      <c r="R559" s="859"/>
      <c r="S559" s="859"/>
      <c r="T559" s="86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IFERROR(IF(Y559=0,"",ROUNDUP(Y559/H559,0)*0.00937),"")</f>
        <v/>
      </c>
      <c r="AA559" s="68" t="s">
        <v>45</v>
      </c>
      <c r="AB559" s="69" t="s">
        <v>45</v>
      </c>
      <c r="AC559" s="672" t="s">
        <v>876</v>
      </c>
      <c r="AG559" s="78"/>
      <c r="AJ559" s="84" t="s">
        <v>45</v>
      </c>
      <c r="AK559" s="84">
        <v>0</v>
      </c>
      <c r="BB559" s="673" t="s">
        <v>66</v>
      </c>
      <c r="BM559" s="78">
        <f t="shared" si="111"/>
        <v>0</v>
      </c>
      <c r="BN559" s="78">
        <f t="shared" si="112"/>
        <v>0</v>
      </c>
      <c r="BO559" s="78">
        <f t="shared" si="113"/>
        <v>0</v>
      </c>
      <c r="BP559" s="78">
        <f t="shared" si="114"/>
        <v>0</v>
      </c>
    </row>
    <row r="560" spans="1:68" ht="27" customHeight="1" x14ac:dyDescent="0.25">
      <c r="A560" s="63" t="s">
        <v>894</v>
      </c>
      <c r="B560" s="63" t="s">
        <v>895</v>
      </c>
      <c r="C560" s="36">
        <v>4301012057</v>
      </c>
      <c r="D560" s="857">
        <v>4680115886483</v>
      </c>
      <c r="E560" s="857"/>
      <c r="F560" s="62">
        <v>0.55000000000000004</v>
      </c>
      <c r="G560" s="37">
        <v>8</v>
      </c>
      <c r="H560" s="62">
        <v>4.4000000000000004</v>
      </c>
      <c r="I560" s="62">
        <v>4.6100000000000003</v>
      </c>
      <c r="J560" s="37">
        <v>132</v>
      </c>
      <c r="K560" s="37" t="s">
        <v>137</v>
      </c>
      <c r="L560" s="37" t="s">
        <v>45</v>
      </c>
      <c r="M560" s="38" t="s">
        <v>128</v>
      </c>
      <c r="N560" s="38"/>
      <c r="O560" s="37">
        <v>60</v>
      </c>
      <c r="P560" s="1159" t="s">
        <v>896</v>
      </c>
      <c r="Q560" s="859"/>
      <c r="R560" s="859"/>
      <c r="S560" s="859"/>
      <c r="T560" s="86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74" t="s">
        <v>873</v>
      </c>
      <c r="AG560" s="78"/>
      <c r="AJ560" s="84" t="s">
        <v>45</v>
      </c>
      <c r="AK560" s="84">
        <v>0</v>
      </c>
      <c r="BB560" s="675" t="s">
        <v>66</v>
      </c>
      <c r="BM560" s="78">
        <f t="shared" si="111"/>
        <v>0</v>
      </c>
      <c r="BN560" s="78">
        <f t="shared" si="112"/>
        <v>0</v>
      </c>
      <c r="BO560" s="78">
        <f t="shared" si="113"/>
        <v>0</v>
      </c>
      <c r="BP560" s="78">
        <f t="shared" si="114"/>
        <v>0</v>
      </c>
    </row>
    <row r="561" spans="1:68" ht="27" customHeight="1" x14ac:dyDescent="0.25">
      <c r="A561" s="63" t="s">
        <v>897</v>
      </c>
      <c r="B561" s="63" t="s">
        <v>898</v>
      </c>
      <c r="C561" s="36">
        <v>4301012058</v>
      </c>
      <c r="D561" s="857">
        <v>4680115886490</v>
      </c>
      <c r="E561" s="857"/>
      <c r="F561" s="62">
        <v>0.55000000000000004</v>
      </c>
      <c r="G561" s="37">
        <v>8</v>
      </c>
      <c r="H561" s="62">
        <v>4.4000000000000004</v>
      </c>
      <c r="I561" s="62">
        <v>4.58</v>
      </c>
      <c r="J561" s="37">
        <v>182</v>
      </c>
      <c r="K561" s="37" t="s">
        <v>89</v>
      </c>
      <c r="L561" s="37" t="s">
        <v>45</v>
      </c>
      <c r="M561" s="38" t="s">
        <v>128</v>
      </c>
      <c r="N561" s="38"/>
      <c r="O561" s="37">
        <v>60</v>
      </c>
      <c r="P561" s="1160" t="s">
        <v>899</v>
      </c>
      <c r="Q561" s="859"/>
      <c r="R561" s="859"/>
      <c r="S561" s="859"/>
      <c r="T561" s="86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IFERROR(IF(Y561=0,"",ROUNDUP(Y561/H561,0)*0.00651),"")</f>
        <v/>
      </c>
      <c r="AA561" s="68" t="s">
        <v>45</v>
      </c>
      <c r="AB561" s="69" t="s">
        <v>45</v>
      </c>
      <c r="AC561" s="676" t="s">
        <v>879</v>
      </c>
      <c r="AG561" s="78"/>
      <c r="AJ561" s="84" t="s">
        <v>45</v>
      </c>
      <c r="AK561" s="84">
        <v>0</v>
      </c>
      <c r="BB561" s="677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900</v>
      </c>
      <c r="B562" s="63" t="s">
        <v>901</v>
      </c>
      <c r="C562" s="36">
        <v>4301012055</v>
      </c>
      <c r="D562" s="857">
        <v>4680115886469</v>
      </c>
      <c r="E562" s="857"/>
      <c r="F562" s="62">
        <v>0.55000000000000004</v>
      </c>
      <c r="G562" s="37">
        <v>8</v>
      </c>
      <c r="H562" s="62">
        <v>4.4000000000000004</v>
      </c>
      <c r="I562" s="62">
        <v>4.6100000000000003</v>
      </c>
      <c r="J562" s="37">
        <v>132</v>
      </c>
      <c r="K562" s="37" t="s">
        <v>137</v>
      </c>
      <c r="L562" s="37" t="s">
        <v>45</v>
      </c>
      <c r="M562" s="38" t="s">
        <v>128</v>
      </c>
      <c r="N562" s="38"/>
      <c r="O562" s="37">
        <v>60</v>
      </c>
      <c r="P562" s="1161" t="s">
        <v>902</v>
      </c>
      <c r="Q562" s="859"/>
      <c r="R562" s="859"/>
      <c r="S562" s="859"/>
      <c r="T562" s="86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8" t="s">
        <v>882</v>
      </c>
      <c r="AG562" s="78"/>
      <c r="AJ562" s="84" t="s">
        <v>45</v>
      </c>
      <c r="AK562" s="84">
        <v>0</v>
      </c>
      <c r="BB562" s="679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x14ac:dyDescent="0.2">
      <c r="A563" s="864"/>
      <c r="B563" s="864"/>
      <c r="C563" s="864"/>
      <c r="D563" s="864"/>
      <c r="E563" s="864"/>
      <c r="F563" s="864"/>
      <c r="G563" s="864"/>
      <c r="H563" s="864"/>
      <c r="I563" s="864"/>
      <c r="J563" s="864"/>
      <c r="K563" s="864"/>
      <c r="L563" s="864"/>
      <c r="M563" s="864"/>
      <c r="N563" s="864"/>
      <c r="O563" s="865"/>
      <c r="P563" s="861" t="s">
        <v>40</v>
      </c>
      <c r="Q563" s="862"/>
      <c r="R563" s="862"/>
      <c r="S563" s="862"/>
      <c r="T563" s="862"/>
      <c r="U563" s="862"/>
      <c r="V563" s="863"/>
      <c r="W563" s="42" t="s">
        <v>39</v>
      </c>
      <c r="X563" s="43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43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43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67"/>
      <c r="AB563" s="67"/>
      <c r="AC563" s="67"/>
    </row>
    <row r="564" spans="1:68" x14ac:dyDescent="0.2">
      <c r="A564" s="864"/>
      <c r="B564" s="864"/>
      <c r="C564" s="864"/>
      <c r="D564" s="864"/>
      <c r="E564" s="864"/>
      <c r="F564" s="864"/>
      <c r="G564" s="864"/>
      <c r="H564" s="864"/>
      <c r="I564" s="864"/>
      <c r="J564" s="864"/>
      <c r="K564" s="864"/>
      <c r="L564" s="864"/>
      <c r="M564" s="864"/>
      <c r="N564" s="864"/>
      <c r="O564" s="865"/>
      <c r="P564" s="861" t="s">
        <v>40</v>
      </c>
      <c r="Q564" s="862"/>
      <c r="R564" s="862"/>
      <c r="S564" s="862"/>
      <c r="T564" s="862"/>
      <c r="U564" s="862"/>
      <c r="V564" s="863"/>
      <c r="W564" s="42" t="s">
        <v>0</v>
      </c>
      <c r="X564" s="43">
        <f>IFERROR(SUM(X548:X562),"0")</f>
        <v>0</v>
      </c>
      <c r="Y564" s="43">
        <f>IFERROR(SUM(Y548:Y562),"0")</f>
        <v>0</v>
      </c>
      <c r="Z564" s="42"/>
      <c r="AA564" s="67"/>
      <c r="AB564" s="67"/>
      <c r="AC564" s="67"/>
    </row>
    <row r="565" spans="1:68" ht="14.25" customHeight="1" x14ac:dyDescent="0.25">
      <c r="A565" s="856" t="s">
        <v>179</v>
      </c>
      <c r="B565" s="856"/>
      <c r="C565" s="856"/>
      <c r="D565" s="856"/>
      <c r="E565" s="856"/>
      <c r="F565" s="856"/>
      <c r="G565" s="856"/>
      <c r="H565" s="856"/>
      <c r="I565" s="856"/>
      <c r="J565" s="856"/>
      <c r="K565" s="856"/>
      <c r="L565" s="856"/>
      <c r="M565" s="856"/>
      <c r="N565" s="856"/>
      <c r="O565" s="856"/>
      <c r="P565" s="856"/>
      <c r="Q565" s="856"/>
      <c r="R565" s="856"/>
      <c r="S565" s="856"/>
      <c r="T565" s="856"/>
      <c r="U565" s="856"/>
      <c r="V565" s="856"/>
      <c r="W565" s="856"/>
      <c r="X565" s="856"/>
      <c r="Y565" s="856"/>
      <c r="Z565" s="856"/>
      <c r="AA565" s="66"/>
      <c r="AB565" s="66"/>
      <c r="AC565" s="80"/>
    </row>
    <row r="566" spans="1:68" ht="16.5" customHeight="1" x14ac:dyDescent="0.25">
      <c r="A566" s="63" t="s">
        <v>903</v>
      </c>
      <c r="B566" s="63" t="s">
        <v>904</v>
      </c>
      <c r="C566" s="36">
        <v>4301020222</v>
      </c>
      <c r="D566" s="857">
        <v>4607091388930</v>
      </c>
      <c r="E566" s="857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129</v>
      </c>
      <c r="L566" s="37" t="s">
        <v>45</v>
      </c>
      <c r="M566" s="38" t="s">
        <v>128</v>
      </c>
      <c r="N566" s="38"/>
      <c r="O566" s="37">
        <v>55</v>
      </c>
      <c r="P566" s="11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859"/>
      <c r="R566" s="859"/>
      <c r="S566" s="859"/>
      <c r="T566" s="860"/>
      <c r="U566" s="39" t="s">
        <v>45</v>
      </c>
      <c r="V566" s="39" t="s">
        <v>45</v>
      </c>
      <c r="W566" s="40" t="s">
        <v>0</v>
      </c>
      <c r="X566" s="58">
        <v>0</v>
      </c>
      <c r="Y566" s="55">
        <f>IFERROR(IF(X566="",0,CEILING((X566/$H566),1)*$H566),"")</f>
        <v>0</v>
      </c>
      <c r="Z566" s="41" t="str">
        <f>IFERROR(IF(Y566=0,"",ROUNDUP(Y566/H566,0)*0.01196),"")</f>
        <v/>
      </c>
      <c r="AA566" s="68" t="s">
        <v>45</v>
      </c>
      <c r="AB566" s="69" t="s">
        <v>45</v>
      </c>
      <c r="AC566" s="680" t="s">
        <v>905</v>
      </c>
      <c r="AG566" s="78"/>
      <c r="AJ566" s="84" t="s">
        <v>45</v>
      </c>
      <c r="AK566" s="84">
        <v>0</v>
      </c>
      <c r="BB566" s="681" t="s">
        <v>66</v>
      </c>
      <c r="BM566" s="78">
        <f>IFERROR(X566*I566/H566,"0")</f>
        <v>0</v>
      </c>
      <c r="BN566" s="78">
        <f>IFERROR(Y566*I566/H566,"0")</f>
        <v>0</v>
      </c>
      <c r="BO566" s="78">
        <f>IFERROR(1/J566*(X566/H566),"0")</f>
        <v>0</v>
      </c>
      <c r="BP566" s="78">
        <f>IFERROR(1/J566*(Y566/H566),"0")</f>
        <v>0</v>
      </c>
    </row>
    <row r="567" spans="1:68" ht="16.5" customHeight="1" x14ac:dyDescent="0.25">
      <c r="A567" s="63" t="s">
        <v>906</v>
      </c>
      <c r="B567" s="63" t="s">
        <v>907</v>
      </c>
      <c r="C567" s="36">
        <v>4301020206</v>
      </c>
      <c r="D567" s="857">
        <v>4680115880054</v>
      </c>
      <c r="E567" s="857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137</v>
      </c>
      <c r="L567" s="37" t="s">
        <v>45</v>
      </c>
      <c r="M567" s="38" t="s">
        <v>128</v>
      </c>
      <c r="N567" s="38"/>
      <c r="O567" s="37">
        <v>55</v>
      </c>
      <c r="P567" s="116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859"/>
      <c r="R567" s="859"/>
      <c r="S567" s="859"/>
      <c r="T567" s="860"/>
      <c r="U567" s="39" t="s">
        <v>45</v>
      </c>
      <c r="V567" s="39" t="s">
        <v>45</v>
      </c>
      <c r="W567" s="40" t="s">
        <v>0</v>
      </c>
      <c r="X567" s="58">
        <v>0</v>
      </c>
      <c r="Y567" s="55">
        <f>IFERROR(IF(X567="",0,CEILING((X567/$H567),1)*$H567),"")</f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82" t="s">
        <v>905</v>
      </c>
      <c r="AG567" s="78"/>
      <c r="AJ567" s="84" t="s">
        <v>45</v>
      </c>
      <c r="AK567" s="84">
        <v>0</v>
      </c>
      <c r="BB567" s="683" t="s">
        <v>66</v>
      </c>
      <c r="BM567" s="78">
        <f>IFERROR(X567*I567/H567,"0")</f>
        <v>0</v>
      </c>
      <c r="BN567" s="78">
        <f>IFERROR(Y567*I567/H567,"0")</f>
        <v>0</v>
      </c>
      <c r="BO567" s="78">
        <f>IFERROR(1/J567*(X567/H567),"0")</f>
        <v>0</v>
      </c>
      <c r="BP567" s="78">
        <f>IFERROR(1/J567*(Y567/H567),"0")</f>
        <v>0</v>
      </c>
    </row>
    <row r="568" spans="1:68" ht="16.5" customHeight="1" x14ac:dyDescent="0.25">
      <c r="A568" s="63" t="s">
        <v>906</v>
      </c>
      <c r="B568" s="63" t="s">
        <v>908</v>
      </c>
      <c r="C568" s="36">
        <v>4301020364</v>
      </c>
      <c r="D568" s="857">
        <v>4680115880054</v>
      </c>
      <c r="E568" s="857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137</v>
      </c>
      <c r="L568" s="37" t="s">
        <v>45</v>
      </c>
      <c r="M568" s="38" t="s">
        <v>128</v>
      </c>
      <c r="N568" s="38"/>
      <c r="O568" s="37">
        <v>55</v>
      </c>
      <c r="P568" s="1164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859"/>
      <c r="R568" s="859"/>
      <c r="S568" s="859"/>
      <c r="T568" s="860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84" t="s">
        <v>905</v>
      </c>
      <c r="AG568" s="78"/>
      <c r="AJ568" s="84" t="s">
        <v>45</v>
      </c>
      <c r="AK568" s="84">
        <v>0</v>
      </c>
      <c r="BB568" s="685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x14ac:dyDescent="0.2">
      <c r="A569" s="864"/>
      <c r="B569" s="864"/>
      <c r="C569" s="864"/>
      <c r="D569" s="864"/>
      <c r="E569" s="864"/>
      <c r="F569" s="864"/>
      <c r="G569" s="864"/>
      <c r="H569" s="864"/>
      <c r="I569" s="864"/>
      <c r="J569" s="864"/>
      <c r="K569" s="864"/>
      <c r="L569" s="864"/>
      <c r="M569" s="864"/>
      <c r="N569" s="864"/>
      <c r="O569" s="865"/>
      <c r="P569" s="861" t="s">
        <v>40</v>
      </c>
      <c r="Q569" s="862"/>
      <c r="R569" s="862"/>
      <c r="S569" s="862"/>
      <c r="T569" s="862"/>
      <c r="U569" s="862"/>
      <c r="V569" s="863"/>
      <c r="W569" s="42" t="s">
        <v>39</v>
      </c>
      <c r="X569" s="43">
        <f>IFERROR(X566/H566,"0")+IFERROR(X567/H567,"0")+IFERROR(X568/H568,"0")</f>
        <v>0</v>
      </c>
      <c r="Y569" s="43">
        <f>IFERROR(Y566/H566,"0")+IFERROR(Y567/H567,"0")+IFERROR(Y568/H568,"0")</f>
        <v>0</v>
      </c>
      <c r="Z569" s="43">
        <f>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864"/>
      <c r="B570" s="864"/>
      <c r="C570" s="864"/>
      <c r="D570" s="864"/>
      <c r="E570" s="864"/>
      <c r="F570" s="864"/>
      <c r="G570" s="864"/>
      <c r="H570" s="864"/>
      <c r="I570" s="864"/>
      <c r="J570" s="864"/>
      <c r="K570" s="864"/>
      <c r="L570" s="864"/>
      <c r="M570" s="864"/>
      <c r="N570" s="864"/>
      <c r="O570" s="865"/>
      <c r="P570" s="861" t="s">
        <v>40</v>
      </c>
      <c r="Q570" s="862"/>
      <c r="R570" s="862"/>
      <c r="S570" s="862"/>
      <c r="T570" s="862"/>
      <c r="U570" s="862"/>
      <c r="V570" s="863"/>
      <c r="W570" s="42" t="s">
        <v>0</v>
      </c>
      <c r="X570" s="43">
        <f>IFERROR(SUM(X566:X568),"0")</f>
        <v>0</v>
      </c>
      <c r="Y570" s="43">
        <f>IFERROR(SUM(Y566:Y568),"0")</f>
        <v>0</v>
      </c>
      <c r="Z570" s="42"/>
      <c r="AA570" s="67"/>
      <c r="AB570" s="67"/>
      <c r="AC570" s="67"/>
    </row>
    <row r="571" spans="1:68" ht="14.25" customHeight="1" x14ac:dyDescent="0.25">
      <c r="A571" s="856" t="s">
        <v>78</v>
      </c>
      <c r="B571" s="856"/>
      <c r="C571" s="856"/>
      <c r="D571" s="856"/>
      <c r="E571" s="856"/>
      <c r="F571" s="856"/>
      <c r="G571" s="856"/>
      <c r="H571" s="856"/>
      <c r="I571" s="856"/>
      <c r="J571" s="856"/>
      <c r="K571" s="856"/>
      <c r="L571" s="856"/>
      <c r="M571" s="856"/>
      <c r="N571" s="856"/>
      <c r="O571" s="856"/>
      <c r="P571" s="856"/>
      <c r="Q571" s="856"/>
      <c r="R571" s="856"/>
      <c r="S571" s="856"/>
      <c r="T571" s="856"/>
      <c r="U571" s="856"/>
      <c r="V571" s="856"/>
      <c r="W571" s="856"/>
      <c r="X571" s="856"/>
      <c r="Y571" s="856"/>
      <c r="Z571" s="856"/>
      <c r="AA571" s="66"/>
      <c r="AB571" s="66"/>
      <c r="AC571" s="80"/>
    </row>
    <row r="572" spans="1:68" ht="27" customHeight="1" x14ac:dyDescent="0.25">
      <c r="A572" s="63" t="s">
        <v>909</v>
      </c>
      <c r="B572" s="63" t="s">
        <v>910</v>
      </c>
      <c r="C572" s="36">
        <v>4301031252</v>
      </c>
      <c r="D572" s="857">
        <v>4680115883116</v>
      </c>
      <c r="E572" s="857"/>
      <c r="F572" s="62">
        <v>0.88</v>
      </c>
      <c r="G572" s="37">
        <v>6</v>
      </c>
      <c r="H572" s="62">
        <v>5.28</v>
      </c>
      <c r="I572" s="62">
        <v>5.64</v>
      </c>
      <c r="J572" s="37">
        <v>104</v>
      </c>
      <c r="K572" s="37" t="s">
        <v>129</v>
      </c>
      <c r="L572" s="37" t="s">
        <v>45</v>
      </c>
      <c r="M572" s="38" t="s">
        <v>128</v>
      </c>
      <c r="N572" s="38"/>
      <c r="O572" s="37">
        <v>60</v>
      </c>
      <c r="P572" s="116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859"/>
      <c r="R572" s="859"/>
      <c r="S572" s="859"/>
      <c r="T572" s="86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ref="Y572:Y580" si="115">IFERROR(IF(X572="",0,CEILING((X572/$H572),1)*$H572),"")</f>
        <v>0</v>
      </c>
      <c r="Z572" s="41" t="str">
        <f>IFERROR(IF(Y572=0,"",ROUNDUP(Y572/H572,0)*0.01196),"")</f>
        <v/>
      </c>
      <c r="AA572" s="68" t="s">
        <v>45</v>
      </c>
      <c r="AB572" s="69" t="s">
        <v>45</v>
      </c>
      <c r="AC572" s="686" t="s">
        <v>911</v>
      </c>
      <c r="AG572" s="78"/>
      <c r="AJ572" s="84" t="s">
        <v>45</v>
      </c>
      <c r="AK572" s="84">
        <v>0</v>
      </c>
      <c r="BB572" s="687" t="s">
        <v>66</v>
      </c>
      <c r="BM572" s="78">
        <f t="shared" ref="BM572:BM580" si="116">IFERROR(X572*I572/H572,"0")</f>
        <v>0</v>
      </c>
      <c r="BN572" s="78">
        <f t="shared" ref="BN572:BN580" si="117">IFERROR(Y572*I572/H572,"0")</f>
        <v>0</v>
      </c>
      <c r="BO572" s="78">
        <f t="shared" ref="BO572:BO580" si="118">IFERROR(1/J572*(X572/H572),"0")</f>
        <v>0</v>
      </c>
      <c r="BP572" s="78">
        <f t="shared" ref="BP572:BP580" si="119">IFERROR(1/J572*(Y572/H572),"0")</f>
        <v>0</v>
      </c>
    </row>
    <row r="573" spans="1:68" ht="27" customHeight="1" x14ac:dyDescent="0.25">
      <c r="A573" s="63" t="s">
        <v>912</v>
      </c>
      <c r="B573" s="63" t="s">
        <v>913</v>
      </c>
      <c r="C573" s="36">
        <v>4301031248</v>
      </c>
      <c r="D573" s="857">
        <v>4680115883093</v>
      </c>
      <c r="E573" s="857"/>
      <c r="F573" s="62">
        <v>0.88</v>
      </c>
      <c r="G573" s="37">
        <v>6</v>
      </c>
      <c r="H573" s="62">
        <v>5.28</v>
      </c>
      <c r="I573" s="62">
        <v>5.64</v>
      </c>
      <c r="J573" s="37">
        <v>104</v>
      </c>
      <c r="K573" s="37" t="s">
        <v>129</v>
      </c>
      <c r="L573" s="37" t="s">
        <v>45</v>
      </c>
      <c r="M573" s="38" t="s">
        <v>82</v>
      </c>
      <c r="N573" s="38"/>
      <c r="O573" s="37">
        <v>60</v>
      </c>
      <c r="P573" s="116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859"/>
      <c r="R573" s="859"/>
      <c r="S573" s="859"/>
      <c r="T573" s="86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15"/>
        <v>0</v>
      </c>
      <c r="Z573" s="41" t="str">
        <f>IFERROR(IF(Y573=0,"",ROUNDUP(Y573/H573,0)*0.01196),"")</f>
        <v/>
      </c>
      <c r="AA573" s="68" t="s">
        <v>45</v>
      </c>
      <c r="AB573" s="69" t="s">
        <v>45</v>
      </c>
      <c r="AC573" s="688" t="s">
        <v>914</v>
      </c>
      <c r="AG573" s="78"/>
      <c r="AJ573" s="84" t="s">
        <v>45</v>
      </c>
      <c r="AK573" s="84">
        <v>0</v>
      </c>
      <c r="BB573" s="689" t="s">
        <v>66</v>
      </c>
      <c r="BM573" s="78">
        <f t="shared" si="116"/>
        <v>0</v>
      </c>
      <c r="BN573" s="78">
        <f t="shared" si="117"/>
        <v>0</v>
      </c>
      <c r="BO573" s="78">
        <f t="shared" si="118"/>
        <v>0</v>
      </c>
      <c r="BP573" s="78">
        <f t="shared" si="119"/>
        <v>0</v>
      </c>
    </row>
    <row r="574" spans="1:68" ht="27" customHeight="1" x14ac:dyDescent="0.25">
      <c r="A574" s="63" t="s">
        <v>915</v>
      </c>
      <c r="B574" s="63" t="s">
        <v>916</v>
      </c>
      <c r="C574" s="36">
        <v>4301031250</v>
      </c>
      <c r="D574" s="857">
        <v>4680115883109</v>
      </c>
      <c r="E574" s="857"/>
      <c r="F574" s="62">
        <v>0.88</v>
      </c>
      <c r="G574" s="37">
        <v>6</v>
      </c>
      <c r="H574" s="62">
        <v>5.28</v>
      </c>
      <c r="I574" s="62">
        <v>5.64</v>
      </c>
      <c r="J574" s="37">
        <v>104</v>
      </c>
      <c r="K574" s="37" t="s">
        <v>129</v>
      </c>
      <c r="L574" s="37" t="s">
        <v>45</v>
      </c>
      <c r="M574" s="38" t="s">
        <v>82</v>
      </c>
      <c r="N574" s="38"/>
      <c r="O574" s="37">
        <v>60</v>
      </c>
      <c r="P574" s="116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859"/>
      <c r="R574" s="859"/>
      <c r="S574" s="859"/>
      <c r="T574" s="86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15"/>
        <v>0</v>
      </c>
      <c r="Z574" s="41" t="str">
        <f>IFERROR(IF(Y574=0,"",ROUNDUP(Y574/H574,0)*0.01196),"")</f>
        <v/>
      </c>
      <c r="AA574" s="68" t="s">
        <v>45</v>
      </c>
      <c r="AB574" s="69" t="s">
        <v>45</v>
      </c>
      <c r="AC574" s="690" t="s">
        <v>917</v>
      </c>
      <c r="AG574" s="78"/>
      <c r="AJ574" s="84" t="s">
        <v>45</v>
      </c>
      <c r="AK574" s="84">
        <v>0</v>
      </c>
      <c r="BB574" s="691" t="s">
        <v>66</v>
      </c>
      <c r="BM574" s="78">
        <f t="shared" si="116"/>
        <v>0</v>
      </c>
      <c r="BN574" s="78">
        <f t="shared" si="117"/>
        <v>0</v>
      </c>
      <c r="BO574" s="78">
        <f t="shared" si="118"/>
        <v>0</v>
      </c>
      <c r="BP574" s="78">
        <f t="shared" si="119"/>
        <v>0</v>
      </c>
    </row>
    <row r="575" spans="1:68" ht="27" customHeight="1" x14ac:dyDescent="0.25">
      <c r="A575" s="63" t="s">
        <v>918</v>
      </c>
      <c r="B575" s="63" t="s">
        <v>919</v>
      </c>
      <c r="C575" s="36">
        <v>4301031249</v>
      </c>
      <c r="D575" s="857">
        <v>4680115882072</v>
      </c>
      <c r="E575" s="857"/>
      <c r="F575" s="62">
        <v>0.6</v>
      </c>
      <c r="G575" s="37">
        <v>6</v>
      </c>
      <c r="H575" s="62">
        <v>3.6</v>
      </c>
      <c r="I575" s="62">
        <v>3.81</v>
      </c>
      <c r="J575" s="37">
        <v>132</v>
      </c>
      <c r="K575" s="37" t="s">
        <v>137</v>
      </c>
      <c r="L575" s="37" t="s">
        <v>45</v>
      </c>
      <c r="M575" s="38" t="s">
        <v>128</v>
      </c>
      <c r="N575" s="38"/>
      <c r="O575" s="37">
        <v>60</v>
      </c>
      <c r="P575" s="116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859"/>
      <c r="R575" s="859"/>
      <c r="S575" s="859"/>
      <c r="T575" s="86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15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92" t="s">
        <v>920</v>
      </c>
      <c r="AG575" s="78"/>
      <c r="AJ575" s="84" t="s">
        <v>45</v>
      </c>
      <c r="AK575" s="84">
        <v>0</v>
      </c>
      <c r="BB575" s="693" t="s">
        <v>66</v>
      </c>
      <c r="BM575" s="78">
        <f t="shared" si="116"/>
        <v>0</v>
      </c>
      <c r="BN575" s="78">
        <f t="shared" si="117"/>
        <v>0</v>
      </c>
      <c r="BO575" s="78">
        <f t="shared" si="118"/>
        <v>0</v>
      </c>
      <c r="BP575" s="78">
        <f t="shared" si="119"/>
        <v>0</v>
      </c>
    </row>
    <row r="576" spans="1:68" ht="27" customHeight="1" x14ac:dyDescent="0.25">
      <c r="A576" s="63" t="s">
        <v>918</v>
      </c>
      <c r="B576" s="63" t="s">
        <v>921</v>
      </c>
      <c r="C576" s="36">
        <v>4301031383</v>
      </c>
      <c r="D576" s="857">
        <v>4680115882072</v>
      </c>
      <c r="E576" s="857"/>
      <c r="F576" s="62">
        <v>0.6</v>
      </c>
      <c r="G576" s="37">
        <v>8</v>
      </c>
      <c r="H576" s="62">
        <v>4.8</v>
      </c>
      <c r="I576" s="62">
        <v>6.96</v>
      </c>
      <c r="J576" s="37">
        <v>120</v>
      </c>
      <c r="K576" s="37" t="s">
        <v>137</v>
      </c>
      <c r="L576" s="37" t="s">
        <v>45</v>
      </c>
      <c r="M576" s="38" t="s">
        <v>128</v>
      </c>
      <c r="N576" s="38"/>
      <c r="O576" s="37">
        <v>60</v>
      </c>
      <c r="P576" s="116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859"/>
      <c r="R576" s="859"/>
      <c r="S576" s="859"/>
      <c r="T576" s="86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15"/>
        <v>0</v>
      </c>
      <c r="Z576" s="41" t="str">
        <f>IFERROR(IF(Y576=0,"",ROUNDUP(Y576/H576,0)*0.00937),"")</f>
        <v/>
      </c>
      <c r="AA576" s="68" t="s">
        <v>45</v>
      </c>
      <c r="AB576" s="69" t="s">
        <v>45</v>
      </c>
      <c r="AC576" s="694" t="s">
        <v>920</v>
      </c>
      <c r="AG576" s="78"/>
      <c r="AJ576" s="84" t="s">
        <v>45</v>
      </c>
      <c r="AK576" s="84">
        <v>0</v>
      </c>
      <c r="BB576" s="695" t="s">
        <v>66</v>
      </c>
      <c r="BM576" s="78">
        <f t="shared" si="116"/>
        <v>0</v>
      </c>
      <c r="BN576" s="78">
        <f t="shared" si="117"/>
        <v>0</v>
      </c>
      <c r="BO576" s="78">
        <f t="shared" si="118"/>
        <v>0</v>
      </c>
      <c r="BP576" s="78">
        <f t="shared" si="119"/>
        <v>0</v>
      </c>
    </row>
    <row r="577" spans="1:68" ht="27" customHeight="1" x14ac:dyDescent="0.25">
      <c r="A577" s="63" t="s">
        <v>922</v>
      </c>
      <c r="B577" s="63" t="s">
        <v>923</v>
      </c>
      <c r="C577" s="36">
        <v>4301031251</v>
      </c>
      <c r="D577" s="857">
        <v>4680115882102</v>
      </c>
      <c r="E577" s="857"/>
      <c r="F577" s="62">
        <v>0.6</v>
      </c>
      <c r="G577" s="37">
        <v>6</v>
      </c>
      <c r="H577" s="62">
        <v>3.6</v>
      </c>
      <c r="I577" s="62">
        <v>3.81</v>
      </c>
      <c r="J577" s="37">
        <v>132</v>
      </c>
      <c r="K577" s="37" t="s">
        <v>137</v>
      </c>
      <c r="L577" s="37" t="s">
        <v>45</v>
      </c>
      <c r="M577" s="38" t="s">
        <v>82</v>
      </c>
      <c r="N577" s="38"/>
      <c r="O577" s="37">
        <v>60</v>
      </c>
      <c r="P577" s="117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859"/>
      <c r="R577" s="859"/>
      <c r="S577" s="859"/>
      <c r="T577" s="860"/>
      <c r="U577" s="39" t="s">
        <v>45</v>
      </c>
      <c r="V577" s="39" t="s">
        <v>45</v>
      </c>
      <c r="W577" s="40" t="s">
        <v>0</v>
      </c>
      <c r="X577" s="58">
        <v>0</v>
      </c>
      <c r="Y577" s="55">
        <f t="shared" si="115"/>
        <v>0</v>
      </c>
      <c r="Z577" s="41" t="str">
        <f>IFERROR(IF(Y577=0,"",ROUNDUP(Y577/H577,0)*0.00902),"")</f>
        <v/>
      </c>
      <c r="AA577" s="68" t="s">
        <v>45</v>
      </c>
      <c r="AB577" s="69" t="s">
        <v>45</v>
      </c>
      <c r="AC577" s="696" t="s">
        <v>914</v>
      </c>
      <c r="AG577" s="78"/>
      <c r="AJ577" s="84" t="s">
        <v>45</v>
      </c>
      <c r="AK577" s="84">
        <v>0</v>
      </c>
      <c r="BB577" s="697" t="s">
        <v>66</v>
      </c>
      <c r="BM577" s="78">
        <f t="shared" si="116"/>
        <v>0</v>
      </c>
      <c r="BN577" s="78">
        <f t="shared" si="117"/>
        <v>0</v>
      </c>
      <c r="BO577" s="78">
        <f t="shared" si="118"/>
        <v>0</v>
      </c>
      <c r="BP577" s="78">
        <f t="shared" si="119"/>
        <v>0</v>
      </c>
    </row>
    <row r="578" spans="1:68" ht="27" customHeight="1" x14ac:dyDescent="0.25">
      <c r="A578" s="63" t="s">
        <v>922</v>
      </c>
      <c r="B578" s="63" t="s">
        <v>924</v>
      </c>
      <c r="C578" s="36">
        <v>4301031385</v>
      </c>
      <c r="D578" s="857">
        <v>4680115882102</v>
      </c>
      <c r="E578" s="857"/>
      <c r="F578" s="62">
        <v>0.6</v>
      </c>
      <c r="G578" s="37">
        <v>8</v>
      </c>
      <c r="H578" s="62">
        <v>4.8</v>
      </c>
      <c r="I578" s="62">
        <v>6.69</v>
      </c>
      <c r="J578" s="37">
        <v>120</v>
      </c>
      <c r="K578" s="37" t="s">
        <v>137</v>
      </c>
      <c r="L578" s="37" t="s">
        <v>45</v>
      </c>
      <c r="M578" s="38" t="s">
        <v>82</v>
      </c>
      <c r="N578" s="38"/>
      <c r="O578" s="37">
        <v>60</v>
      </c>
      <c r="P578" s="1171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859"/>
      <c r="R578" s="859"/>
      <c r="S578" s="859"/>
      <c r="T578" s="860"/>
      <c r="U578" s="39" t="s">
        <v>45</v>
      </c>
      <c r="V578" s="39" t="s">
        <v>45</v>
      </c>
      <c r="W578" s="40" t="s">
        <v>0</v>
      </c>
      <c r="X578" s="58">
        <v>0</v>
      </c>
      <c r="Y578" s="55">
        <f t="shared" si="115"/>
        <v>0</v>
      </c>
      <c r="Z578" s="41" t="str">
        <f>IFERROR(IF(Y578=0,"",ROUNDUP(Y578/H578,0)*0.00937),"")</f>
        <v/>
      </c>
      <c r="AA578" s="68" t="s">
        <v>45</v>
      </c>
      <c r="AB578" s="69" t="s">
        <v>45</v>
      </c>
      <c r="AC578" s="698" t="s">
        <v>925</v>
      </c>
      <c r="AG578" s="78"/>
      <c r="AJ578" s="84" t="s">
        <v>45</v>
      </c>
      <c r="AK578" s="84">
        <v>0</v>
      </c>
      <c r="BB578" s="699" t="s">
        <v>66</v>
      </c>
      <c r="BM578" s="78">
        <f t="shared" si="116"/>
        <v>0</v>
      </c>
      <c r="BN578" s="78">
        <f t="shared" si="117"/>
        <v>0</v>
      </c>
      <c r="BO578" s="78">
        <f t="shared" si="118"/>
        <v>0</v>
      </c>
      <c r="BP578" s="78">
        <f t="shared" si="119"/>
        <v>0</v>
      </c>
    </row>
    <row r="579" spans="1:68" ht="27" customHeight="1" x14ac:dyDescent="0.25">
      <c r="A579" s="63" t="s">
        <v>926</v>
      </c>
      <c r="B579" s="63" t="s">
        <v>927</v>
      </c>
      <c r="C579" s="36">
        <v>4301031253</v>
      </c>
      <c r="D579" s="857">
        <v>4680115882096</v>
      </c>
      <c r="E579" s="857"/>
      <c r="F579" s="62">
        <v>0.6</v>
      </c>
      <c r="G579" s="37">
        <v>6</v>
      </c>
      <c r="H579" s="62">
        <v>3.6</v>
      </c>
      <c r="I579" s="62">
        <v>3.81</v>
      </c>
      <c r="J579" s="37">
        <v>132</v>
      </c>
      <c r="K579" s="37" t="s">
        <v>137</v>
      </c>
      <c r="L579" s="37" t="s">
        <v>45</v>
      </c>
      <c r="M579" s="38" t="s">
        <v>82</v>
      </c>
      <c r="N579" s="38"/>
      <c r="O579" s="37">
        <v>60</v>
      </c>
      <c r="P579" s="117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859"/>
      <c r="R579" s="859"/>
      <c r="S579" s="859"/>
      <c r="T579" s="860"/>
      <c r="U579" s="39" t="s">
        <v>45</v>
      </c>
      <c r="V579" s="39" t="s">
        <v>45</v>
      </c>
      <c r="W579" s="40" t="s">
        <v>0</v>
      </c>
      <c r="X579" s="58">
        <v>0</v>
      </c>
      <c r="Y579" s="55">
        <f t="shared" si="115"/>
        <v>0</v>
      </c>
      <c r="Z579" s="41" t="str">
        <f>IFERROR(IF(Y579=0,"",ROUNDUP(Y579/H579,0)*0.00902),"")</f>
        <v/>
      </c>
      <c r="AA579" s="68" t="s">
        <v>45</v>
      </c>
      <c r="AB579" s="69" t="s">
        <v>45</v>
      </c>
      <c r="AC579" s="700" t="s">
        <v>917</v>
      </c>
      <c r="AG579" s="78"/>
      <c r="AJ579" s="84" t="s">
        <v>45</v>
      </c>
      <c r="AK579" s="84">
        <v>0</v>
      </c>
      <c r="BB579" s="701" t="s">
        <v>66</v>
      </c>
      <c r="BM579" s="78">
        <f t="shared" si="116"/>
        <v>0</v>
      </c>
      <c r="BN579" s="78">
        <f t="shared" si="117"/>
        <v>0</v>
      </c>
      <c r="BO579" s="78">
        <f t="shared" si="118"/>
        <v>0</v>
      </c>
      <c r="BP579" s="78">
        <f t="shared" si="119"/>
        <v>0</v>
      </c>
    </row>
    <row r="580" spans="1:68" ht="27" customHeight="1" x14ac:dyDescent="0.25">
      <c r="A580" s="63" t="s">
        <v>926</v>
      </c>
      <c r="B580" s="63" t="s">
        <v>928</v>
      </c>
      <c r="C580" s="36">
        <v>4301031384</v>
      </c>
      <c r="D580" s="857">
        <v>4680115882096</v>
      </c>
      <c r="E580" s="857"/>
      <c r="F580" s="62">
        <v>0.6</v>
      </c>
      <c r="G580" s="37">
        <v>8</v>
      </c>
      <c r="H580" s="62">
        <v>4.8</v>
      </c>
      <c r="I580" s="62">
        <v>6.69</v>
      </c>
      <c r="J580" s="37">
        <v>120</v>
      </c>
      <c r="K580" s="37" t="s">
        <v>137</v>
      </c>
      <c r="L580" s="37" t="s">
        <v>45</v>
      </c>
      <c r="M580" s="38" t="s">
        <v>82</v>
      </c>
      <c r="N580" s="38"/>
      <c r="O580" s="37">
        <v>60</v>
      </c>
      <c r="P580" s="117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859"/>
      <c r="R580" s="859"/>
      <c r="S580" s="859"/>
      <c r="T580" s="860"/>
      <c r="U580" s="39" t="s">
        <v>45</v>
      </c>
      <c r="V580" s="39" t="s">
        <v>45</v>
      </c>
      <c r="W580" s="40" t="s">
        <v>0</v>
      </c>
      <c r="X580" s="58">
        <v>0</v>
      </c>
      <c r="Y580" s="55">
        <f t="shared" si="115"/>
        <v>0</v>
      </c>
      <c r="Z580" s="41" t="str">
        <f>IFERROR(IF(Y580=0,"",ROUNDUP(Y580/H580,0)*0.00937),"")</f>
        <v/>
      </c>
      <c r="AA580" s="68" t="s">
        <v>45</v>
      </c>
      <c r="AB580" s="69" t="s">
        <v>45</v>
      </c>
      <c r="AC580" s="702" t="s">
        <v>929</v>
      </c>
      <c r="AG580" s="78"/>
      <c r="AJ580" s="84" t="s">
        <v>45</v>
      </c>
      <c r="AK580" s="84">
        <v>0</v>
      </c>
      <c r="BB580" s="703" t="s">
        <v>66</v>
      </c>
      <c r="BM580" s="78">
        <f t="shared" si="116"/>
        <v>0</v>
      </c>
      <c r="BN580" s="78">
        <f t="shared" si="117"/>
        <v>0</v>
      </c>
      <c r="BO580" s="78">
        <f t="shared" si="118"/>
        <v>0</v>
      </c>
      <c r="BP580" s="78">
        <f t="shared" si="119"/>
        <v>0</v>
      </c>
    </row>
    <row r="581" spans="1:68" x14ac:dyDescent="0.2">
      <c r="A581" s="864"/>
      <c r="B581" s="864"/>
      <c r="C581" s="864"/>
      <c r="D581" s="864"/>
      <c r="E581" s="864"/>
      <c r="F581" s="864"/>
      <c r="G581" s="864"/>
      <c r="H581" s="864"/>
      <c r="I581" s="864"/>
      <c r="J581" s="864"/>
      <c r="K581" s="864"/>
      <c r="L581" s="864"/>
      <c r="M581" s="864"/>
      <c r="N581" s="864"/>
      <c r="O581" s="865"/>
      <c r="P581" s="861" t="s">
        <v>40</v>
      </c>
      <c r="Q581" s="862"/>
      <c r="R581" s="862"/>
      <c r="S581" s="862"/>
      <c r="T581" s="862"/>
      <c r="U581" s="862"/>
      <c r="V581" s="863"/>
      <c r="W581" s="42" t="s">
        <v>39</v>
      </c>
      <c r="X581" s="43">
        <f>IFERROR(X572/H572,"0")+IFERROR(X573/H573,"0")+IFERROR(X574/H574,"0")+IFERROR(X575/H575,"0")+IFERROR(X576/H576,"0")+IFERROR(X577/H577,"0")+IFERROR(X578/H578,"0")+IFERROR(X579/H579,"0")+IFERROR(X580/H580,"0")</f>
        <v>0</v>
      </c>
      <c r="Y581" s="43">
        <f>IFERROR(Y572/H572,"0")+IFERROR(Y573/H573,"0")+IFERROR(Y574/H574,"0")+IFERROR(Y575/H575,"0")+IFERROR(Y576/H576,"0")+IFERROR(Y577/H577,"0")+IFERROR(Y578/H578,"0")+IFERROR(Y579/H579,"0")+IFERROR(Y580/H580,"0")</f>
        <v>0</v>
      </c>
      <c r="Z581" s="43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67"/>
      <c r="AB581" s="67"/>
      <c r="AC581" s="67"/>
    </row>
    <row r="582" spans="1:68" x14ac:dyDescent="0.2">
      <c r="A582" s="864"/>
      <c r="B582" s="864"/>
      <c r="C582" s="864"/>
      <c r="D582" s="864"/>
      <c r="E582" s="864"/>
      <c r="F582" s="864"/>
      <c r="G582" s="864"/>
      <c r="H582" s="864"/>
      <c r="I582" s="864"/>
      <c r="J582" s="864"/>
      <c r="K582" s="864"/>
      <c r="L582" s="864"/>
      <c r="M582" s="864"/>
      <c r="N582" s="864"/>
      <c r="O582" s="865"/>
      <c r="P582" s="861" t="s">
        <v>40</v>
      </c>
      <c r="Q582" s="862"/>
      <c r="R582" s="862"/>
      <c r="S582" s="862"/>
      <c r="T582" s="862"/>
      <c r="U582" s="862"/>
      <c r="V582" s="863"/>
      <c r="W582" s="42" t="s">
        <v>0</v>
      </c>
      <c r="X582" s="43">
        <f>IFERROR(SUM(X572:X580),"0")</f>
        <v>0</v>
      </c>
      <c r="Y582" s="43">
        <f>IFERROR(SUM(Y572:Y580),"0")</f>
        <v>0</v>
      </c>
      <c r="Z582" s="42"/>
      <c r="AA582" s="67"/>
      <c r="AB582" s="67"/>
      <c r="AC582" s="67"/>
    </row>
    <row r="583" spans="1:68" ht="14.25" customHeight="1" x14ac:dyDescent="0.25">
      <c r="A583" s="856" t="s">
        <v>84</v>
      </c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6"/>
      <c r="P583" s="856"/>
      <c r="Q583" s="856"/>
      <c r="R583" s="856"/>
      <c r="S583" s="856"/>
      <c r="T583" s="856"/>
      <c r="U583" s="856"/>
      <c r="V583" s="856"/>
      <c r="W583" s="856"/>
      <c r="X583" s="856"/>
      <c r="Y583" s="856"/>
      <c r="Z583" s="856"/>
      <c r="AA583" s="66"/>
      <c r="AB583" s="66"/>
      <c r="AC583" s="80"/>
    </row>
    <row r="584" spans="1:68" ht="27" customHeight="1" x14ac:dyDescent="0.25">
      <c r="A584" s="63" t="s">
        <v>930</v>
      </c>
      <c r="B584" s="63" t="s">
        <v>931</v>
      </c>
      <c r="C584" s="36">
        <v>4301051230</v>
      </c>
      <c r="D584" s="857">
        <v>4607091383409</v>
      </c>
      <c r="E584" s="857"/>
      <c r="F584" s="62">
        <v>1.3</v>
      </c>
      <c r="G584" s="37">
        <v>6</v>
      </c>
      <c r="H584" s="62">
        <v>7.8</v>
      </c>
      <c r="I584" s="62">
        <v>8.3460000000000001</v>
      </c>
      <c r="J584" s="37">
        <v>56</v>
      </c>
      <c r="K584" s="37" t="s">
        <v>129</v>
      </c>
      <c r="L584" s="37" t="s">
        <v>45</v>
      </c>
      <c r="M584" s="38" t="s">
        <v>82</v>
      </c>
      <c r="N584" s="38"/>
      <c r="O584" s="37">
        <v>45</v>
      </c>
      <c r="P584" s="117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859"/>
      <c r="R584" s="859"/>
      <c r="S584" s="859"/>
      <c r="T584" s="860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IFERROR(IF(Y584=0,"",ROUNDUP(Y584/H584,0)*0.02175),"")</f>
        <v/>
      </c>
      <c r="AA584" s="68" t="s">
        <v>45</v>
      </c>
      <c r="AB584" s="69" t="s">
        <v>45</v>
      </c>
      <c r="AC584" s="704" t="s">
        <v>932</v>
      </c>
      <c r="AG584" s="78"/>
      <c r="AJ584" s="84" t="s">
        <v>45</v>
      </c>
      <c r="AK584" s="84">
        <v>0</v>
      </c>
      <c r="BB584" s="705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ht="27" customHeight="1" x14ac:dyDescent="0.25">
      <c r="A585" s="63" t="s">
        <v>933</v>
      </c>
      <c r="B585" s="63" t="s">
        <v>934</v>
      </c>
      <c r="C585" s="36">
        <v>4301051231</v>
      </c>
      <c r="D585" s="857">
        <v>4607091383416</v>
      </c>
      <c r="E585" s="857"/>
      <c r="F585" s="62">
        <v>1.3</v>
      </c>
      <c r="G585" s="37">
        <v>6</v>
      </c>
      <c r="H585" s="62">
        <v>7.8</v>
      </c>
      <c r="I585" s="62">
        <v>8.3460000000000001</v>
      </c>
      <c r="J585" s="37">
        <v>56</v>
      </c>
      <c r="K585" s="37" t="s">
        <v>129</v>
      </c>
      <c r="L585" s="37" t="s">
        <v>45</v>
      </c>
      <c r="M585" s="38" t="s">
        <v>82</v>
      </c>
      <c r="N585" s="38"/>
      <c r="O585" s="37">
        <v>45</v>
      </c>
      <c r="P585" s="117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859"/>
      <c r="R585" s="859"/>
      <c r="S585" s="859"/>
      <c r="T585" s="860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6" t="s">
        <v>935</v>
      </c>
      <c r="AG585" s="78"/>
      <c r="AJ585" s="84" t="s">
        <v>45</v>
      </c>
      <c r="AK585" s="84">
        <v>0</v>
      </c>
      <c r="BB585" s="707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ht="37.5" customHeight="1" x14ac:dyDescent="0.25">
      <c r="A586" s="63" t="s">
        <v>936</v>
      </c>
      <c r="B586" s="63" t="s">
        <v>937</v>
      </c>
      <c r="C586" s="36">
        <v>4301051058</v>
      </c>
      <c r="D586" s="857">
        <v>4680115883536</v>
      </c>
      <c r="E586" s="857"/>
      <c r="F586" s="62">
        <v>0.3</v>
      </c>
      <c r="G586" s="37">
        <v>6</v>
      </c>
      <c r="H586" s="62">
        <v>1.8</v>
      </c>
      <c r="I586" s="62">
        <v>2.0459999999999998</v>
      </c>
      <c r="J586" s="37">
        <v>182</v>
      </c>
      <c r="K586" s="37" t="s">
        <v>89</v>
      </c>
      <c r="L586" s="37" t="s">
        <v>45</v>
      </c>
      <c r="M586" s="38" t="s">
        <v>82</v>
      </c>
      <c r="N586" s="38"/>
      <c r="O586" s="37">
        <v>45</v>
      </c>
      <c r="P586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859"/>
      <c r="R586" s="859"/>
      <c r="S586" s="859"/>
      <c r="T586" s="860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IFERROR(IF(Y586=0,"",ROUNDUP(Y586/H586,0)*0.00651),"")</f>
        <v/>
      </c>
      <c r="AA586" s="68" t="s">
        <v>45</v>
      </c>
      <c r="AB586" s="69" t="s">
        <v>45</v>
      </c>
      <c r="AC586" s="708" t="s">
        <v>938</v>
      </c>
      <c r="AG586" s="78"/>
      <c r="AJ586" s="84" t="s">
        <v>45</v>
      </c>
      <c r="AK586" s="84">
        <v>0</v>
      </c>
      <c r="BB586" s="709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x14ac:dyDescent="0.2">
      <c r="A587" s="864"/>
      <c r="B587" s="864"/>
      <c r="C587" s="864"/>
      <c r="D587" s="864"/>
      <c r="E587" s="864"/>
      <c r="F587" s="864"/>
      <c r="G587" s="864"/>
      <c r="H587" s="864"/>
      <c r="I587" s="864"/>
      <c r="J587" s="864"/>
      <c r="K587" s="864"/>
      <c r="L587" s="864"/>
      <c r="M587" s="864"/>
      <c r="N587" s="864"/>
      <c r="O587" s="865"/>
      <c r="P587" s="861" t="s">
        <v>40</v>
      </c>
      <c r="Q587" s="862"/>
      <c r="R587" s="862"/>
      <c r="S587" s="862"/>
      <c r="T587" s="862"/>
      <c r="U587" s="862"/>
      <c r="V587" s="863"/>
      <c r="W587" s="42" t="s">
        <v>39</v>
      </c>
      <c r="X587" s="43">
        <f>IFERROR(X584/H584,"0")+IFERROR(X585/H585,"0")+IFERROR(X586/H586,"0")</f>
        <v>0</v>
      </c>
      <c r="Y587" s="43">
        <f>IFERROR(Y584/H584,"0")+IFERROR(Y585/H585,"0")+IFERROR(Y586/H586,"0")</f>
        <v>0</v>
      </c>
      <c r="Z587" s="43">
        <f>IFERROR(IF(Z584="",0,Z584),"0")+IFERROR(IF(Z585="",0,Z585),"0")+IFERROR(IF(Z586="",0,Z586),"0")</f>
        <v>0</v>
      </c>
      <c r="AA587" s="67"/>
      <c r="AB587" s="67"/>
      <c r="AC587" s="67"/>
    </row>
    <row r="588" spans="1:68" x14ac:dyDescent="0.2">
      <c r="A588" s="864"/>
      <c r="B588" s="864"/>
      <c r="C588" s="864"/>
      <c r="D588" s="864"/>
      <c r="E588" s="864"/>
      <c r="F588" s="864"/>
      <c r="G588" s="864"/>
      <c r="H588" s="864"/>
      <c r="I588" s="864"/>
      <c r="J588" s="864"/>
      <c r="K588" s="864"/>
      <c r="L588" s="864"/>
      <c r="M588" s="864"/>
      <c r="N588" s="864"/>
      <c r="O588" s="865"/>
      <c r="P588" s="861" t="s">
        <v>40</v>
      </c>
      <c r="Q588" s="862"/>
      <c r="R588" s="862"/>
      <c r="S588" s="862"/>
      <c r="T588" s="862"/>
      <c r="U588" s="862"/>
      <c r="V588" s="863"/>
      <c r="W588" s="42" t="s">
        <v>0</v>
      </c>
      <c r="X588" s="43">
        <f>IFERROR(SUM(X584:X586),"0")</f>
        <v>0</v>
      </c>
      <c r="Y588" s="43">
        <f>IFERROR(SUM(Y584:Y586),"0")</f>
        <v>0</v>
      </c>
      <c r="Z588" s="42"/>
      <c r="AA588" s="67"/>
      <c r="AB588" s="67"/>
      <c r="AC588" s="67"/>
    </row>
    <row r="589" spans="1:68" ht="14.25" customHeight="1" x14ac:dyDescent="0.25">
      <c r="A589" s="856" t="s">
        <v>221</v>
      </c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6"/>
      <c r="P589" s="856"/>
      <c r="Q589" s="856"/>
      <c r="R589" s="856"/>
      <c r="S589" s="856"/>
      <c r="T589" s="856"/>
      <c r="U589" s="856"/>
      <c r="V589" s="856"/>
      <c r="W589" s="856"/>
      <c r="X589" s="856"/>
      <c r="Y589" s="856"/>
      <c r="Z589" s="856"/>
      <c r="AA589" s="66"/>
      <c r="AB589" s="66"/>
      <c r="AC589" s="80"/>
    </row>
    <row r="590" spans="1:68" ht="27" customHeight="1" x14ac:dyDescent="0.25">
      <c r="A590" s="63" t="s">
        <v>939</v>
      </c>
      <c r="B590" s="63" t="s">
        <v>940</v>
      </c>
      <c r="C590" s="36">
        <v>4301060363</v>
      </c>
      <c r="D590" s="857">
        <v>4680115885035</v>
      </c>
      <c r="E590" s="857"/>
      <c r="F590" s="62">
        <v>1</v>
      </c>
      <c r="G590" s="37">
        <v>4</v>
      </c>
      <c r="H590" s="62">
        <v>4</v>
      </c>
      <c r="I590" s="62">
        <v>4.4160000000000004</v>
      </c>
      <c r="J590" s="37">
        <v>104</v>
      </c>
      <c r="K590" s="37" t="s">
        <v>129</v>
      </c>
      <c r="L590" s="37" t="s">
        <v>45</v>
      </c>
      <c r="M590" s="38" t="s">
        <v>82</v>
      </c>
      <c r="N590" s="38"/>
      <c r="O590" s="37">
        <v>35</v>
      </c>
      <c r="P590" s="117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859"/>
      <c r="R590" s="859"/>
      <c r="S590" s="859"/>
      <c r="T590" s="860"/>
      <c r="U590" s="39" t="s">
        <v>45</v>
      </c>
      <c r="V590" s="39" t="s">
        <v>45</v>
      </c>
      <c r="W590" s="40" t="s">
        <v>0</v>
      </c>
      <c r="X590" s="58">
        <v>0</v>
      </c>
      <c r="Y590" s="55">
        <f>IFERROR(IF(X590="",0,CEILING((X590/$H590),1)*$H590),"")</f>
        <v>0</v>
      </c>
      <c r="Z590" s="41" t="str">
        <f>IFERROR(IF(Y590=0,"",ROUNDUP(Y590/H590,0)*0.01196),"")</f>
        <v/>
      </c>
      <c r="AA590" s="68" t="s">
        <v>45</v>
      </c>
      <c r="AB590" s="69" t="s">
        <v>45</v>
      </c>
      <c r="AC590" s="710" t="s">
        <v>941</v>
      </c>
      <c r="AG590" s="78"/>
      <c r="AJ590" s="84" t="s">
        <v>45</v>
      </c>
      <c r="AK590" s="84">
        <v>0</v>
      </c>
      <c r="BB590" s="711" t="s">
        <v>66</v>
      </c>
      <c r="BM590" s="78">
        <f>IFERROR(X590*I590/H590,"0")</f>
        <v>0</v>
      </c>
      <c r="BN590" s="78">
        <f>IFERROR(Y590*I590/H590,"0")</f>
        <v>0</v>
      </c>
      <c r="BO590" s="78">
        <f>IFERROR(1/J590*(X590/H590),"0")</f>
        <v>0</v>
      </c>
      <c r="BP590" s="78">
        <f>IFERROR(1/J590*(Y590/H590),"0")</f>
        <v>0</v>
      </c>
    </row>
    <row r="591" spans="1:68" ht="27" customHeight="1" x14ac:dyDescent="0.25">
      <c r="A591" s="63" t="s">
        <v>942</v>
      </c>
      <c r="B591" s="63" t="s">
        <v>943</v>
      </c>
      <c r="C591" s="36">
        <v>4301060436</v>
      </c>
      <c r="D591" s="857">
        <v>4680115885936</v>
      </c>
      <c r="E591" s="857"/>
      <c r="F591" s="62">
        <v>1.3</v>
      </c>
      <c r="G591" s="37">
        <v>6</v>
      </c>
      <c r="H591" s="62">
        <v>7.8</v>
      </c>
      <c r="I591" s="62">
        <v>8.2799999999999994</v>
      </c>
      <c r="J591" s="37">
        <v>56</v>
      </c>
      <c r="K591" s="37" t="s">
        <v>129</v>
      </c>
      <c r="L591" s="37" t="s">
        <v>45</v>
      </c>
      <c r="M591" s="38" t="s">
        <v>82</v>
      </c>
      <c r="N591" s="38"/>
      <c r="O591" s="37">
        <v>35</v>
      </c>
      <c r="P591" s="1178" t="s">
        <v>944</v>
      </c>
      <c r="Q591" s="859"/>
      <c r="R591" s="859"/>
      <c r="S591" s="859"/>
      <c r="T591" s="860"/>
      <c r="U591" s="39" t="s">
        <v>45</v>
      </c>
      <c r="V591" s="39" t="s">
        <v>45</v>
      </c>
      <c r="W591" s="40" t="s">
        <v>0</v>
      </c>
      <c r="X591" s="58">
        <v>0</v>
      </c>
      <c r="Y591" s="55">
        <f>IFERROR(IF(X591="",0,CEILING((X591/$H591),1)*$H591),"")</f>
        <v>0</v>
      </c>
      <c r="Z591" s="41" t="str">
        <f>IFERROR(IF(Y591=0,"",ROUNDUP(Y591/H591,0)*0.02175),"")</f>
        <v/>
      </c>
      <c r="AA591" s="68" t="s">
        <v>45</v>
      </c>
      <c r="AB591" s="69" t="s">
        <v>45</v>
      </c>
      <c r="AC591" s="712" t="s">
        <v>941</v>
      </c>
      <c r="AG591" s="78"/>
      <c r="AJ591" s="84" t="s">
        <v>45</v>
      </c>
      <c r="AK591" s="84">
        <v>0</v>
      </c>
      <c r="BB591" s="713" t="s">
        <v>66</v>
      </c>
      <c r="BM591" s="78">
        <f>IFERROR(X591*I591/H591,"0")</f>
        <v>0</v>
      </c>
      <c r="BN591" s="78">
        <f>IFERROR(Y591*I591/H591,"0")</f>
        <v>0</v>
      </c>
      <c r="BO591" s="78">
        <f>IFERROR(1/J591*(X591/H591),"0")</f>
        <v>0</v>
      </c>
      <c r="BP591" s="78">
        <f>IFERROR(1/J591*(Y591/H591),"0")</f>
        <v>0</v>
      </c>
    </row>
    <row r="592" spans="1:68" x14ac:dyDescent="0.2">
      <c r="A592" s="864"/>
      <c r="B592" s="864"/>
      <c r="C592" s="864"/>
      <c r="D592" s="864"/>
      <c r="E592" s="864"/>
      <c r="F592" s="864"/>
      <c r="G592" s="864"/>
      <c r="H592" s="864"/>
      <c r="I592" s="864"/>
      <c r="J592" s="864"/>
      <c r="K592" s="864"/>
      <c r="L592" s="864"/>
      <c r="M592" s="864"/>
      <c r="N592" s="864"/>
      <c r="O592" s="865"/>
      <c r="P592" s="861" t="s">
        <v>40</v>
      </c>
      <c r="Q592" s="862"/>
      <c r="R592" s="862"/>
      <c r="S592" s="862"/>
      <c r="T592" s="862"/>
      <c r="U592" s="862"/>
      <c r="V592" s="863"/>
      <c r="W592" s="42" t="s">
        <v>39</v>
      </c>
      <c r="X592" s="43">
        <f>IFERROR(X590/H590,"0")+IFERROR(X591/H591,"0")</f>
        <v>0</v>
      </c>
      <c r="Y592" s="43">
        <f>IFERROR(Y590/H590,"0")+IFERROR(Y591/H591,"0")</f>
        <v>0</v>
      </c>
      <c r="Z592" s="43">
        <f>IFERROR(IF(Z590="",0,Z590),"0")+IFERROR(IF(Z591="",0,Z591),"0")</f>
        <v>0</v>
      </c>
      <c r="AA592" s="67"/>
      <c r="AB592" s="67"/>
      <c r="AC592" s="67"/>
    </row>
    <row r="593" spans="1:68" x14ac:dyDescent="0.2">
      <c r="A593" s="864"/>
      <c r="B593" s="864"/>
      <c r="C593" s="864"/>
      <c r="D593" s="864"/>
      <c r="E593" s="864"/>
      <c r="F593" s="864"/>
      <c r="G593" s="864"/>
      <c r="H593" s="864"/>
      <c r="I593" s="864"/>
      <c r="J593" s="864"/>
      <c r="K593" s="864"/>
      <c r="L593" s="864"/>
      <c r="M593" s="864"/>
      <c r="N593" s="864"/>
      <c r="O593" s="865"/>
      <c r="P593" s="861" t="s">
        <v>40</v>
      </c>
      <c r="Q593" s="862"/>
      <c r="R593" s="862"/>
      <c r="S593" s="862"/>
      <c r="T593" s="862"/>
      <c r="U593" s="862"/>
      <c r="V593" s="863"/>
      <c r="W593" s="42" t="s">
        <v>0</v>
      </c>
      <c r="X593" s="43">
        <f>IFERROR(SUM(X590:X591),"0")</f>
        <v>0</v>
      </c>
      <c r="Y593" s="43">
        <f>IFERROR(SUM(Y590:Y591),"0")</f>
        <v>0</v>
      </c>
      <c r="Z593" s="42"/>
      <c r="AA593" s="67"/>
      <c r="AB593" s="67"/>
      <c r="AC593" s="67"/>
    </row>
    <row r="594" spans="1:68" ht="27.75" customHeight="1" x14ac:dyDescent="0.2">
      <c r="A594" s="854" t="s">
        <v>945</v>
      </c>
      <c r="B594" s="854"/>
      <c r="C594" s="854"/>
      <c r="D594" s="854"/>
      <c r="E594" s="854"/>
      <c r="F594" s="854"/>
      <c r="G594" s="854"/>
      <c r="H594" s="854"/>
      <c r="I594" s="854"/>
      <c r="J594" s="854"/>
      <c r="K594" s="854"/>
      <c r="L594" s="854"/>
      <c r="M594" s="854"/>
      <c r="N594" s="854"/>
      <c r="O594" s="854"/>
      <c r="P594" s="854"/>
      <c r="Q594" s="854"/>
      <c r="R594" s="854"/>
      <c r="S594" s="854"/>
      <c r="T594" s="854"/>
      <c r="U594" s="854"/>
      <c r="V594" s="854"/>
      <c r="W594" s="854"/>
      <c r="X594" s="854"/>
      <c r="Y594" s="854"/>
      <c r="Z594" s="854"/>
      <c r="AA594" s="54"/>
      <c r="AB594" s="54"/>
      <c r="AC594" s="54"/>
    </row>
    <row r="595" spans="1:68" ht="16.5" customHeight="1" x14ac:dyDescent="0.25">
      <c r="A595" s="855" t="s">
        <v>945</v>
      </c>
      <c r="B595" s="855"/>
      <c r="C595" s="855"/>
      <c r="D595" s="855"/>
      <c r="E595" s="855"/>
      <c r="F595" s="855"/>
      <c r="G595" s="855"/>
      <c r="H595" s="855"/>
      <c r="I595" s="855"/>
      <c r="J595" s="855"/>
      <c r="K595" s="855"/>
      <c r="L595" s="855"/>
      <c r="M595" s="855"/>
      <c r="N595" s="855"/>
      <c r="O595" s="855"/>
      <c r="P595" s="855"/>
      <c r="Q595" s="855"/>
      <c r="R595" s="855"/>
      <c r="S595" s="855"/>
      <c r="T595" s="855"/>
      <c r="U595" s="855"/>
      <c r="V595" s="855"/>
      <c r="W595" s="855"/>
      <c r="X595" s="855"/>
      <c r="Y595" s="855"/>
      <c r="Z595" s="855"/>
      <c r="AA595" s="65"/>
      <c r="AB595" s="65"/>
      <c r="AC595" s="79"/>
    </row>
    <row r="596" spans="1:68" ht="14.25" customHeight="1" x14ac:dyDescent="0.25">
      <c r="A596" s="856" t="s">
        <v>78</v>
      </c>
      <c r="B596" s="856"/>
      <c r="C596" s="856"/>
      <c r="D596" s="856"/>
      <c r="E596" s="856"/>
      <c r="F596" s="856"/>
      <c r="G596" s="856"/>
      <c r="H596" s="856"/>
      <c r="I596" s="856"/>
      <c r="J596" s="856"/>
      <c r="K596" s="856"/>
      <c r="L596" s="856"/>
      <c r="M596" s="856"/>
      <c r="N596" s="856"/>
      <c r="O596" s="856"/>
      <c r="P596" s="856"/>
      <c r="Q596" s="856"/>
      <c r="R596" s="856"/>
      <c r="S596" s="856"/>
      <c r="T596" s="856"/>
      <c r="U596" s="856"/>
      <c r="V596" s="856"/>
      <c r="W596" s="856"/>
      <c r="X596" s="856"/>
      <c r="Y596" s="856"/>
      <c r="Z596" s="856"/>
      <c r="AA596" s="66"/>
      <c r="AB596" s="66"/>
      <c r="AC596" s="80"/>
    </row>
    <row r="597" spans="1:68" ht="27" customHeight="1" x14ac:dyDescent="0.25">
      <c r="A597" s="63" t="s">
        <v>946</v>
      </c>
      <c r="B597" s="63" t="s">
        <v>947</v>
      </c>
      <c r="C597" s="36">
        <v>4301031309</v>
      </c>
      <c r="D597" s="857">
        <v>4680115885530</v>
      </c>
      <c r="E597" s="857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137</v>
      </c>
      <c r="L597" s="37" t="s">
        <v>45</v>
      </c>
      <c r="M597" s="38" t="s">
        <v>300</v>
      </c>
      <c r="N597" s="38"/>
      <c r="O597" s="37">
        <v>90</v>
      </c>
      <c r="P597" s="1179" t="s">
        <v>948</v>
      </c>
      <c r="Q597" s="859"/>
      <c r="R597" s="859"/>
      <c r="S597" s="859"/>
      <c r="T597" s="86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14" t="s">
        <v>949</v>
      </c>
      <c r="AG597" s="78"/>
      <c r="AJ597" s="84" t="s">
        <v>45</v>
      </c>
      <c r="AK597" s="84">
        <v>0</v>
      </c>
      <c r="BB597" s="715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64"/>
      <c r="B598" s="864"/>
      <c r="C598" s="864"/>
      <c r="D598" s="864"/>
      <c r="E598" s="864"/>
      <c r="F598" s="864"/>
      <c r="G598" s="864"/>
      <c r="H598" s="864"/>
      <c r="I598" s="864"/>
      <c r="J598" s="864"/>
      <c r="K598" s="864"/>
      <c r="L598" s="864"/>
      <c r="M598" s="864"/>
      <c r="N598" s="864"/>
      <c r="O598" s="865"/>
      <c r="P598" s="861" t="s">
        <v>40</v>
      </c>
      <c r="Q598" s="862"/>
      <c r="R598" s="862"/>
      <c r="S598" s="862"/>
      <c r="T598" s="862"/>
      <c r="U598" s="862"/>
      <c r="V598" s="863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64"/>
      <c r="B599" s="864"/>
      <c r="C599" s="864"/>
      <c r="D599" s="864"/>
      <c r="E599" s="864"/>
      <c r="F599" s="864"/>
      <c r="G599" s="864"/>
      <c r="H599" s="864"/>
      <c r="I599" s="864"/>
      <c r="J599" s="864"/>
      <c r="K599" s="864"/>
      <c r="L599" s="864"/>
      <c r="M599" s="864"/>
      <c r="N599" s="864"/>
      <c r="O599" s="865"/>
      <c r="P599" s="861" t="s">
        <v>40</v>
      </c>
      <c r="Q599" s="862"/>
      <c r="R599" s="862"/>
      <c r="S599" s="862"/>
      <c r="T599" s="862"/>
      <c r="U599" s="862"/>
      <c r="V599" s="863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54" t="s">
        <v>950</v>
      </c>
      <c r="B600" s="854"/>
      <c r="C600" s="854"/>
      <c r="D600" s="854"/>
      <c r="E600" s="854"/>
      <c r="F600" s="854"/>
      <c r="G600" s="854"/>
      <c r="H600" s="854"/>
      <c r="I600" s="854"/>
      <c r="J600" s="854"/>
      <c r="K600" s="854"/>
      <c r="L600" s="854"/>
      <c r="M600" s="854"/>
      <c r="N600" s="854"/>
      <c r="O600" s="854"/>
      <c r="P600" s="854"/>
      <c r="Q600" s="854"/>
      <c r="R600" s="854"/>
      <c r="S600" s="854"/>
      <c r="T600" s="854"/>
      <c r="U600" s="854"/>
      <c r="V600" s="854"/>
      <c r="W600" s="854"/>
      <c r="X600" s="854"/>
      <c r="Y600" s="854"/>
      <c r="Z600" s="854"/>
      <c r="AA600" s="54"/>
      <c r="AB600" s="54"/>
      <c r="AC600" s="54"/>
    </row>
    <row r="601" spans="1:68" ht="16.5" customHeight="1" x14ac:dyDescent="0.25">
      <c r="A601" s="855" t="s">
        <v>950</v>
      </c>
      <c r="B601" s="855"/>
      <c r="C601" s="855"/>
      <c r="D601" s="855"/>
      <c r="E601" s="855"/>
      <c r="F601" s="855"/>
      <c r="G601" s="855"/>
      <c r="H601" s="855"/>
      <c r="I601" s="855"/>
      <c r="J601" s="855"/>
      <c r="K601" s="855"/>
      <c r="L601" s="855"/>
      <c r="M601" s="855"/>
      <c r="N601" s="855"/>
      <c r="O601" s="855"/>
      <c r="P601" s="855"/>
      <c r="Q601" s="855"/>
      <c r="R601" s="855"/>
      <c r="S601" s="855"/>
      <c r="T601" s="855"/>
      <c r="U601" s="855"/>
      <c r="V601" s="855"/>
      <c r="W601" s="855"/>
      <c r="X601" s="855"/>
      <c r="Y601" s="855"/>
      <c r="Z601" s="855"/>
      <c r="AA601" s="65"/>
      <c r="AB601" s="65"/>
      <c r="AC601" s="79"/>
    </row>
    <row r="602" spans="1:68" ht="14.25" customHeight="1" x14ac:dyDescent="0.25">
      <c r="A602" s="856" t="s">
        <v>124</v>
      </c>
      <c r="B602" s="856"/>
      <c r="C602" s="856"/>
      <c r="D602" s="856"/>
      <c r="E602" s="856"/>
      <c r="F602" s="856"/>
      <c r="G602" s="856"/>
      <c r="H602" s="856"/>
      <c r="I602" s="856"/>
      <c r="J602" s="856"/>
      <c r="K602" s="856"/>
      <c r="L602" s="856"/>
      <c r="M602" s="856"/>
      <c r="N602" s="856"/>
      <c r="O602" s="856"/>
      <c r="P602" s="856"/>
      <c r="Q602" s="856"/>
      <c r="R602" s="856"/>
      <c r="S602" s="856"/>
      <c r="T602" s="856"/>
      <c r="U602" s="856"/>
      <c r="V602" s="856"/>
      <c r="W602" s="856"/>
      <c r="X602" s="856"/>
      <c r="Y602" s="856"/>
      <c r="Z602" s="856"/>
      <c r="AA602" s="66"/>
      <c r="AB602" s="66"/>
      <c r="AC602" s="80"/>
    </row>
    <row r="603" spans="1:68" ht="27" customHeight="1" x14ac:dyDescent="0.25">
      <c r="A603" s="63" t="s">
        <v>951</v>
      </c>
      <c r="B603" s="63" t="s">
        <v>952</v>
      </c>
      <c r="C603" s="36">
        <v>4301011763</v>
      </c>
      <c r="D603" s="857">
        <v>4640242181011</v>
      </c>
      <c r="E603" s="857"/>
      <c r="F603" s="62">
        <v>1.35</v>
      </c>
      <c r="G603" s="37">
        <v>8</v>
      </c>
      <c r="H603" s="62">
        <v>10.8</v>
      </c>
      <c r="I603" s="62">
        <v>11.28</v>
      </c>
      <c r="J603" s="37">
        <v>56</v>
      </c>
      <c r="K603" s="37" t="s">
        <v>129</v>
      </c>
      <c r="L603" s="37" t="s">
        <v>45</v>
      </c>
      <c r="M603" s="38" t="s">
        <v>88</v>
      </c>
      <c r="N603" s="38"/>
      <c r="O603" s="37">
        <v>55</v>
      </c>
      <c r="P603" s="1180" t="s">
        <v>953</v>
      </c>
      <c r="Q603" s="859"/>
      <c r="R603" s="859"/>
      <c r="S603" s="859"/>
      <c r="T603" s="860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20">IFERROR(IF(X603="",0,CEILING((X603/$H603),1)*$H603),"")</f>
        <v>0</v>
      </c>
      <c r="Z603" s="41" t="str">
        <f>IFERROR(IF(Y603=0,"",ROUNDUP(Y603/H603,0)*0.02175),"")</f>
        <v/>
      </c>
      <c r="AA603" s="68" t="s">
        <v>45</v>
      </c>
      <c r="AB603" s="69" t="s">
        <v>45</v>
      </c>
      <c r="AC603" s="716" t="s">
        <v>954</v>
      </c>
      <c r="AG603" s="78"/>
      <c r="AJ603" s="84" t="s">
        <v>45</v>
      </c>
      <c r="AK603" s="84">
        <v>0</v>
      </c>
      <c r="BB603" s="717" t="s">
        <v>66</v>
      </c>
      <c r="BM603" s="78">
        <f t="shared" ref="BM603:BM609" si="121">IFERROR(X603*I603/H603,"0")</f>
        <v>0</v>
      </c>
      <c r="BN603" s="78">
        <f t="shared" ref="BN603:BN609" si="122">IFERROR(Y603*I603/H603,"0")</f>
        <v>0</v>
      </c>
      <c r="BO603" s="78">
        <f t="shared" ref="BO603:BO609" si="123">IFERROR(1/J603*(X603/H603),"0")</f>
        <v>0</v>
      </c>
      <c r="BP603" s="78">
        <f t="shared" ref="BP603:BP609" si="124">IFERROR(1/J603*(Y603/H603),"0")</f>
        <v>0</v>
      </c>
    </row>
    <row r="604" spans="1:68" ht="27" customHeight="1" x14ac:dyDescent="0.25">
      <c r="A604" s="63" t="s">
        <v>955</v>
      </c>
      <c r="B604" s="63" t="s">
        <v>956</v>
      </c>
      <c r="C604" s="36">
        <v>4301011585</v>
      </c>
      <c r="D604" s="857">
        <v>4640242180441</v>
      </c>
      <c r="E604" s="857"/>
      <c r="F604" s="62">
        <v>1.5</v>
      </c>
      <c r="G604" s="37">
        <v>8</v>
      </c>
      <c r="H604" s="62">
        <v>12</v>
      </c>
      <c r="I604" s="62">
        <v>12.48</v>
      </c>
      <c r="J604" s="37">
        <v>56</v>
      </c>
      <c r="K604" s="37" t="s">
        <v>129</v>
      </c>
      <c r="L604" s="37" t="s">
        <v>45</v>
      </c>
      <c r="M604" s="38" t="s">
        <v>128</v>
      </c>
      <c r="N604" s="38"/>
      <c r="O604" s="37">
        <v>50</v>
      </c>
      <c r="P604" s="1181" t="s">
        <v>957</v>
      </c>
      <c r="Q604" s="859"/>
      <c r="R604" s="859"/>
      <c r="S604" s="859"/>
      <c r="T604" s="860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IFERROR(IF(Y604=0,"",ROUNDUP(Y604/H604,0)*0.02175),"")</f>
        <v/>
      </c>
      <c r="AA604" s="68" t="s">
        <v>45</v>
      </c>
      <c r="AB604" s="69" t="s">
        <v>45</v>
      </c>
      <c r="AC604" s="718" t="s">
        <v>958</v>
      </c>
      <c r="AG604" s="78"/>
      <c r="AJ604" s="84" t="s">
        <v>45</v>
      </c>
      <c r="AK604" s="84">
        <v>0</v>
      </c>
      <c r="BB604" s="719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959</v>
      </c>
      <c r="B605" s="63" t="s">
        <v>960</v>
      </c>
      <c r="C605" s="36">
        <v>4301011584</v>
      </c>
      <c r="D605" s="857">
        <v>4640242180564</v>
      </c>
      <c r="E605" s="857"/>
      <c r="F605" s="62">
        <v>1.5</v>
      </c>
      <c r="G605" s="37">
        <v>8</v>
      </c>
      <c r="H605" s="62">
        <v>12</v>
      </c>
      <c r="I605" s="62">
        <v>12.48</v>
      </c>
      <c r="J605" s="37">
        <v>56</v>
      </c>
      <c r="K605" s="37" t="s">
        <v>129</v>
      </c>
      <c r="L605" s="37" t="s">
        <v>45</v>
      </c>
      <c r="M605" s="38" t="s">
        <v>128</v>
      </c>
      <c r="N605" s="38"/>
      <c r="O605" s="37">
        <v>50</v>
      </c>
      <c r="P605" s="1182" t="s">
        <v>961</v>
      </c>
      <c r="Q605" s="859"/>
      <c r="R605" s="859"/>
      <c r="S605" s="859"/>
      <c r="T605" s="860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IFERROR(IF(Y605=0,"",ROUNDUP(Y605/H605,0)*0.02175),"")</f>
        <v/>
      </c>
      <c r="AA605" s="68" t="s">
        <v>45</v>
      </c>
      <c r="AB605" s="69" t="s">
        <v>45</v>
      </c>
      <c r="AC605" s="720" t="s">
        <v>962</v>
      </c>
      <c r="AG605" s="78"/>
      <c r="AJ605" s="84" t="s">
        <v>45</v>
      </c>
      <c r="AK605" s="84">
        <v>0</v>
      </c>
      <c r="BB605" s="721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963</v>
      </c>
      <c r="B606" s="63" t="s">
        <v>964</v>
      </c>
      <c r="C606" s="36">
        <v>4301011762</v>
      </c>
      <c r="D606" s="857">
        <v>4640242180922</v>
      </c>
      <c r="E606" s="857"/>
      <c r="F606" s="62">
        <v>1.35</v>
      </c>
      <c r="G606" s="37">
        <v>8</v>
      </c>
      <c r="H606" s="62">
        <v>10.8</v>
      </c>
      <c r="I606" s="62">
        <v>11.28</v>
      </c>
      <c r="J606" s="37">
        <v>56</v>
      </c>
      <c r="K606" s="37" t="s">
        <v>129</v>
      </c>
      <c r="L606" s="37" t="s">
        <v>45</v>
      </c>
      <c r="M606" s="38" t="s">
        <v>128</v>
      </c>
      <c r="N606" s="38"/>
      <c r="O606" s="37">
        <v>55</v>
      </c>
      <c r="P606" s="1183" t="s">
        <v>965</v>
      </c>
      <c r="Q606" s="859"/>
      <c r="R606" s="859"/>
      <c r="S606" s="859"/>
      <c r="T606" s="860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IFERROR(IF(Y606=0,"",ROUNDUP(Y606/H606,0)*0.02175),"")</f>
        <v/>
      </c>
      <c r="AA606" s="68" t="s">
        <v>45</v>
      </c>
      <c r="AB606" s="69" t="s">
        <v>45</v>
      </c>
      <c r="AC606" s="722" t="s">
        <v>966</v>
      </c>
      <c r="AG606" s="78"/>
      <c r="AJ606" s="84" t="s">
        <v>45</v>
      </c>
      <c r="AK606" s="84">
        <v>0</v>
      </c>
      <c r="BB606" s="723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967</v>
      </c>
      <c r="B607" s="63" t="s">
        <v>968</v>
      </c>
      <c r="C607" s="36">
        <v>4301011764</v>
      </c>
      <c r="D607" s="857">
        <v>4640242181189</v>
      </c>
      <c r="E607" s="85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137</v>
      </c>
      <c r="L607" s="37" t="s">
        <v>45</v>
      </c>
      <c r="M607" s="38" t="s">
        <v>88</v>
      </c>
      <c r="N607" s="38"/>
      <c r="O607" s="37">
        <v>55</v>
      </c>
      <c r="P607" s="1184" t="s">
        <v>969</v>
      </c>
      <c r="Q607" s="859"/>
      <c r="R607" s="859"/>
      <c r="S607" s="859"/>
      <c r="T607" s="860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24" t="s">
        <v>954</v>
      </c>
      <c r="AG607" s="78"/>
      <c r="AJ607" s="84" t="s">
        <v>45</v>
      </c>
      <c r="AK607" s="84">
        <v>0</v>
      </c>
      <c r="BB607" s="725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970</v>
      </c>
      <c r="B608" s="63" t="s">
        <v>971</v>
      </c>
      <c r="C608" s="36">
        <v>4301011551</v>
      </c>
      <c r="D608" s="857">
        <v>4640242180038</v>
      </c>
      <c r="E608" s="857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137</v>
      </c>
      <c r="L608" s="37" t="s">
        <v>45</v>
      </c>
      <c r="M608" s="38" t="s">
        <v>128</v>
      </c>
      <c r="N608" s="38"/>
      <c r="O608" s="37">
        <v>50</v>
      </c>
      <c r="P608" s="1185" t="s">
        <v>972</v>
      </c>
      <c r="Q608" s="859"/>
      <c r="R608" s="859"/>
      <c r="S608" s="859"/>
      <c r="T608" s="860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26" t="s">
        <v>962</v>
      </c>
      <c r="AG608" s="78"/>
      <c r="AJ608" s="84" t="s">
        <v>45</v>
      </c>
      <c r="AK608" s="84">
        <v>0</v>
      </c>
      <c r="BB608" s="727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ht="27" customHeight="1" x14ac:dyDescent="0.25">
      <c r="A609" s="63" t="s">
        <v>973</v>
      </c>
      <c r="B609" s="63" t="s">
        <v>974</v>
      </c>
      <c r="C609" s="36">
        <v>4301011765</v>
      </c>
      <c r="D609" s="857">
        <v>4640242181172</v>
      </c>
      <c r="E609" s="857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137</v>
      </c>
      <c r="L609" s="37" t="s">
        <v>45</v>
      </c>
      <c r="M609" s="38" t="s">
        <v>128</v>
      </c>
      <c r="N609" s="38"/>
      <c r="O609" s="37">
        <v>55</v>
      </c>
      <c r="P609" s="1186" t="s">
        <v>975</v>
      </c>
      <c r="Q609" s="859"/>
      <c r="R609" s="859"/>
      <c r="S609" s="859"/>
      <c r="T609" s="860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20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8" t="s">
        <v>966</v>
      </c>
      <c r="AG609" s="78"/>
      <c r="AJ609" s="84" t="s">
        <v>45</v>
      </c>
      <c r="AK609" s="84">
        <v>0</v>
      </c>
      <c r="BB609" s="729" t="s">
        <v>66</v>
      </c>
      <c r="BM609" s="78">
        <f t="shared" si="121"/>
        <v>0</v>
      </c>
      <c r="BN609" s="78">
        <f t="shared" si="122"/>
        <v>0</v>
      </c>
      <c r="BO609" s="78">
        <f t="shared" si="123"/>
        <v>0</v>
      </c>
      <c r="BP609" s="78">
        <f t="shared" si="124"/>
        <v>0</v>
      </c>
    </row>
    <row r="610" spans="1:68" x14ac:dyDescent="0.2">
      <c r="A610" s="864"/>
      <c r="B610" s="864"/>
      <c r="C610" s="864"/>
      <c r="D610" s="864"/>
      <c r="E610" s="864"/>
      <c r="F610" s="864"/>
      <c r="G610" s="864"/>
      <c r="H610" s="864"/>
      <c r="I610" s="864"/>
      <c r="J610" s="864"/>
      <c r="K610" s="864"/>
      <c r="L610" s="864"/>
      <c r="M610" s="864"/>
      <c r="N610" s="864"/>
      <c r="O610" s="865"/>
      <c r="P610" s="861" t="s">
        <v>40</v>
      </c>
      <c r="Q610" s="862"/>
      <c r="R610" s="862"/>
      <c r="S610" s="862"/>
      <c r="T610" s="862"/>
      <c r="U610" s="862"/>
      <c r="V610" s="863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64"/>
      <c r="B611" s="864"/>
      <c r="C611" s="864"/>
      <c r="D611" s="864"/>
      <c r="E611" s="864"/>
      <c r="F611" s="864"/>
      <c r="G611" s="864"/>
      <c r="H611" s="864"/>
      <c r="I611" s="864"/>
      <c r="J611" s="864"/>
      <c r="K611" s="864"/>
      <c r="L611" s="864"/>
      <c r="M611" s="864"/>
      <c r="N611" s="864"/>
      <c r="O611" s="865"/>
      <c r="P611" s="861" t="s">
        <v>40</v>
      </c>
      <c r="Q611" s="862"/>
      <c r="R611" s="862"/>
      <c r="S611" s="862"/>
      <c r="T611" s="862"/>
      <c r="U611" s="862"/>
      <c r="V611" s="863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56" t="s">
        <v>179</v>
      </c>
      <c r="B612" s="856"/>
      <c r="C612" s="856"/>
      <c r="D612" s="856"/>
      <c r="E612" s="856"/>
      <c r="F612" s="856"/>
      <c r="G612" s="856"/>
      <c r="H612" s="856"/>
      <c r="I612" s="856"/>
      <c r="J612" s="856"/>
      <c r="K612" s="856"/>
      <c r="L612" s="856"/>
      <c r="M612" s="856"/>
      <c r="N612" s="856"/>
      <c r="O612" s="856"/>
      <c r="P612" s="856"/>
      <c r="Q612" s="856"/>
      <c r="R612" s="856"/>
      <c r="S612" s="856"/>
      <c r="T612" s="856"/>
      <c r="U612" s="856"/>
      <c r="V612" s="856"/>
      <c r="W612" s="856"/>
      <c r="X612" s="856"/>
      <c r="Y612" s="856"/>
      <c r="Z612" s="856"/>
      <c r="AA612" s="66"/>
      <c r="AB612" s="66"/>
      <c r="AC612" s="80"/>
    </row>
    <row r="613" spans="1:68" ht="16.5" customHeight="1" x14ac:dyDescent="0.25">
      <c r="A613" s="63" t="s">
        <v>976</v>
      </c>
      <c r="B613" s="63" t="s">
        <v>977</v>
      </c>
      <c r="C613" s="36">
        <v>4301020269</v>
      </c>
      <c r="D613" s="857">
        <v>4640242180519</v>
      </c>
      <c r="E613" s="857"/>
      <c r="F613" s="62">
        <v>1.35</v>
      </c>
      <c r="G613" s="37">
        <v>8</v>
      </c>
      <c r="H613" s="62">
        <v>10.8</v>
      </c>
      <c r="I613" s="62">
        <v>11.28</v>
      </c>
      <c r="J613" s="37">
        <v>56</v>
      </c>
      <c r="K613" s="37" t="s">
        <v>129</v>
      </c>
      <c r="L613" s="37" t="s">
        <v>45</v>
      </c>
      <c r="M613" s="38" t="s">
        <v>88</v>
      </c>
      <c r="N613" s="38"/>
      <c r="O613" s="37">
        <v>50</v>
      </c>
      <c r="P613" s="1187" t="s">
        <v>978</v>
      </c>
      <c r="Q613" s="859"/>
      <c r="R613" s="859"/>
      <c r="S613" s="859"/>
      <c r="T613" s="86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30" t="s">
        <v>979</v>
      </c>
      <c r="AG613" s="78"/>
      <c r="AJ613" s="84" t="s">
        <v>45</v>
      </c>
      <c r="AK613" s="84">
        <v>0</v>
      </c>
      <c r="BB613" s="731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980</v>
      </c>
      <c r="B614" s="63" t="s">
        <v>981</v>
      </c>
      <c r="C614" s="36">
        <v>4301020260</v>
      </c>
      <c r="D614" s="857">
        <v>4640242180526</v>
      </c>
      <c r="E614" s="857"/>
      <c r="F614" s="62">
        <v>1.8</v>
      </c>
      <c r="G614" s="37">
        <v>6</v>
      </c>
      <c r="H614" s="62">
        <v>10.8</v>
      </c>
      <c r="I614" s="62">
        <v>11.28</v>
      </c>
      <c r="J614" s="37">
        <v>56</v>
      </c>
      <c r="K614" s="37" t="s">
        <v>129</v>
      </c>
      <c r="L614" s="37" t="s">
        <v>45</v>
      </c>
      <c r="M614" s="38" t="s">
        <v>128</v>
      </c>
      <c r="N614" s="38"/>
      <c r="O614" s="37">
        <v>50</v>
      </c>
      <c r="P614" s="1188" t="s">
        <v>982</v>
      </c>
      <c r="Q614" s="859"/>
      <c r="R614" s="859"/>
      <c r="S614" s="859"/>
      <c r="T614" s="86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32" t="s">
        <v>979</v>
      </c>
      <c r="AG614" s="78"/>
      <c r="AJ614" s="84" t="s">
        <v>45</v>
      </c>
      <c r="AK614" s="84">
        <v>0</v>
      </c>
      <c r="BB614" s="733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983</v>
      </c>
      <c r="B615" s="63" t="s">
        <v>984</v>
      </c>
      <c r="C615" s="36">
        <v>4301020309</v>
      </c>
      <c r="D615" s="857">
        <v>4640242180090</v>
      </c>
      <c r="E615" s="857"/>
      <c r="F615" s="62">
        <v>1.35</v>
      </c>
      <c r="G615" s="37">
        <v>8</v>
      </c>
      <c r="H615" s="62">
        <v>10.8</v>
      </c>
      <c r="I615" s="62">
        <v>11.28</v>
      </c>
      <c r="J615" s="37">
        <v>56</v>
      </c>
      <c r="K615" s="37" t="s">
        <v>129</v>
      </c>
      <c r="L615" s="37" t="s">
        <v>45</v>
      </c>
      <c r="M615" s="38" t="s">
        <v>128</v>
      </c>
      <c r="N615" s="38"/>
      <c r="O615" s="37">
        <v>50</v>
      </c>
      <c r="P615" s="1189" t="s">
        <v>985</v>
      </c>
      <c r="Q615" s="859"/>
      <c r="R615" s="859"/>
      <c r="S615" s="859"/>
      <c r="T615" s="860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34" t="s">
        <v>986</v>
      </c>
      <c r="AG615" s="78"/>
      <c r="AJ615" s="84" t="s">
        <v>45</v>
      </c>
      <c r="AK615" s="84">
        <v>0</v>
      </c>
      <c r="BB615" s="735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987</v>
      </c>
      <c r="B616" s="63" t="s">
        <v>988</v>
      </c>
      <c r="C616" s="36">
        <v>4301020295</v>
      </c>
      <c r="D616" s="857">
        <v>4640242181363</v>
      </c>
      <c r="E616" s="857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137</v>
      </c>
      <c r="L616" s="37" t="s">
        <v>45</v>
      </c>
      <c r="M616" s="38" t="s">
        <v>128</v>
      </c>
      <c r="N616" s="38"/>
      <c r="O616" s="37">
        <v>50</v>
      </c>
      <c r="P616" s="1190" t="s">
        <v>989</v>
      </c>
      <c r="Q616" s="859"/>
      <c r="R616" s="859"/>
      <c r="S616" s="859"/>
      <c r="T616" s="860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36" t="s">
        <v>986</v>
      </c>
      <c r="AG616" s="78"/>
      <c r="AJ616" s="84" t="s">
        <v>45</v>
      </c>
      <c r="AK616" s="84">
        <v>0</v>
      </c>
      <c r="BB616" s="737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64"/>
      <c r="B617" s="864"/>
      <c r="C617" s="864"/>
      <c r="D617" s="864"/>
      <c r="E617" s="864"/>
      <c r="F617" s="864"/>
      <c r="G617" s="864"/>
      <c r="H617" s="864"/>
      <c r="I617" s="864"/>
      <c r="J617" s="864"/>
      <c r="K617" s="864"/>
      <c r="L617" s="864"/>
      <c r="M617" s="864"/>
      <c r="N617" s="864"/>
      <c r="O617" s="865"/>
      <c r="P617" s="861" t="s">
        <v>40</v>
      </c>
      <c r="Q617" s="862"/>
      <c r="R617" s="862"/>
      <c r="S617" s="862"/>
      <c r="T617" s="862"/>
      <c r="U617" s="862"/>
      <c r="V617" s="863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64"/>
      <c r="B618" s="864"/>
      <c r="C618" s="864"/>
      <c r="D618" s="864"/>
      <c r="E618" s="864"/>
      <c r="F618" s="864"/>
      <c r="G618" s="864"/>
      <c r="H618" s="864"/>
      <c r="I618" s="864"/>
      <c r="J618" s="864"/>
      <c r="K618" s="864"/>
      <c r="L618" s="864"/>
      <c r="M618" s="864"/>
      <c r="N618" s="864"/>
      <c r="O618" s="865"/>
      <c r="P618" s="861" t="s">
        <v>40</v>
      </c>
      <c r="Q618" s="862"/>
      <c r="R618" s="862"/>
      <c r="S618" s="862"/>
      <c r="T618" s="862"/>
      <c r="U618" s="862"/>
      <c r="V618" s="863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56" t="s">
        <v>78</v>
      </c>
      <c r="B619" s="856"/>
      <c r="C619" s="856"/>
      <c r="D619" s="856"/>
      <c r="E619" s="856"/>
      <c r="F619" s="856"/>
      <c r="G619" s="856"/>
      <c r="H619" s="856"/>
      <c r="I619" s="856"/>
      <c r="J619" s="856"/>
      <c r="K619" s="856"/>
      <c r="L619" s="856"/>
      <c r="M619" s="856"/>
      <c r="N619" s="856"/>
      <c r="O619" s="856"/>
      <c r="P619" s="856"/>
      <c r="Q619" s="856"/>
      <c r="R619" s="856"/>
      <c r="S619" s="856"/>
      <c r="T619" s="856"/>
      <c r="U619" s="856"/>
      <c r="V619" s="856"/>
      <c r="W619" s="856"/>
      <c r="X619" s="856"/>
      <c r="Y619" s="856"/>
      <c r="Z619" s="856"/>
      <c r="AA619" s="66"/>
      <c r="AB619" s="66"/>
      <c r="AC619" s="80"/>
    </row>
    <row r="620" spans="1:68" ht="27" customHeight="1" x14ac:dyDescent="0.25">
      <c r="A620" s="63" t="s">
        <v>990</v>
      </c>
      <c r="B620" s="63" t="s">
        <v>991</v>
      </c>
      <c r="C620" s="36">
        <v>4301031280</v>
      </c>
      <c r="D620" s="857">
        <v>4640242180816</v>
      </c>
      <c r="E620" s="857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137</v>
      </c>
      <c r="L620" s="37" t="s">
        <v>45</v>
      </c>
      <c r="M620" s="38" t="s">
        <v>82</v>
      </c>
      <c r="N620" s="38"/>
      <c r="O620" s="37">
        <v>40</v>
      </c>
      <c r="P620" s="1191" t="s">
        <v>992</v>
      </c>
      <c r="Q620" s="859"/>
      <c r="R620" s="859"/>
      <c r="S620" s="859"/>
      <c r="T620" s="860"/>
      <c r="U620" s="39" t="s">
        <v>45</v>
      </c>
      <c r="V620" s="39" t="s">
        <v>45</v>
      </c>
      <c r="W620" s="40" t="s">
        <v>0</v>
      </c>
      <c r="X620" s="58">
        <v>0</v>
      </c>
      <c r="Y620" s="55">
        <f t="shared" ref="Y620:Y626" si="125">IFERROR(IF(X620="",0,CEILING((X620/$H620),1)*$H620),"")</f>
        <v>0</v>
      </c>
      <c r="Z620" s="41" t="str">
        <f>IFERROR(IF(Y620=0,"",ROUNDUP(Y620/H620,0)*0.00902),"")</f>
        <v/>
      </c>
      <c r="AA620" s="68" t="s">
        <v>45</v>
      </c>
      <c r="AB620" s="69" t="s">
        <v>45</v>
      </c>
      <c r="AC620" s="738" t="s">
        <v>993</v>
      </c>
      <c r="AG620" s="78"/>
      <c r="AJ620" s="84" t="s">
        <v>45</v>
      </c>
      <c r="AK620" s="84">
        <v>0</v>
      </c>
      <c r="BB620" s="739" t="s">
        <v>66</v>
      </c>
      <c r="BM620" s="78">
        <f t="shared" ref="BM620:BM626" si="126">IFERROR(X620*I620/H620,"0")</f>
        <v>0</v>
      </c>
      <c r="BN620" s="78">
        <f t="shared" ref="BN620:BN626" si="127">IFERROR(Y620*I620/H620,"0")</f>
        <v>0</v>
      </c>
      <c r="BO620" s="78">
        <f t="shared" ref="BO620:BO626" si="128">IFERROR(1/J620*(X620/H620),"0")</f>
        <v>0</v>
      </c>
      <c r="BP620" s="78">
        <f t="shared" ref="BP620:BP626" si="129">IFERROR(1/J620*(Y620/H620),"0")</f>
        <v>0</v>
      </c>
    </row>
    <row r="621" spans="1:68" ht="27" customHeight="1" x14ac:dyDescent="0.25">
      <c r="A621" s="63" t="s">
        <v>994</v>
      </c>
      <c r="B621" s="63" t="s">
        <v>995</v>
      </c>
      <c r="C621" s="36">
        <v>4301031244</v>
      </c>
      <c r="D621" s="857">
        <v>4640242180595</v>
      </c>
      <c r="E621" s="857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137</v>
      </c>
      <c r="L621" s="37" t="s">
        <v>45</v>
      </c>
      <c r="M621" s="38" t="s">
        <v>82</v>
      </c>
      <c r="N621" s="38"/>
      <c r="O621" s="37">
        <v>40</v>
      </c>
      <c r="P621" s="1192" t="s">
        <v>996</v>
      </c>
      <c r="Q621" s="859"/>
      <c r="R621" s="859"/>
      <c r="S621" s="859"/>
      <c r="T621" s="86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si="125"/>
        <v>0</v>
      </c>
      <c r="Z621" s="41" t="str">
        <f>IFERROR(IF(Y621=0,"",ROUNDUP(Y621/H621,0)*0.00902),"")</f>
        <v/>
      </c>
      <c r="AA621" s="68" t="s">
        <v>45</v>
      </c>
      <c r="AB621" s="69" t="s">
        <v>45</v>
      </c>
      <c r="AC621" s="740" t="s">
        <v>997</v>
      </c>
      <c r="AG621" s="78"/>
      <c r="AJ621" s="84" t="s">
        <v>45</v>
      </c>
      <c r="AK621" s="84">
        <v>0</v>
      </c>
      <c r="BB621" s="741" t="s">
        <v>66</v>
      </c>
      <c r="BM621" s="78">
        <f t="shared" si="126"/>
        <v>0</v>
      </c>
      <c r="BN621" s="78">
        <f t="shared" si="127"/>
        <v>0</v>
      </c>
      <c r="BO621" s="78">
        <f t="shared" si="128"/>
        <v>0</v>
      </c>
      <c r="BP621" s="78">
        <f t="shared" si="129"/>
        <v>0</v>
      </c>
    </row>
    <row r="622" spans="1:68" ht="27" customHeight="1" x14ac:dyDescent="0.25">
      <c r="A622" s="63" t="s">
        <v>998</v>
      </c>
      <c r="B622" s="63" t="s">
        <v>999</v>
      </c>
      <c r="C622" s="36">
        <v>4301031289</v>
      </c>
      <c r="D622" s="857">
        <v>4640242181615</v>
      </c>
      <c r="E622" s="85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137</v>
      </c>
      <c r="L622" s="37" t="s">
        <v>45</v>
      </c>
      <c r="M622" s="38" t="s">
        <v>82</v>
      </c>
      <c r="N622" s="38"/>
      <c r="O622" s="37">
        <v>45</v>
      </c>
      <c r="P622" s="1193" t="s">
        <v>1000</v>
      </c>
      <c r="Q622" s="859"/>
      <c r="R622" s="859"/>
      <c r="S622" s="859"/>
      <c r="T622" s="86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5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42" t="s">
        <v>1001</v>
      </c>
      <c r="AG622" s="78"/>
      <c r="AJ622" s="84" t="s">
        <v>45</v>
      </c>
      <c r="AK622" s="84">
        <v>0</v>
      </c>
      <c r="BB622" s="743" t="s">
        <v>66</v>
      </c>
      <c r="BM622" s="78">
        <f t="shared" si="126"/>
        <v>0</v>
      </c>
      <c r="BN622" s="78">
        <f t="shared" si="127"/>
        <v>0</v>
      </c>
      <c r="BO622" s="78">
        <f t="shared" si="128"/>
        <v>0</v>
      </c>
      <c r="BP622" s="78">
        <f t="shared" si="129"/>
        <v>0</v>
      </c>
    </row>
    <row r="623" spans="1:68" ht="27" customHeight="1" x14ac:dyDescent="0.25">
      <c r="A623" s="63" t="s">
        <v>1002</v>
      </c>
      <c r="B623" s="63" t="s">
        <v>1003</v>
      </c>
      <c r="C623" s="36">
        <v>4301031285</v>
      </c>
      <c r="D623" s="857">
        <v>4640242181639</v>
      </c>
      <c r="E623" s="857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137</v>
      </c>
      <c r="L623" s="37" t="s">
        <v>45</v>
      </c>
      <c r="M623" s="38" t="s">
        <v>82</v>
      </c>
      <c r="N623" s="38"/>
      <c r="O623" s="37">
        <v>45</v>
      </c>
      <c r="P623" s="1194" t="s">
        <v>1004</v>
      </c>
      <c r="Q623" s="859"/>
      <c r="R623" s="859"/>
      <c r="S623" s="859"/>
      <c r="T623" s="86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5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44" t="s">
        <v>1005</v>
      </c>
      <c r="AG623" s="78"/>
      <c r="AJ623" s="84" t="s">
        <v>45</v>
      </c>
      <c r="AK623" s="84">
        <v>0</v>
      </c>
      <c r="BB623" s="745" t="s">
        <v>66</v>
      </c>
      <c r="BM623" s="78">
        <f t="shared" si="126"/>
        <v>0</v>
      </c>
      <c r="BN623" s="78">
        <f t="shared" si="127"/>
        <v>0</v>
      </c>
      <c r="BO623" s="78">
        <f t="shared" si="128"/>
        <v>0</v>
      </c>
      <c r="BP623" s="78">
        <f t="shared" si="129"/>
        <v>0</v>
      </c>
    </row>
    <row r="624" spans="1:68" ht="27" customHeight="1" x14ac:dyDescent="0.25">
      <c r="A624" s="63" t="s">
        <v>1006</v>
      </c>
      <c r="B624" s="63" t="s">
        <v>1007</v>
      </c>
      <c r="C624" s="36">
        <v>4301031287</v>
      </c>
      <c r="D624" s="857">
        <v>4640242181622</v>
      </c>
      <c r="E624" s="857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137</v>
      </c>
      <c r="L624" s="37" t="s">
        <v>45</v>
      </c>
      <c r="M624" s="38" t="s">
        <v>82</v>
      </c>
      <c r="N624" s="38"/>
      <c r="O624" s="37">
        <v>45</v>
      </c>
      <c r="P624" s="1195" t="s">
        <v>1008</v>
      </c>
      <c r="Q624" s="859"/>
      <c r="R624" s="859"/>
      <c r="S624" s="859"/>
      <c r="T624" s="86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5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46" t="s">
        <v>1009</v>
      </c>
      <c r="AG624" s="78"/>
      <c r="AJ624" s="84" t="s">
        <v>45</v>
      </c>
      <c r="AK624" s="84">
        <v>0</v>
      </c>
      <c r="BB624" s="747" t="s">
        <v>66</v>
      </c>
      <c r="BM624" s="78">
        <f t="shared" si="126"/>
        <v>0</v>
      </c>
      <c r="BN624" s="78">
        <f t="shared" si="127"/>
        <v>0</v>
      </c>
      <c r="BO624" s="78">
        <f t="shared" si="128"/>
        <v>0</v>
      </c>
      <c r="BP624" s="78">
        <f t="shared" si="129"/>
        <v>0</v>
      </c>
    </row>
    <row r="625" spans="1:68" ht="27" customHeight="1" x14ac:dyDescent="0.25">
      <c r="A625" s="63" t="s">
        <v>1010</v>
      </c>
      <c r="B625" s="63" t="s">
        <v>1011</v>
      </c>
      <c r="C625" s="36">
        <v>4301031203</v>
      </c>
      <c r="D625" s="857">
        <v>4640242180908</v>
      </c>
      <c r="E625" s="857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96" t="s">
        <v>1012</v>
      </c>
      <c r="Q625" s="859"/>
      <c r="R625" s="859"/>
      <c r="S625" s="859"/>
      <c r="T625" s="86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5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8" t="s">
        <v>993</v>
      </c>
      <c r="AG625" s="78"/>
      <c r="AJ625" s="84" t="s">
        <v>45</v>
      </c>
      <c r="AK625" s="84">
        <v>0</v>
      </c>
      <c r="BB625" s="749" t="s">
        <v>66</v>
      </c>
      <c r="BM625" s="78">
        <f t="shared" si="126"/>
        <v>0</v>
      </c>
      <c r="BN625" s="78">
        <f t="shared" si="127"/>
        <v>0</v>
      </c>
      <c r="BO625" s="78">
        <f t="shared" si="128"/>
        <v>0</v>
      </c>
      <c r="BP625" s="78">
        <f t="shared" si="129"/>
        <v>0</v>
      </c>
    </row>
    <row r="626" spans="1:68" ht="27" customHeight="1" x14ac:dyDescent="0.25">
      <c r="A626" s="63" t="s">
        <v>1013</v>
      </c>
      <c r="B626" s="63" t="s">
        <v>1014</v>
      </c>
      <c r="C626" s="36">
        <v>4301031200</v>
      </c>
      <c r="D626" s="857">
        <v>4640242180489</v>
      </c>
      <c r="E626" s="857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83</v>
      </c>
      <c r="L626" s="37" t="s">
        <v>45</v>
      </c>
      <c r="M626" s="38" t="s">
        <v>82</v>
      </c>
      <c r="N626" s="38"/>
      <c r="O626" s="37">
        <v>40</v>
      </c>
      <c r="P626" s="1197" t="s">
        <v>1015</v>
      </c>
      <c r="Q626" s="859"/>
      <c r="R626" s="859"/>
      <c r="S626" s="859"/>
      <c r="T626" s="86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5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50" t="s">
        <v>997</v>
      </c>
      <c r="AG626" s="78"/>
      <c r="AJ626" s="84" t="s">
        <v>45</v>
      </c>
      <c r="AK626" s="84">
        <v>0</v>
      </c>
      <c r="BB626" s="751" t="s">
        <v>66</v>
      </c>
      <c r="BM626" s="78">
        <f t="shared" si="126"/>
        <v>0</v>
      </c>
      <c r="BN626" s="78">
        <f t="shared" si="127"/>
        <v>0</v>
      </c>
      <c r="BO626" s="78">
        <f t="shared" si="128"/>
        <v>0</v>
      </c>
      <c r="BP626" s="78">
        <f t="shared" si="129"/>
        <v>0</v>
      </c>
    </row>
    <row r="627" spans="1:68" x14ac:dyDescent="0.2">
      <c r="A627" s="864"/>
      <c r="B627" s="864"/>
      <c r="C627" s="864"/>
      <c r="D627" s="864"/>
      <c r="E627" s="864"/>
      <c r="F627" s="864"/>
      <c r="G627" s="864"/>
      <c r="H627" s="864"/>
      <c r="I627" s="864"/>
      <c r="J627" s="864"/>
      <c r="K627" s="864"/>
      <c r="L627" s="864"/>
      <c r="M627" s="864"/>
      <c r="N627" s="864"/>
      <c r="O627" s="865"/>
      <c r="P627" s="861" t="s">
        <v>40</v>
      </c>
      <c r="Q627" s="862"/>
      <c r="R627" s="862"/>
      <c r="S627" s="862"/>
      <c r="T627" s="862"/>
      <c r="U627" s="862"/>
      <c r="V627" s="863"/>
      <c r="W627" s="42" t="s">
        <v>39</v>
      </c>
      <c r="X627" s="43">
        <f>IFERROR(X620/H620,"0")+IFERROR(X621/H621,"0")+IFERROR(X622/H622,"0")+IFERROR(X623/H623,"0")+IFERROR(X624/H624,"0")+IFERROR(X625/H625,"0")+IFERROR(X626/H626,"0")</f>
        <v>0</v>
      </c>
      <c r="Y627" s="43">
        <f>IFERROR(Y620/H620,"0")+IFERROR(Y621/H621,"0")+IFERROR(Y622/H622,"0")+IFERROR(Y623/H623,"0")+IFERROR(Y624/H624,"0")+IFERROR(Y625/H625,"0")+IFERROR(Y626/H626,"0")</f>
        <v>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64"/>
      <c r="B628" s="864"/>
      <c r="C628" s="864"/>
      <c r="D628" s="864"/>
      <c r="E628" s="864"/>
      <c r="F628" s="864"/>
      <c r="G628" s="864"/>
      <c r="H628" s="864"/>
      <c r="I628" s="864"/>
      <c r="J628" s="864"/>
      <c r="K628" s="864"/>
      <c r="L628" s="864"/>
      <c r="M628" s="864"/>
      <c r="N628" s="864"/>
      <c r="O628" s="865"/>
      <c r="P628" s="861" t="s">
        <v>40</v>
      </c>
      <c r="Q628" s="862"/>
      <c r="R628" s="862"/>
      <c r="S628" s="862"/>
      <c r="T628" s="862"/>
      <c r="U628" s="862"/>
      <c r="V628" s="863"/>
      <c r="W628" s="42" t="s">
        <v>0</v>
      </c>
      <c r="X628" s="43">
        <f>IFERROR(SUM(X620:X626),"0")</f>
        <v>0</v>
      </c>
      <c r="Y628" s="43">
        <f>IFERROR(SUM(Y620:Y626),"0")</f>
        <v>0</v>
      </c>
      <c r="Z628" s="42"/>
      <c r="AA628" s="67"/>
      <c r="AB628" s="67"/>
      <c r="AC628" s="67"/>
    </row>
    <row r="629" spans="1:68" ht="14.25" customHeight="1" x14ac:dyDescent="0.25">
      <c r="A629" s="856" t="s">
        <v>84</v>
      </c>
      <c r="B629" s="856"/>
      <c r="C629" s="856"/>
      <c r="D629" s="856"/>
      <c r="E629" s="856"/>
      <c r="F629" s="856"/>
      <c r="G629" s="856"/>
      <c r="H629" s="856"/>
      <c r="I629" s="856"/>
      <c r="J629" s="856"/>
      <c r="K629" s="856"/>
      <c r="L629" s="856"/>
      <c r="M629" s="856"/>
      <c r="N629" s="856"/>
      <c r="O629" s="856"/>
      <c r="P629" s="856"/>
      <c r="Q629" s="856"/>
      <c r="R629" s="856"/>
      <c r="S629" s="856"/>
      <c r="T629" s="856"/>
      <c r="U629" s="856"/>
      <c r="V629" s="856"/>
      <c r="W629" s="856"/>
      <c r="X629" s="856"/>
      <c r="Y629" s="856"/>
      <c r="Z629" s="856"/>
      <c r="AA629" s="66"/>
      <c r="AB629" s="66"/>
      <c r="AC629" s="80"/>
    </row>
    <row r="630" spans="1:68" ht="27" customHeight="1" x14ac:dyDescent="0.25">
      <c r="A630" s="63" t="s">
        <v>1016</v>
      </c>
      <c r="B630" s="63" t="s">
        <v>1017</v>
      </c>
      <c r="C630" s="36">
        <v>4301051746</v>
      </c>
      <c r="D630" s="857">
        <v>4640242180533</v>
      </c>
      <c r="E630" s="857"/>
      <c r="F630" s="62">
        <v>1.3</v>
      </c>
      <c r="G630" s="37">
        <v>6</v>
      </c>
      <c r="H630" s="62">
        <v>7.8</v>
      </c>
      <c r="I630" s="62">
        <v>8.3640000000000008</v>
      </c>
      <c r="J630" s="37">
        <v>56</v>
      </c>
      <c r="K630" s="37" t="s">
        <v>129</v>
      </c>
      <c r="L630" s="37" t="s">
        <v>45</v>
      </c>
      <c r="M630" s="38" t="s">
        <v>88</v>
      </c>
      <c r="N630" s="38"/>
      <c r="O630" s="37">
        <v>40</v>
      </c>
      <c r="P630" s="1198" t="s">
        <v>1018</v>
      </c>
      <c r="Q630" s="859"/>
      <c r="R630" s="859"/>
      <c r="S630" s="859"/>
      <c r="T630" s="860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30">IFERROR(IF(X630="",0,CEILING((X630/$H630),1)*$H630),"")</f>
        <v>0</v>
      </c>
      <c r="Z630" s="41" t="str">
        <f>IFERROR(IF(Y630=0,"",ROUNDUP(Y630/H630,0)*0.02175),"")</f>
        <v/>
      </c>
      <c r="AA630" s="68" t="s">
        <v>45</v>
      </c>
      <c r="AB630" s="69" t="s">
        <v>45</v>
      </c>
      <c r="AC630" s="752" t="s">
        <v>1019</v>
      </c>
      <c r="AG630" s="78"/>
      <c r="AJ630" s="84" t="s">
        <v>45</v>
      </c>
      <c r="AK630" s="84">
        <v>0</v>
      </c>
      <c r="BB630" s="753" t="s">
        <v>66</v>
      </c>
      <c r="BM630" s="78">
        <f t="shared" ref="BM630:BM637" si="131">IFERROR(X630*I630/H630,"0")</f>
        <v>0</v>
      </c>
      <c r="BN630" s="78">
        <f t="shared" ref="BN630:BN637" si="132">IFERROR(Y630*I630/H630,"0")</f>
        <v>0</v>
      </c>
      <c r="BO630" s="78">
        <f t="shared" ref="BO630:BO637" si="133">IFERROR(1/J630*(X630/H630),"0")</f>
        <v>0</v>
      </c>
      <c r="BP630" s="78">
        <f t="shared" ref="BP630:BP637" si="134">IFERROR(1/J630*(Y630/H630),"0")</f>
        <v>0</v>
      </c>
    </row>
    <row r="631" spans="1:68" ht="27" customHeight="1" x14ac:dyDescent="0.25">
      <c r="A631" s="63" t="s">
        <v>1016</v>
      </c>
      <c r="B631" s="63" t="s">
        <v>1020</v>
      </c>
      <c r="C631" s="36">
        <v>4301051887</v>
      </c>
      <c r="D631" s="857">
        <v>4640242180533</v>
      </c>
      <c r="E631" s="857"/>
      <c r="F631" s="62">
        <v>1.3</v>
      </c>
      <c r="G631" s="37">
        <v>6</v>
      </c>
      <c r="H631" s="62">
        <v>7.8</v>
      </c>
      <c r="I631" s="62">
        <v>8.3640000000000008</v>
      </c>
      <c r="J631" s="37">
        <v>56</v>
      </c>
      <c r="K631" s="37" t="s">
        <v>129</v>
      </c>
      <c r="L631" s="37" t="s">
        <v>45</v>
      </c>
      <c r="M631" s="38" t="s">
        <v>88</v>
      </c>
      <c r="N631" s="38"/>
      <c r="O631" s="37">
        <v>45</v>
      </c>
      <c r="P631" s="1199" t="s">
        <v>1021</v>
      </c>
      <c r="Q631" s="859"/>
      <c r="R631" s="859"/>
      <c r="S631" s="859"/>
      <c r="T631" s="860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30"/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54" t="s">
        <v>1019</v>
      </c>
      <c r="AG631" s="78"/>
      <c r="AJ631" s="84" t="s">
        <v>45</v>
      </c>
      <c r="AK631" s="84">
        <v>0</v>
      </c>
      <c r="BB631" s="755" t="s">
        <v>66</v>
      </c>
      <c r="BM631" s="78">
        <f t="shared" si="131"/>
        <v>0</v>
      </c>
      <c r="BN631" s="78">
        <f t="shared" si="132"/>
        <v>0</v>
      </c>
      <c r="BO631" s="78">
        <f t="shared" si="133"/>
        <v>0</v>
      </c>
      <c r="BP631" s="78">
        <f t="shared" si="134"/>
        <v>0</v>
      </c>
    </row>
    <row r="632" spans="1:68" ht="27" customHeight="1" x14ac:dyDescent="0.25">
      <c r="A632" s="63" t="s">
        <v>1022</v>
      </c>
      <c r="B632" s="63" t="s">
        <v>1023</v>
      </c>
      <c r="C632" s="36">
        <v>4301051510</v>
      </c>
      <c r="D632" s="857">
        <v>4640242180540</v>
      </c>
      <c r="E632" s="857"/>
      <c r="F632" s="62">
        <v>1.3</v>
      </c>
      <c r="G632" s="37">
        <v>6</v>
      </c>
      <c r="H632" s="62">
        <v>7.8</v>
      </c>
      <c r="I632" s="62">
        <v>8.3640000000000008</v>
      </c>
      <c r="J632" s="37">
        <v>56</v>
      </c>
      <c r="K632" s="37" t="s">
        <v>129</v>
      </c>
      <c r="L632" s="37" t="s">
        <v>45</v>
      </c>
      <c r="M632" s="38" t="s">
        <v>82</v>
      </c>
      <c r="N632" s="38"/>
      <c r="O632" s="37">
        <v>30</v>
      </c>
      <c r="P632" s="1200" t="s">
        <v>1024</v>
      </c>
      <c r="Q632" s="859"/>
      <c r="R632" s="859"/>
      <c r="S632" s="859"/>
      <c r="T632" s="860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30"/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56" t="s">
        <v>1025</v>
      </c>
      <c r="AG632" s="78"/>
      <c r="AJ632" s="84" t="s">
        <v>45</v>
      </c>
      <c r="AK632" s="84">
        <v>0</v>
      </c>
      <c r="BB632" s="757" t="s">
        <v>66</v>
      </c>
      <c r="BM632" s="78">
        <f t="shared" si="131"/>
        <v>0</v>
      </c>
      <c r="BN632" s="78">
        <f t="shared" si="132"/>
        <v>0</v>
      </c>
      <c r="BO632" s="78">
        <f t="shared" si="133"/>
        <v>0</v>
      </c>
      <c r="BP632" s="78">
        <f t="shared" si="134"/>
        <v>0</v>
      </c>
    </row>
    <row r="633" spans="1:68" ht="27" customHeight="1" x14ac:dyDescent="0.25">
      <c r="A633" s="63" t="s">
        <v>1022</v>
      </c>
      <c r="B633" s="63" t="s">
        <v>1026</v>
      </c>
      <c r="C633" s="36">
        <v>4301051933</v>
      </c>
      <c r="D633" s="857">
        <v>4640242180540</v>
      </c>
      <c r="E633" s="857"/>
      <c r="F633" s="62">
        <v>1.3</v>
      </c>
      <c r="G633" s="37">
        <v>6</v>
      </c>
      <c r="H633" s="62">
        <v>7.8</v>
      </c>
      <c r="I633" s="62">
        <v>8.3640000000000008</v>
      </c>
      <c r="J633" s="37">
        <v>56</v>
      </c>
      <c r="K633" s="37" t="s">
        <v>129</v>
      </c>
      <c r="L633" s="37" t="s">
        <v>45</v>
      </c>
      <c r="M633" s="38" t="s">
        <v>88</v>
      </c>
      <c r="N633" s="38"/>
      <c r="O633" s="37">
        <v>45</v>
      </c>
      <c r="P633" s="1201" t="s">
        <v>1027</v>
      </c>
      <c r="Q633" s="859"/>
      <c r="R633" s="859"/>
      <c r="S633" s="859"/>
      <c r="T633" s="860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30"/>
        <v>0</v>
      </c>
      <c r="Z633" s="41" t="str">
        <f>IFERROR(IF(Y633=0,"",ROUNDUP(Y633/H633,0)*0.02175),"")</f>
        <v/>
      </c>
      <c r="AA633" s="68" t="s">
        <v>45</v>
      </c>
      <c r="AB633" s="69" t="s">
        <v>45</v>
      </c>
      <c r="AC633" s="758" t="s">
        <v>1025</v>
      </c>
      <c r="AG633" s="78"/>
      <c r="AJ633" s="84" t="s">
        <v>45</v>
      </c>
      <c r="AK633" s="84">
        <v>0</v>
      </c>
      <c r="BB633" s="759" t="s">
        <v>66</v>
      </c>
      <c r="BM633" s="78">
        <f t="shared" si="131"/>
        <v>0</v>
      </c>
      <c r="BN633" s="78">
        <f t="shared" si="132"/>
        <v>0</v>
      </c>
      <c r="BO633" s="78">
        <f t="shared" si="133"/>
        <v>0</v>
      </c>
      <c r="BP633" s="78">
        <f t="shared" si="134"/>
        <v>0</v>
      </c>
    </row>
    <row r="634" spans="1:68" ht="27" customHeight="1" x14ac:dyDescent="0.25">
      <c r="A634" s="63" t="s">
        <v>1028</v>
      </c>
      <c r="B634" s="63" t="s">
        <v>1029</v>
      </c>
      <c r="C634" s="36">
        <v>4301051390</v>
      </c>
      <c r="D634" s="857">
        <v>4640242181233</v>
      </c>
      <c r="E634" s="857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83</v>
      </c>
      <c r="L634" s="37" t="s">
        <v>45</v>
      </c>
      <c r="M634" s="38" t="s">
        <v>82</v>
      </c>
      <c r="N634" s="38"/>
      <c r="O634" s="37">
        <v>40</v>
      </c>
      <c r="P634" s="1202" t="s">
        <v>1030</v>
      </c>
      <c r="Q634" s="859"/>
      <c r="R634" s="859"/>
      <c r="S634" s="859"/>
      <c r="T634" s="860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30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60" t="s">
        <v>1019</v>
      </c>
      <c r="AG634" s="78"/>
      <c r="AJ634" s="84" t="s">
        <v>45</v>
      </c>
      <c r="AK634" s="84">
        <v>0</v>
      </c>
      <c r="BB634" s="761" t="s">
        <v>66</v>
      </c>
      <c r="BM634" s="78">
        <f t="shared" si="131"/>
        <v>0</v>
      </c>
      <c r="BN634" s="78">
        <f t="shared" si="132"/>
        <v>0</v>
      </c>
      <c r="BO634" s="78">
        <f t="shared" si="133"/>
        <v>0</v>
      </c>
      <c r="BP634" s="78">
        <f t="shared" si="134"/>
        <v>0</v>
      </c>
    </row>
    <row r="635" spans="1:68" ht="27" customHeight="1" x14ac:dyDescent="0.25">
      <c r="A635" s="63" t="s">
        <v>1028</v>
      </c>
      <c r="B635" s="63" t="s">
        <v>1031</v>
      </c>
      <c r="C635" s="36">
        <v>4301051920</v>
      </c>
      <c r="D635" s="857">
        <v>4640242181233</v>
      </c>
      <c r="E635" s="857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89</v>
      </c>
      <c r="L635" s="37" t="s">
        <v>45</v>
      </c>
      <c r="M635" s="38" t="s">
        <v>176</v>
      </c>
      <c r="N635" s="38"/>
      <c r="O635" s="37">
        <v>45</v>
      </c>
      <c r="P635" s="1203" t="s">
        <v>1032</v>
      </c>
      <c r="Q635" s="859"/>
      <c r="R635" s="859"/>
      <c r="S635" s="859"/>
      <c r="T635" s="860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30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62" t="s">
        <v>1019</v>
      </c>
      <c r="AG635" s="78"/>
      <c r="AJ635" s="84" t="s">
        <v>45</v>
      </c>
      <c r="AK635" s="84">
        <v>0</v>
      </c>
      <c r="BB635" s="763" t="s">
        <v>66</v>
      </c>
      <c r="BM635" s="78">
        <f t="shared" si="131"/>
        <v>0</v>
      </c>
      <c r="BN635" s="78">
        <f t="shared" si="132"/>
        <v>0</v>
      </c>
      <c r="BO635" s="78">
        <f t="shared" si="133"/>
        <v>0</v>
      </c>
      <c r="BP635" s="78">
        <f t="shared" si="134"/>
        <v>0</v>
      </c>
    </row>
    <row r="636" spans="1:68" ht="27" customHeight="1" x14ac:dyDescent="0.25">
      <c r="A636" s="63" t="s">
        <v>1033</v>
      </c>
      <c r="B636" s="63" t="s">
        <v>1034</v>
      </c>
      <c r="C636" s="36">
        <v>4301051448</v>
      </c>
      <c r="D636" s="857">
        <v>4640242181226</v>
      </c>
      <c r="E636" s="857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83</v>
      </c>
      <c r="L636" s="37" t="s">
        <v>45</v>
      </c>
      <c r="M636" s="38" t="s">
        <v>82</v>
      </c>
      <c r="N636" s="38"/>
      <c r="O636" s="37">
        <v>30</v>
      </c>
      <c r="P636" s="1204" t="s">
        <v>1035</v>
      </c>
      <c r="Q636" s="859"/>
      <c r="R636" s="859"/>
      <c r="S636" s="859"/>
      <c r="T636" s="860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30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64" t="s">
        <v>1025</v>
      </c>
      <c r="AG636" s="78"/>
      <c r="AJ636" s="84" t="s">
        <v>45</v>
      </c>
      <c r="AK636" s="84">
        <v>0</v>
      </c>
      <c r="BB636" s="765" t="s">
        <v>66</v>
      </c>
      <c r="BM636" s="78">
        <f t="shared" si="131"/>
        <v>0</v>
      </c>
      <c r="BN636" s="78">
        <f t="shared" si="132"/>
        <v>0</v>
      </c>
      <c r="BO636" s="78">
        <f t="shared" si="133"/>
        <v>0</v>
      </c>
      <c r="BP636" s="78">
        <f t="shared" si="134"/>
        <v>0</v>
      </c>
    </row>
    <row r="637" spans="1:68" ht="27" customHeight="1" x14ac:dyDescent="0.25">
      <c r="A637" s="63" t="s">
        <v>1033</v>
      </c>
      <c r="B637" s="63" t="s">
        <v>1036</v>
      </c>
      <c r="C637" s="36">
        <v>4301051921</v>
      </c>
      <c r="D637" s="857">
        <v>4640242181226</v>
      </c>
      <c r="E637" s="857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89</v>
      </c>
      <c r="L637" s="37" t="s">
        <v>45</v>
      </c>
      <c r="M637" s="38" t="s">
        <v>176</v>
      </c>
      <c r="N637" s="38"/>
      <c r="O637" s="37">
        <v>45</v>
      </c>
      <c r="P637" s="1205" t="s">
        <v>1037</v>
      </c>
      <c r="Q637" s="859"/>
      <c r="R637" s="859"/>
      <c r="S637" s="859"/>
      <c r="T637" s="860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30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66" t="s">
        <v>1025</v>
      </c>
      <c r="AG637" s="78"/>
      <c r="AJ637" s="84" t="s">
        <v>45</v>
      </c>
      <c r="AK637" s="84">
        <v>0</v>
      </c>
      <c r="BB637" s="767" t="s">
        <v>66</v>
      </c>
      <c r="BM637" s="78">
        <f t="shared" si="131"/>
        <v>0</v>
      </c>
      <c r="BN637" s="78">
        <f t="shared" si="132"/>
        <v>0</v>
      </c>
      <c r="BO637" s="78">
        <f t="shared" si="133"/>
        <v>0</v>
      </c>
      <c r="BP637" s="78">
        <f t="shared" si="134"/>
        <v>0</v>
      </c>
    </row>
    <row r="638" spans="1:68" x14ac:dyDescent="0.2">
      <c r="A638" s="864"/>
      <c r="B638" s="864"/>
      <c r="C638" s="864"/>
      <c r="D638" s="864"/>
      <c r="E638" s="864"/>
      <c r="F638" s="864"/>
      <c r="G638" s="864"/>
      <c r="H638" s="864"/>
      <c r="I638" s="864"/>
      <c r="J638" s="864"/>
      <c r="K638" s="864"/>
      <c r="L638" s="864"/>
      <c r="M638" s="864"/>
      <c r="N638" s="864"/>
      <c r="O638" s="865"/>
      <c r="P638" s="861" t="s">
        <v>40</v>
      </c>
      <c r="Q638" s="862"/>
      <c r="R638" s="862"/>
      <c r="S638" s="862"/>
      <c r="T638" s="862"/>
      <c r="U638" s="862"/>
      <c r="V638" s="863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64"/>
      <c r="B639" s="864"/>
      <c r="C639" s="864"/>
      <c r="D639" s="864"/>
      <c r="E639" s="864"/>
      <c r="F639" s="864"/>
      <c r="G639" s="864"/>
      <c r="H639" s="864"/>
      <c r="I639" s="864"/>
      <c r="J639" s="864"/>
      <c r="K639" s="864"/>
      <c r="L639" s="864"/>
      <c r="M639" s="864"/>
      <c r="N639" s="864"/>
      <c r="O639" s="865"/>
      <c r="P639" s="861" t="s">
        <v>40</v>
      </c>
      <c r="Q639" s="862"/>
      <c r="R639" s="862"/>
      <c r="S639" s="862"/>
      <c r="T639" s="862"/>
      <c r="U639" s="862"/>
      <c r="V639" s="863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56" t="s">
        <v>221</v>
      </c>
      <c r="B640" s="856"/>
      <c r="C640" s="856"/>
      <c r="D640" s="856"/>
      <c r="E640" s="856"/>
      <c r="F640" s="856"/>
      <c r="G640" s="856"/>
      <c r="H640" s="856"/>
      <c r="I640" s="856"/>
      <c r="J640" s="856"/>
      <c r="K640" s="856"/>
      <c r="L640" s="856"/>
      <c r="M640" s="856"/>
      <c r="N640" s="856"/>
      <c r="O640" s="856"/>
      <c r="P640" s="856"/>
      <c r="Q640" s="856"/>
      <c r="R640" s="856"/>
      <c r="S640" s="856"/>
      <c r="T640" s="856"/>
      <c r="U640" s="856"/>
      <c r="V640" s="856"/>
      <c r="W640" s="856"/>
      <c r="X640" s="856"/>
      <c r="Y640" s="856"/>
      <c r="Z640" s="856"/>
      <c r="AA640" s="66"/>
      <c r="AB640" s="66"/>
      <c r="AC640" s="80"/>
    </row>
    <row r="641" spans="1:68" ht="27" customHeight="1" x14ac:dyDescent="0.25">
      <c r="A641" s="63" t="s">
        <v>1038</v>
      </c>
      <c r="B641" s="63" t="s">
        <v>1039</v>
      </c>
      <c r="C641" s="36">
        <v>4301060408</v>
      </c>
      <c r="D641" s="857">
        <v>4640242180120</v>
      </c>
      <c r="E641" s="857"/>
      <c r="F641" s="62">
        <v>1.3</v>
      </c>
      <c r="G641" s="37">
        <v>6</v>
      </c>
      <c r="H641" s="62">
        <v>7.8</v>
      </c>
      <c r="I641" s="62">
        <v>8.2799999999999994</v>
      </c>
      <c r="J641" s="37">
        <v>56</v>
      </c>
      <c r="K641" s="37" t="s">
        <v>129</v>
      </c>
      <c r="L641" s="37" t="s">
        <v>45</v>
      </c>
      <c r="M641" s="38" t="s">
        <v>82</v>
      </c>
      <c r="N641" s="38"/>
      <c r="O641" s="37">
        <v>40</v>
      </c>
      <c r="P641" s="1206" t="s">
        <v>1040</v>
      </c>
      <c r="Q641" s="859"/>
      <c r="R641" s="859"/>
      <c r="S641" s="859"/>
      <c r="T641" s="86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IFERROR(IF(Y641=0,"",ROUNDUP(Y641/H641,0)*0.02175),"")</f>
        <v/>
      </c>
      <c r="AA641" s="68" t="s">
        <v>45</v>
      </c>
      <c r="AB641" s="69" t="s">
        <v>45</v>
      </c>
      <c r="AC641" s="768" t="s">
        <v>1041</v>
      </c>
      <c r="AG641" s="78"/>
      <c r="AJ641" s="84" t="s">
        <v>45</v>
      </c>
      <c r="AK641" s="84">
        <v>0</v>
      </c>
      <c r="BB641" s="76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1038</v>
      </c>
      <c r="B642" s="63" t="s">
        <v>1042</v>
      </c>
      <c r="C642" s="36">
        <v>4301060354</v>
      </c>
      <c r="D642" s="857">
        <v>4640242180120</v>
      </c>
      <c r="E642" s="857"/>
      <c r="F642" s="62">
        <v>1.3</v>
      </c>
      <c r="G642" s="37">
        <v>6</v>
      </c>
      <c r="H642" s="62">
        <v>7.8</v>
      </c>
      <c r="I642" s="62">
        <v>8.2799999999999994</v>
      </c>
      <c r="J642" s="37">
        <v>56</v>
      </c>
      <c r="K642" s="37" t="s">
        <v>129</v>
      </c>
      <c r="L642" s="37" t="s">
        <v>45</v>
      </c>
      <c r="M642" s="38" t="s">
        <v>82</v>
      </c>
      <c r="N642" s="38"/>
      <c r="O642" s="37">
        <v>40</v>
      </c>
      <c r="P642" s="1207" t="s">
        <v>1043</v>
      </c>
      <c r="Q642" s="859"/>
      <c r="R642" s="859"/>
      <c r="S642" s="859"/>
      <c r="T642" s="860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IFERROR(IF(Y642=0,"",ROUNDUP(Y642/H642,0)*0.02175),"")</f>
        <v/>
      </c>
      <c r="AA642" s="68" t="s">
        <v>45</v>
      </c>
      <c r="AB642" s="69" t="s">
        <v>45</v>
      </c>
      <c r="AC642" s="770" t="s">
        <v>1041</v>
      </c>
      <c r="AG642" s="78"/>
      <c r="AJ642" s="84" t="s">
        <v>45</v>
      </c>
      <c r="AK642" s="84">
        <v>0</v>
      </c>
      <c r="BB642" s="771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1044</v>
      </c>
      <c r="B643" s="63" t="s">
        <v>1045</v>
      </c>
      <c r="C643" s="36">
        <v>4301060407</v>
      </c>
      <c r="D643" s="857">
        <v>4640242180137</v>
      </c>
      <c r="E643" s="857"/>
      <c r="F643" s="62">
        <v>1.3</v>
      </c>
      <c r="G643" s="37">
        <v>6</v>
      </c>
      <c r="H643" s="62">
        <v>7.8</v>
      </c>
      <c r="I643" s="62">
        <v>8.2799999999999994</v>
      </c>
      <c r="J643" s="37">
        <v>56</v>
      </c>
      <c r="K643" s="37" t="s">
        <v>129</v>
      </c>
      <c r="L643" s="37" t="s">
        <v>45</v>
      </c>
      <c r="M643" s="38" t="s">
        <v>82</v>
      </c>
      <c r="N643" s="38"/>
      <c r="O643" s="37">
        <v>40</v>
      </c>
      <c r="P643" s="1208" t="s">
        <v>1046</v>
      </c>
      <c r="Q643" s="859"/>
      <c r="R643" s="859"/>
      <c r="S643" s="859"/>
      <c r="T643" s="860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IFERROR(IF(Y643=0,"",ROUNDUP(Y643/H643,0)*0.02175),"")</f>
        <v/>
      </c>
      <c r="AA643" s="68" t="s">
        <v>45</v>
      </c>
      <c r="AB643" s="69" t="s">
        <v>45</v>
      </c>
      <c r="AC643" s="772" t="s">
        <v>1047</v>
      </c>
      <c r="AG643" s="78"/>
      <c r="AJ643" s="84" t="s">
        <v>45</v>
      </c>
      <c r="AK643" s="84">
        <v>0</v>
      </c>
      <c r="BB643" s="773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1044</v>
      </c>
      <c r="B644" s="63" t="s">
        <v>1048</v>
      </c>
      <c r="C644" s="36">
        <v>4301060355</v>
      </c>
      <c r="D644" s="857">
        <v>4640242180137</v>
      </c>
      <c r="E644" s="857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129</v>
      </c>
      <c r="L644" s="37" t="s">
        <v>45</v>
      </c>
      <c r="M644" s="38" t="s">
        <v>82</v>
      </c>
      <c r="N644" s="38"/>
      <c r="O644" s="37">
        <v>40</v>
      </c>
      <c r="P644" s="1209" t="s">
        <v>1049</v>
      </c>
      <c r="Q644" s="859"/>
      <c r="R644" s="859"/>
      <c r="S644" s="859"/>
      <c r="T644" s="860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4" t="s">
        <v>1047</v>
      </c>
      <c r="AG644" s="78"/>
      <c r="AJ644" s="84" t="s">
        <v>45</v>
      </c>
      <c r="AK644" s="84">
        <v>0</v>
      </c>
      <c r="BB644" s="775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64"/>
      <c r="B645" s="864"/>
      <c r="C645" s="864"/>
      <c r="D645" s="864"/>
      <c r="E645" s="864"/>
      <c r="F645" s="864"/>
      <c r="G645" s="864"/>
      <c r="H645" s="864"/>
      <c r="I645" s="864"/>
      <c r="J645" s="864"/>
      <c r="K645" s="864"/>
      <c r="L645" s="864"/>
      <c r="M645" s="864"/>
      <c r="N645" s="864"/>
      <c r="O645" s="865"/>
      <c r="P645" s="861" t="s">
        <v>40</v>
      </c>
      <c r="Q645" s="862"/>
      <c r="R645" s="862"/>
      <c r="S645" s="862"/>
      <c r="T645" s="862"/>
      <c r="U645" s="862"/>
      <c r="V645" s="863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64"/>
      <c r="B646" s="864"/>
      <c r="C646" s="864"/>
      <c r="D646" s="864"/>
      <c r="E646" s="864"/>
      <c r="F646" s="864"/>
      <c r="G646" s="864"/>
      <c r="H646" s="864"/>
      <c r="I646" s="864"/>
      <c r="J646" s="864"/>
      <c r="K646" s="864"/>
      <c r="L646" s="864"/>
      <c r="M646" s="864"/>
      <c r="N646" s="864"/>
      <c r="O646" s="865"/>
      <c r="P646" s="861" t="s">
        <v>40</v>
      </c>
      <c r="Q646" s="862"/>
      <c r="R646" s="862"/>
      <c r="S646" s="862"/>
      <c r="T646" s="862"/>
      <c r="U646" s="862"/>
      <c r="V646" s="863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55" t="s">
        <v>1050</v>
      </c>
      <c r="B647" s="855"/>
      <c r="C647" s="855"/>
      <c r="D647" s="855"/>
      <c r="E647" s="855"/>
      <c r="F647" s="855"/>
      <c r="G647" s="855"/>
      <c r="H647" s="855"/>
      <c r="I647" s="855"/>
      <c r="J647" s="855"/>
      <c r="K647" s="855"/>
      <c r="L647" s="855"/>
      <c r="M647" s="855"/>
      <c r="N647" s="855"/>
      <c r="O647" s="855"/>
      <c r="P647" s="855"/>
      <c r="Q647" s="855"/>
      <c r="R647" s="855"/>
      <c r="S647" s="855"/>
      <c r="T647" s="855"/>
      <c r="U647" s="855"/>
      <c r="V647" s="855"/>
      <c r="W647" s="855"/>
      <c r="X647" s="855"/>
      <c r="Y647" s="855"/>
      <c r="Z647" s="855"/>
      <c r="AA647" s="65"/>
      <c r="AB647" s="65"/>
      <c r="AC647" s="79"/>
    </row>
    <row r="648" spans="1:68" ht="14.25" customHeight="1" x14ac:dyDescent="0.25">
      <c r="A648" s="856" t="s">
        <v>124</v>
      </c>
      <c r="B648" s="856"/>
      <c r="C648" s="856"/>
      <c r="D648" s="856"/>
      <c r="E648" s="856"/>
      <c r="F648" s="856"/>
      <c r="G648" s="856"/>
      <c r="H648" s="856"/>
      <c r="I648" s="856"/>
      <c r="J648" s="856"/>
      <c r="K648" s="856"/>
      <c r="L648" s="856"/>
      <c r="M648" s="856"/>
      <c r="N648" s="856"/>
      <c r="O648" s="856"/>
      <c r="P648" s="856"/>
      <c r="Q648" s="856"/>
      <c r="R648" s="856"/>
      <c r="S648" s="856"/>
      <c r="T648" s="856"/>
      <c r="U648" s="856"/>
      <c r="V648" s="856"/>
      <c r="W648" s="856"/>
      <c r="X648" s="856"/>
      <c r="Y648" s="856"/>
      <c r="Z648" s="856"/>
      <c r="AA648" s="66"/>
      <c r="AB648" s="66"/>
      <c r="AC648" s="80"/>
    </row>
    <row r="649" spans="1:68" ht="27" customHeight="1" x14ac:dyDescent="0.25">
      <c r="A649" s="63" t="s">
        <v>1051</v>
      </c>
      <c r="B649" s="63" t="s">
        <v>1052</v>
      </c>
      <c r="C649" s="36">
        <v>4301011951</v>
      </c>
      <c r="D649" s="857">
        <v>4640242180045</v>
      </c>
      <c r="E649" s="857"/>
      <c r="F649" s="62">
        <v>1.5</v>
      </c>
      <c r="G649" s="37">
        <v>8</v>
      </c>
      <c r="H649" s="62">
        <v>12</v>
      </c>
      <c r="I649" s="62">
        <v>12.48</v>
      </c>
      <c r="J649" s="37">
        <v>56</v>
      </c>
      <c r="K649" s="37" t="s">
        <v>129</v>
      </c>
      <c r="L649" s="37" t="s">
        <v>45</v>
      </c>
      <c r="M649" s="38" t="s">
        <v>128</v>
      </c>
      <c r="N649" s="38"/>
      <c r="O649" s="37">
        <v>55</v>
      </c>
      <c r="P649" s="1210" t="s">
        <v>1053</v>
      </c>
      <c r="Q649" s="859"/>
      <c r="R649" s="859"/>
      <c r="S649" s="859"/>
      <c r="T649" s="86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IFERROR(IF(Y649=0,"",ROUNDUP(Y649/H649,0)*0.02175),"")</f>
        <v/>
      </c>
      <c r="AA649" s="68" t="s">
        <v>45</v>
      </c>
      <c r="AB649" s="69" t="s">
        <v>45</v>
      </c>
      <c r="AC649" s="776" t="s">
        <v>1054</v>
      </c>
      <c r="AG649" s="78"/>
      <c r="AJ649" s="84" t="s">
        <v>45</v>
      </c>
      <c r="AK649" s="84">
        <v>0</v>
      </c>
      <c r="BB649" s="777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1055</v>
      </c>
      <c r="B650" s="63" t="s">
        <v>1056</v>
      </c>
      <c r="C650" s="36">
        <v>4301011950</v>
      </c>
      <c r="D650" s="857">
        <v>4640242180601</v>
      </c>
      <c r="E650" s="857"/>
      <c r="F650" s="62">
        <v>1.5</v>
      </c>
      <c r="G650" s="37">
        <v>8</v>
      </c>
      <c r="H650" s="62">
        <v>12</v>
      </c>
      <c r="I650" s="62">
        <v>12.48</v>
      </c>
      <c r="J650" s="37">
        <v>56</v>
      </c>
      <c r="K650" s="37" t="s">
        <v>129</v>
      </c>
      <c r="L650" s="37" t="s">
        <v>45</v>
      </c>
      <c r="M650" s="38" t="s">
        <v>128</v>
      </c>
      <c r="N650" s="38"/>
      <c r="O650" s="37">
        <v>55</v>
      </c>
      <c r="P650" s="1211" t="s">
        <v>1057</v>
      </c>
      <c r="Q650" s="859"/>
      <c r="R650" s="859"/>
      <c r="S650" s="859"/>
      <c r="T650" s="860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IFERROR(IF(Y650=0,"",ROUNDUP(Y650/H650,0)*0.02175),"")</f>
        <v/>
      </c>
      <c r="AA650" s="68" t="s">
        <v>45</v>
      </c>
      <c r="AB650" s="69" t="s">
        <v>45</v>
      </c>
      <c r="AC650" s="778" t="s">
        <v>1058</v>
      </c>
      <c r="AG650" s="78"/>
      <c r="AJ650" s="84" t="s">
        <v>45</v>
      </c>
      <c r="AK650" s="84">
        <v>0</v>
      </c>
      <c r="BB650" s="779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64"/>
      <c r="B651" s="864"/>
      <c r="C651" s="864"/>
      <c r="D651" s="864"/>
      <c r="E651" s="864"/>
      <c r="F651" s="864"/>
      <c r="G651" s="864"/>
      <c r="H651" s="864"/>
      <c r="I651" s="864"/>
      <c r="J651" s="864"/>
      <c r="K651" s="864"/>
      <c r="L651" s="864"/>
      <c r="M651" s="864"/>
      <c r="N651" s="864"/>
      <c r="O651" s="865"/>
      <c r="P651" s="861" t="s">
        <v>40</v>
      </c>
      <c r="Q651" s="862"/>
      <c r="R651" s="862"/>
      <c r="S651" s="862"/>
      <c r="T651" s="862"/>
      <c r="U651" s="862"/>
      <c r="V651" s="863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64"/>
      <c r="B652" s="864"/>
      <c r="C652" s="864"/>
      <c r="D652" s="864"/>
      <c r="E652" s="864"/>
      <c r="F652" s="864"/>
      <c r="G652" s="864"/>
      <c r="H652" s="864"/>
      <c r="I652" s="864"/>
      <c r="J652" s="864"/>
      <c r="K652" s="864"/>
      <c r="L652" s="864"/>
      <c r="M652" s="864"/>
      <c r="N652" s="864"/>
      <c r="O652" s="865"/>
      <c r="P652" s="861" t="s">
        <v>40</v>
      </c>
      <c r="Q652" s="862"/>
      <c r="R652" s="862"/>
      <c r="S652" s="862"/>
      <c r="T652" s="862"/>
      <c r="U652" s="862"/>
      <c r="V652" s="863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56" t="s">
        <v>179</v>
      </c>
      <c r="B653" s="856"/>
      <c r="C653" s="856"/>
      <c r="D653" s="856"/>
      <c r="E653" s="856"/>
      <c r="F653" s="856"/>
      <c r="G653" s="856"/>
      <c r="H653" s="856"/>
      <c r="I653" s="856"/>
      <c r="J653" s="856"/>
      <c r="K653" s="856"/>
      <c r="L653" s="856"/>
      <c r="M653" s="856"/>
      <c r="N653" s="856"/>
      <c r="O653" s="856"/>
      <c r="P653" s="856"/>
      <c r="Q653" s="856"/>
      <c r="R653" s="856"/>
      <c r="S653" s="856"/>
      <c r="T653" s="856"/>
      <c r="U653" s="856"/>
      <c r="V653" s="856"/>
      <c r="W653" s="856"/>
      <c r="X653" s="856"/>
      <c r="Y653" s="856"/>
      <c r="Z653" s="856"/>
      <c r="AA653" s="66"/>
      <c r="AB653" s="66"/>
      <c r="AC653" s="80"/>
    </row>
    <row r="654" spans="1:68" ht="27" customHeight="1" x14ac:dyDescent="0.25">
      <c r="A654" s="63" t="s">
        <v>1059</v>
      </c>
      <c r="B654" s="63" t="s">
        <v>1060</v>
      </c>
      <c r="C654" s="36">
        <v>4301020314</v>
      </c>
      <c r="D654" s="857">
        <v>4640242180090</v>
      </c>
      <c r="E654" s="857"/>
      <c r="F654" s="62">
        <v>1.5</v>
      </c>
      <c r="G654" s="37">
        <v>8</v>
      </c>
      <c r="H654" s="62">
        <v>12</v>
      </c>
      <c r="I654" s="62">
        <v>12.48</v>
      </c>
      <c r="J654" s="37">
        <v>56</v>
      </c>
      <c r="K654" s="37" t="s">
        <v>129</v>
      </c>
      <c r="L654" s="37" t="s">
        <v>45</v>
      </c>
      <c r="M654" s="38" t="s">
        <v>128</v>
      </c>
      <c r="N654" s="38"/>
      <c r="O654" s="37">
        <v>50</v>
      </c>
      <c r="P654" s="1213" t="s">
        <v>1061</v>
      </c>
      <c r="Q654" s="859"/>
      <c r="R654" s="859"/>
      <c r="S654" s="859"/>
      <c r="T654" s="860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IFERROR(IF(Y654=0,"",ROUNDUP(Y654/H654,0)*0.02175),"")</f>
        <v/>
      </c>
      <c r="AA654" s="68" t="s">
        <v>45</v>
      </c>
      <c r="AB654" s="69" t="s">
        <v>45</v>
      </c>
      <c r="AC654" s="780" t="s">
        <v>1062</v>
      </c>
      <c r="AG654" s="78"/>
      <c r="AJ654" s="84" t="s">
        <v>45</v>
      </c>
      <c r="AK654" s="84">
        <v>0</v>
      </c>
      <c r="BB654" s="781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64"/>
      <c r="B655" s="864"/>
      <c r="C655" s="864"/>
      <c r="D655" s="864"/>
      <c r="E655" s="864"/>
      <c r="F655" s="864"/>
      <c r="G655" s="864"/>
      <c r="H655" s="864"/>
      <c r="I655" s="864"/>
      <c r="J655" s="864"/>
      <c r="K655" s="864"/>
      <c r="L655" s="864"/>
      <c r="M655" s="864"/>
      <c r="N655" s="864"/>
      <c r="O655" s="865"/>
      <c r="P655" s="861" t="s">
        <v>40</v>
      </c>
      <c r="Q655" s="862"/>
      <c r="R655" s="862"/>
      <c r="S655" s="862"/>
      <c r="T655" s="862"/>
      <c r="U655" s="862"/>
      <c r="V655" s="863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64"/>
      <c r="B656" s="864"/>
      <c r="C656" s="864"/>
      <c r="D656" s="864"/>
      <c r="E656" s="864"/>
      <c r="F656" s="864"/>
      <c r="G656" s="864"/>
      <c r="H656" s="864"/>
      <c r="I656" s="864"/>
      <c r="J656" s="864"/>
      <c r="K656" s="864"/>
      <c r="L656" s="864"/>
      <c r="M656" s="864"/>
      <c r="N656" s="864"/>
      <c r="O656" s="865"/>
      <c r="P656" s="861" t="s">
        <v>40</v>
      </c>
      <c r="Q656" s="862"/>
      <c r="R656" s="862"/>
      <c r="S656" s="862"/>
      <c r="T656" s="862"/>
      <c r="U656" s="862"/>
      <c r="V656" s="863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56" t="s">
        <v>78</v>
      </c>
      <c r="B657" s="856"/>
      <c r="C657" s="856"/>
      <c r="D657" s="856"/>
      <c r="E657" s="856"/>
      <c r="F657" s="856"/>
      <c r="G657" s="856"/>
      <c r="H657" s="856"/>
      <c r="I657" s="856"/>
      <c r="J657" s="856"/>
      <c r="K657" s="856"/>
      <c r="L657" s="856"/>
      <c r="M657" s="856"/>
      <c r="N657" s="856"/>
      <c r="O657" s="856"/>
      <c r="P657" s="856"/>
      <c r="Q657" s="856"/>
      <c r="R657" s="856"/>
      <c r="S657" s="856"/>
      <c r="T657" s="856"/>
      <c r="U657" s="856"/>
      <c r="V657" s="856"/>
      <c r="W657" s="856"/>
      <c r="X657" s="856"/>
      <c r="Y657" s="856"/>
      <c r="Z657" s="856"/>
      <c r="AA657" s="66"/>
      <c r="AB657" s="66"/>
      <c r="AC657" s="80"/>
    </row>
    <row r="658" spans="1:68" ht="27" customHeight="1" x14ac:dyDescent="0.25">
      <c r="A658" s="63" t="s">
        <v>1063</v>
      </c>
      <c r="B658" s="63" t="s">
        <v>1064</v>
      </c>
      <c r="C658" s="36">
        <v>4301031321</v>
      </c>
      <c r="D658" s="857">
        <v>4640242180076</v>
      </c>
      <c r="E658" s="857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137</v>
      </c>
      <c r="L658" s="37" t="s">
        <v>45</v>
      </c>
      <c r="M658" s="38" t="s">
        <v>82</v>
      </c>
      <c r="N658" s="38"/>
      <c r="O658" s="37">
        <v>40</v>
      </c>
      <c r="P658" s="1214" t="s">
        <v>1065</v>
      </c>
      <c r="Q658" s="859"/>
      <c r="R658" s="859"/>
      <c r="S658" s="859"/>
      <c r="T658" s="860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82" t="s">
        <v>1066</v>
      </c>
      <c r="AG658" s="78"/>
      <c r="AJ658" s="84" t="s">
        <v>45</v>
      </c>
      <c r="AK658" s="84">
        <v>0</v>
      </c>
      <c r="BB658" s="783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64"/>
      <c r="B659" s="864"/>
      <c r="C659" s="864"/>
      <c r="D659" s="864"/>
      <c r="E659" s="864"/>
      <c r="F659" s="864"/>
      <c r="G659" s="864"/>
      <c r="H659" s="864"/>
      <c r="I659" s="864"/>
      <c r="J659" s="864"/>
      <c r="K659" s="864"/>
      <c r="L659" s="864"/>
      <c r="M659" s="864"/>
      <c r="N659" s="864"/>
      <c r="O659" s="865"/>
      <c r="P659" s="861" t="s">
        <v>40</v>
      </c>
      <c r="Q659" s="862"/>
      <c r="R659" s="862"/>
      <c r="S659" s="862"/>
      <c r="T659" s="862"/>
      <c r="U659" s="862"/>
      <c r="V659" s="863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64"/>
      <c r="B660" s="864"/>
      <c r="C660" s="864"/>
      <c r="D660" s="864"/>
      <c r="E660" s="864"/>
      <c r="F660" s="864"/>
      <c r="G660" s="864"/>
      <c r="H660" s="864"/>
      <c r="I660" s="864"/>
      <c r="J660" s="864"/>
      <c r="K660" s="864"/>
      <c r="L660" s="864"/>
      <c r="M660" s="864"/>
      <c r="N660" s="864"/>
      <c r="O660" s="865"/>
      <c r="P660" s="861" t="s">
        <v>40</v>
      </c>
      <c r="Q660" s="862"/>
      <c r="R660" s="862"/>
      <c r="S660" s="862"/>
      <c r="T660" s="862"/>
      <c r="U660" s="862"/>
      <c r="V660" s="863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56" t="s">
        <v>84</v>
      </c>
      <c r="B661" s="856"/>
      <c r="C661" s="856"/>
      <c r="D661" s="856"/>
      <c r="E661" s="856"/>
      <c r="F661" s="856"/>
      <c r="G661" s="856"/>
      <c r="H661" s="856"/>
      <c r="I661" s="856"/>
      <c r="J661" s="856"/>
      <c r="K661" s="856"/>
      <c r="L661" s="856"/>
      <c r="M661" s="856"/>
      <c r="N661" s="856"/>
      <c r="O661" s="856"/>
      <c r="P661" s="856"/>
      <c r="Q661" s="856"/>
      <c r="R661" s="856"/>
      <c r="S661" s="856"/>
      <c r="T661" s="856"/>
      <c r="U661" s="856"/>
      <c r="V661" s="856"/>
      <c r="W661" s="856"/>
      <c r="X661" s="856"/>
      <c r="Y661" s="856"/>
      <c r="Z661" s="856"/>
      <c r="AA661" s="66"/>
      <c r="AB661" s="66"/>
      <c r="AC661" s="80"/>
    </row>
    <row r="662" spans="1:68" ht="27" customHeight="1" x14ac:dyDescent="0.25">
      <c r="A662" s="63" t="s">
        <v>1067</v>
      </c>
      <c r="B662" s="63" t="s">
        <v>1068</v>
      </c>
      <c r="C662" s="36">
        <v>4301051780</v>
      </c>
      <c r="D662" s="857">
        <v>4640242180106</v>
      </c>
      <c r="E662" s="857"/>
      <c r="F662" s="62">
        <v>1.3</v>
      </c>
      <c r="G662" s="37">
        <v>6</v>
      </c>
      <c r="H662" s="62">
        <v>7.8</v>
      </c>
      <c r="I662" s="62">
        <v>8.2799999999999994</v>
      </c>
      <c r="J662" s="37">
        <v>56</v>
      </c>
      <c r="K662" s="37" t="s">
        <v>129</v>
      </c>
      <c r="L662" s="37" t="s">
        <v>45</v>
      </c>
      <c r="M662" s="38" t="s">
        <v>82</v>
      </c>
      <c r="N662" s="38"/>
      <c r="O662" s="37">
        <v>45</v>
      </c>
      <c r="P662" s="1215" t="s">
        <v>1069</v>
      </c>
      <c r="Q662" s="859"/>
      <c r="R662" s="859"/>
      <c r="S662" s="859"/>
      <c r="T662" s="860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IFERROR(IF(Y662=0,"",ROUNDUP(Y662/H662,0)*0.02175),"")</f>
        <v/>
      </c>
      <c r="AA662" s="68" t="s">
        <v>45</v>
      </c>
      <c r="AB662" s="69" t="s">
        <v>45</v>
      </c>
      <c r="AC662" s="784" t="s">
        <v>1070</v>
      </c>
      <c r="AG662" s="78"/>
      <c r="AJ662" s="84" t="s">
        <v>45</v>
      </c>
      <c r="AK662" s="84">
        <v>0</v>
      </c>
      <c r="BB662" s="785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64"/>
      <c r="B663" s="864"/>
      <c r="C663" s="864"/>
      <c r="D663" s="864"/>
      <c r="E663" s="864"/>
      <c r="F663" s="864"/>
      <c r="G663" s="864"/>
      <c r="H663" s="864"/>
      <c r="I663" s="864"/>
      <c r="J663" s="864"/>
      <c r="K663" s="864"/>
      <c r="L663" s="864"/>
      <c r="M663" s="864"/>
      <c r="N663" s="864"/>
      <c r="O663" s="865"/>
      <c r="P663" s="861" t="s">
        <v>40</v>
      </c>
      <c r="Q663" s="862"/>
      <c r="R663" s="862"/>
      <c r="S663" s="862"/>
      <c r="T663" s="862"/>
      <c r="U663" s="862"/>
      <c r="V663" s="863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64"/>
      <c r="B664" s="864"/>
      <c r="C664" s="864"/>
      <c r="D664" s="864"/>
      <c r="E664" s="864"/>
      <c r="F664" s="864"/>
      <c r="G664" s="864"/>
      <c r="H664" s="864"/>
      <c r="I664" s="864"/>
      <c r="J664" s="864"/>
      <c r="K664" s="864"/>
      <c r="L664" s="864"/>
      <c r="M664" s="864"/>
      <c r="N664" s="864"/>
      <c r="O664" s="865"/>
      <c r="P664" s="861" t="s">
        <v>40</v>
      </c>
      <c r="Q664" s="862"/>
      <c r="R664" s="862"/>
      <c r="S664" s="862"/>
      <c r="T664" s="862"/>
      <c r="U664" s="862"/>
      <c r="V664" s="863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64"/>
      <c r="B665" s="864"/>
      <c r="C665" s="864"/>
      <c r="D665" s="864"/>
      <c r="E665" s="864"/>
      <c r="F665" s="864"/>
      <c r="G665" s="864"/>
      <c r="H665" s="864"/>
      <c r="I665" s="864"/>
      <c r="J665" s="864"/>
      <c r="K665" s="864"/>
      <c r="L665" s="864"/>
      <c r="M665" s="864"/>
      <c r="N665" s="864"/>
      <c r="O665" s="1219"/>
      <c r="P665" s="1216" t="s">
        <v>33</v>
      </c>
      <c r="Q665" s="1217"/>
      <c r="R665" s="1217"/>
      <c r="S665" s="1217"/>
      <c r="T665" s="1217"/>
      <c r="U665" s="1217"/>
      <c r="V665" s="1218"/>
      <c r="W665" s="42" t="s">
        <v>0</v>
      </c>
      <c r="X665" s="43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0</v>
      </c>
      <c r="Y665" s="43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0</v>
      </c>
      <c r="Z665" s="42"/>
      <c r="AA665" s="67"/>
      <c r="AB665" s="67"/>
      <c r="AC665" s="67"/>
    </row>
    <row r="666" spans="1:68" x14ac:dyDescent="0.2">
      <c r="A666" s="864"/>
      <c r="B666" s="864"/>
      <c r="C666" s="864"/>
      <c r="D666" s="864"/>
      <c r="E666" s="864"/>
      <c r="F666" s="864"/>
      <c r="G666" s="864"/>
      <c r="H666" s="864"/>
      <c r="I666" s="864"/>
      <c r="J666" s="864"/>
      <c r="K666" s="864"/>
      <c r="L666" s="864"/>
      <c r="M666" s="864"/>
      <c r="N666" s="864"/>
      <c r="O666" s="1219"/>
      <c r="P666" s="1216" t="s">
        <v>34</v>
      </c>
      <c r="Q666" s="1217"/>
      <c r="R666" s="1217"/>
      <c r="S666" s="1217"/>
      <c r="T666" s="1217"/>
      <c r="U666" s="1217"/>
      <c r="V666" s="1218"/>
      <c r="W666" s="42" t="s">
        <v>0</v>
      </c>
      <c r="X666" s="43">
        <f>IFERROR(SUM(BM22:BM662),"0")</f>
        <v>0</v>
      </c>
      <c r="Y666" s="43">
        <f>IFERROR(SUM(BN22:BN662),"0")</f>
        <v>0</v>
      </c>
      <c r="Z666" s="42"/>
      <c r="AA666" s="67"/>
      <c r="AB666" s="67"/>
      <c r="AC666" s="67"/>
    </row>
    <row r="667" spans="1:68" x14ac:dyDescent="0.2">
      <c r="A667" s="864"/>
      <c r="B667" s="864"/>
      <c r="C667" s="864"/>
      <c r="D667" s="864"/>
      <c r="E667" s="864"/>
      <c r="F667" s="864"/>
      <c r="G667" s="864"/>
      <c r="H667" s="864"/>
      <c r="I667" s="864"/>
      <c r="J667" s="864"/>
      <c r="K667" s="864"/>
      <c r="L667" s="864"/>
      <c r="M667" s="864"/>
      <c r="N667" s="864"/>
      <c r="O667" s="1219"/>
      <c r="P667" s="1216" t="s">
        <v>35</v>
      </c>
      <c r="Q667" s="1217"/>
      <c r="R667" s="1217"/>
      <c r="S667" s="1217"/>
      <c r="T667" s="1217"/>
      <c r="U667" s="1217"/>
      <c r="V667" s="1218"/>
      <c r="W667" s="42" t="s">
        <v>20</v>
      </c>
      <c r="X667" s="44">
        <f>ROUNDUP(SUM(BO22:BO662),0)</f>
        <v>0</v>
      </c>
      <c r="Y667" s="44">
        <f>ROUNDUP(SUM(BP22:BP662),0)</f>
        <v>0</v>
      </c>
      <c r="Z667" s="42"/>
      <c r="AA667" s="67"/>
      <c r="AB667" s="67"/>
      <c r="AC667" s="67"/>
    </row>
    <row r="668" spans="1:68" x14ac:dyDescent="0.2">
      <c r="A668" s="864"/>
      <c r="B668" s="864"/>
      <c r="C668" s="864"/>
      <c r="D668" s="864"/>
      <c r="E668" s="864"/>
      <c r="F668" s="864"/>
      <c r="G668" s="864"/>
      <c r="H668" s="864"/>
      <c r="I668" s="864"/>
      <c r="J668" s="864"/>
      <c r="K668" s="864"/>
      <c r="L668" s="864"/>
      <c r="M668" s="864"/>
      <c r="N668" s="864"/>
      <c r="O668" s="1219"/>
      <c r="P668" s="1216" t="s">
        <v>36</v>
      </c>
      <c r="Q668" s="1217"/>
      <c r="R668" s="1217"/>
      <c r="S668" s="1217"/>
      <c r="T668" s="1217"/>
      <c r="U668" s="1217"/>
      <c r="V668" s="1218"/>
      <c r="W668" s="42" t="s">
        <v>0</v>
      </c>
      <c r="X668" s="43">
        <f>GrossWeightTotal+PalletQtyTotal*25</f>
        <v>0</v>
      </c>
      <c r="Y668" s="43">
        <f>GrossWeightTotalR+PalletQtyTotalR*25</f>
        <v>0</v>
      </c>
      <c r="Z668" s="42"/>
      <c r="AA668" s="67"/>
      <c r="AB668" s="67"/>
      <c r="AC668" s="67"/>
    </row>
    <row r="669" spans="1:68" x14ac:dyDescent="0.2">
      <c r="A669" s="864"/>
      <c r="B669" s="864"/>
      <c r="C669" s="864"/>
      <c r="D669" s="864"/>
      <c r="E669" s="864"/>
      <c r="F669" s="864"/>
      <c r="G669" s="864"/>
      <c r="H669" s="864"/>
      <c r="I669" s="864"/>
      <c r="J669" s="864"/>
      <c r="K669" s="864"/>
      <c r="L669" s="864"/>
      <c r="M669" s="864"/>
      <c r="N669" s="864"/>
      <c r="O669" s="1219"/>
      <c r="P669" s="1216" t="s">
        <v>37</v>
      </c>
      <c r="Q669" s="1217"/>
      <c r="R669" s="1217"/>
      <c r="S669" s="1217"/>
      <c r="T669" s="1217"/>
      <c r="U669" s="1217"/>
      <c r="V669" s="1218"/>
      <c r="W669" s="42" t="s">
        <v>20</v>
      </c>
      <c r="X669" s="43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0</v>
      </c>
      <c r="Y669" s="43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0</v>
      </c>
      <c r="Z669" s="42"/>
      <c r="AA669" s="67"/>
      <c r="AB669" s="67"/>
      <c r="AC669" s="67"/>
    </row>
    <row r="670" spans="1:68" ht="14.25" x14ac:dyDescent="0.2">
      <c r="A670" s="864"/>
      <c r="B670" s="864"/>
      <c r="C670" s="864"/>
      <c r="D670" s="864"/>
      <c r="E670" s="864"/>
      <c r="F670" s="864"/>
      <c r="G670" s="864"/>
      <c r="H670" s="864"/>
      <c r="I670" s="864"/>
      <c r="J670" s="864"/>
      <c r="K670" s="864"/>
      <c r="L670" s="864"/>
      <c r="M670" s="864"/>
      <c r="N670" s="864"/>
      <c r="O670" s="1219"/>
      <c r="P670" s="1216" t="s">
        <v>38</v>
      </c>
      <c r="Q670" s="1217"/>
      <c r="R670" s="1217"/>
      <c r="S670" s="1217"/>
      <c r="T670" s="1217"/>
      <c r="U670" s="1217"/>
      <c r="V670" s="1218"/>
      <c r="W670" s="45" t="s">
        <v>51</v>
      </c>
      <c r="X670" s="42"/>
      <c r="Y670" s="42"/>
      <c r="Z670" s="42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0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77</v>
      </c>
      <c r="C672" s="1212" t="s">
        <v>122</v>
      </c>
      <c r="D672" s="1212" t="s">
        <v>122</v>
      </c>
      <c r="E672" s="1212" t="s">
        <v>122</v>
      </c>
      <c r="F672" s="1212" t="s">
        <v>122</v>
      </c>
      <c r="G672" s="1212" t="s">
        <v>122</v>
      </c>
      <c r="H672" s="1212" t="s">
        <v>122</v>
      </c>
      <c r="I672" s="1212" t="s">
        <v>334</v>
      </c>
      <c r="J672" s="1212" t="s">
        <v>334</v>
      </c>
      <c r="K672" s="1212" t="s">
        <v>334</v>
      </c>
      <c r="L672" s="1212" t="s">
        <v>334</v>
      </c>
      <c r="M672" s="1212" t="s">
        <v>334</v>
      </c>
      <c r="N672" s="1220"/>
      <c r="O672" s="1212" t="s">
        <v>334</v>
      </c>
      <c r="P672" s="1212" t="s">
        <v>334</v>
      </c>
      <c r="Q672" s="1212" t="s">
        <v>334</v>
      </c>
      <c r="R672" s="1212" t="s">
        <v>334</v>
      </c>
      <c r="S672" s="1212" t="s">
        <v>334</v>
      </c>
      <c r="T672" s="1212" t="s">
        <v>334</v>
      </c>
      <c r="U672" s="1212" t="s">
        <v>334</v>
      </c>
      <c r="V672" s="1212" t="s">
        <v>334</v>
      </c>
      <c r="W672" s="1212" t="s">
        <v>669</v>
      </c>
      <c r="X672" s="1212" t="s">
        <v>669</v>
      </c>
      <c r="Y672" s="1212" t="s">
        <v>758</v>
      </c>
      <c r="Z672" s="1212" t="s">
        <v>758</v>
      </c>
      <c r="AA672" s="1212" t="s">
        <v>758</v>
      </c>
      <c r="AB672" s="1212" t="s">
        <v>758</v>
      </c>
      <c r="AC672" s="85" t="s">
        <v>865</v>
      </c>
      <c r="AD672" s="85" t="s">
        <v>945</v>
      </c>
      <c r="AE672" s="1212" t="s">
        <v>950</v>
      </c>
      <c r="AF672" s="1212" t="s">
        <v>950</v>
      </c>
    </row>
    <row r="673" spans="1:32" ht="14.25" customHeight="1" thickTop="1" x14ac:dyDescent="0.2">
      <c r="A673" s="1221" t="s">
        <v>10</v>
      </c>
      <c r="B673" s="1212" t="s">
        <v>77</v>
      </c>
      <c r="C673" s="1212" t="s">
        <v>123</v>
      </c>
      <c r="D673" s="1212" t="s">
        <v>150</v>
      </c>
      <c r="E673" s="1212" t="s">
        <v>229</v>
      </c>
      <c r="F673" s="1212" t="s">
        <v>251</v>
      </c>
      <c r="G673" s="1212" t="s">
        <v>295</v>
      </c>
      <c r="H673" s="1212" t="s">
        <v>122</v>
      </c>
      <c r="I673" s="1212" t="s">
        <v>335</v>
      </c>
      <c r="J673" s="1212" t="s">
        <v>359</v>
      </c>
      <c r="K673" s="1212" t="s">
        <v>437</v>
      </c>
      <c r="L673" s="1212" t="s">
        <v>456</v>
      </c>
      <c r="M673" s="1212" t="s">
        <v>480</v>
      </c>
      <c r="N673" s="1"/>
      <c r="O673" s="1212" t="s">
        <v>509</v>
      </c>
      <c r="P673" s="1212" t="s">
        <v>512</v>
      </c>
      <c r="Q673" s="1212" t="s">
        <v>521</v>
      </c>
      <c r="R673" s="1212" t="s">
        <v>537</v>
      </c>
      <c r="S673" s="1212" t="s">
        <v>547</v>
      </c>
      <c r="T673" s="1212" t="s">
        <v>560</v>
      </c>
      <c r="U673" s="1212" t="s">
        <v>571</v>
      </c>
      <c r="V673" s="1212" t="s">
        <v>656</v>
      </c>
      <c r="W673" s="1212" t="s">
        <v>670</v>
      </c>
      <c r="X673" s="1212" t="s">
        <v>714</v>
      </c>
      <c r="Y673" s="1212" t="s">
        <v>759</v>
      </c>
      <c r="Z673" s="1212" t="s">
        <v>823</v>
      </c>
      <c r="AA673" s="1212" t="s">
        <v>845</v>
      </c>
      <c r="AB673" s="1212" t="s">
        <v>861</v>
      </c>
      <c r="AC673" s="1212" t="s">
        <v>865</v>
      </c>
      <c r="AD673" s="1212" t="s">
        <v>945</v>
      </c>
      <c r="AE673" s="1212" t="s">
        <v>950</v>
      </c>
      <c r="AF673" s="1212" t="s">
        <v>1050</v>
      </c>
    </row>
    <row r="674" spans="1:32" ht="13.5" thickBot="1" x14ac:dyDescent="0.25">
      <c r="A674" s="1222"/>
      <c r="B674" s="1212"/>
      <c r="C674" s="1212"/>
      <c r="D674" s="1212"/>
      <c r="E674" s="1212"/>
      <c r="F674" s="1212"/>
      <c r="G674" s="1212"/>
      <c r="H674" s="1212"/>
      <c r="I674" s="1212"/>
      <c r="J674" s="1212"/>
      <c r="K674" s="1212"/>
      <c r="L674" s="1212"/>
      <c r="M674" s="1212"/>
      <c r="N674" s="1"/>
      <c r="O674" s="1212"/>
      <c r="P674" s="1212"/>
      <c r="Q674" s="1212"/>
      <c r="R674" s="1212"/>
      <c r="S674" s="1212"/>
      <c r="T674" s="1212"/>
      <c r="U674" s="1212"/>
      <c r="V674" s="1212"/>
      <c r="W674" s="1212"/>
      <c r="X674" s="1212"/>
      <c r="Y674" s="1212"/>
      <c r="Z674" s="1212"/>
      <c r="AA674" s="1212"/>
      <c r="AB674" s="1212"/>
      <c r="AC674" s="1212"/>
      <c r="AD674" s="1212"/>
      <c r="AE674" s="1212"/>
      <c r="AF674" s="1212"/>
    </row>
    <row r="675" spans="1:32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IFERROR(Y22*1,"0")+IFERROR(Y26*1,"0")+IFERROR(Y27*1,"0")+IFERROR(Y28*1,"0")+IFERROR(Y29*1,"0")+IFERROR(Y30*1,"0")+IFERROR(Y31*1,"0")+IFERROR(Y32*1,"0")+IFERROR(Y33*1,"0")+IFERROR(Y37*1,"0")+IFERROR(Y41*1,"0")</f>
        <v>0</v>
      </c>
      <c r="C675" s="52">
        <f>IFERROR(Y47*1,"0")+IFERROR(Y48*1,"0")+IFERROR(Y49*1,"0")+IFERROR(Y50*1,"0")+IFERROR(Y51*1,"0")+IFERROR(Y52*1,"0")+IFERROR(Y56*1,"0")+IFERROR(Y57*1,"0")</f>
        <v>0</v>
      </c>
      <c r="D675" s="52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0</v>
      </c>
      <c r="E675" s="52">
        <f>IFERROR(Y106*1,"0")+IFERROR(Y107*1,"0")+IFERROR(Y108*1,"0")+IFERROR(Y112*1,"0")+IFERROR(Y113*1,"0")+IFERROR(Y114*1,"0")+IFERROR(Y115*1,"0")+IFERROR(Y116*1,"0")+IFERROR(Y117*1,"0")</f>
        <v>0</v>
      </c>
      <c r="F675" s="52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52">
        <f>IFERROR(Y153*1,"0")+IFERROR(Y154*1,"0")+IFERROR(Y155*1,"0")+IFERROR(Y159*1,"0")+IFERROR(Y160*1,"0")+IFERROR(Y164*1,"0")+IFERROR(Y165*1,"0")</f>
        <v>0</v>
      </c>
      <c r="H675" s="52">
        <f>IFERROR(Y170*1,"0")+IFERROR(Y174*1,"0")+IFERROR(Y175*1,"0")+IFERROR(Y176*1,"0")+IFERROR(Y177*1,"0")+IFERROR(Y178*1,"0")+IFERROR(Y182*1,"0")+IFERROR(Y183*1,"0")</f>
        <v>0</v>
      </c>
      <c r="I675" s="52">
        <f>IFERROR(Y189*1,"0")+IFERROR(Y193*1,"0")+IFERROR(Y194*1,"0")+IFERROR(Y195*1,"0")+IFERROR(Y196*1,"0")+IFERROR(Y197*1,"0")+IFERROR(Y198*1,"0")+IFERROR(Y199*1,"0")+IFERROR(Y200*1,"0")</f>
        <v>0</v>
      </c>
      <c r="J675" s="52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52">
        <f>IFERROR(Y250*1,"0")+IFERROR(Y251*1,"0")+IFERROR(Y252*1,"0")+IFERROR(Y253*1,"0")+IFERROR(Y254*1,"0")+IFERROR(Y255*1,"0")+IFERROR(Y256*1,"0")+IFERROR(Y257*1,"0")</f>
        <v>0</v>
      </c>
      <c r="L675" s="52">
        <f>IFERROR(Y262*1,"0")+IFERROR(Y263*1,"0")+IFERROR(Y264*1,"0")+IFERROR(Y265*1,"0")+IFERROR(Y266*1,"0")+IFERROR(Y267*1,"0")+IFERROR(Y268*1,"0")+IFERROR(Y269*1,"0")+IFERROR(Y270*1,"0")+IFERROR(Y274*1,"0")</f>
        <v>0</v>
      </c>
      <c r="M675" s="52">
        <f>IFERROR(Y279*1,"0")+IFERROR(Y280*1,"0")+IFERROR(Y281*1,"0")+IFERROR(Y282*1,"0")+IFERROR(Y283*1,"0")+IFERROR(Y284*1,"0")+IFERROR(Y285*1,"0")+IFERROR(Y286*1,"0")+IFERROR(Y287*1,"0")+IFERROR(Y288*1,"0")</f>
        <v>0</v>
      </c>
      <c r="N675" s="1"/>
      <c r="O675" s="52">
        <f>IFERROR(Y293*1,"0")</f>
        <v>0</v>
      </c>
      <c r="P675" s="52">
        <f>IFERROR(Y298*1,"0")+IFERROR(Y299*1,"0")+IFERROR(Y300*1,"0")</f>
        <v>0</v>
      </c>
      <c r="Q675" s="52">
        <f>IFERROR(Y305*1,"0")+IFERROR(Y306*1,"0")+IFERROR(Y307*1,"0")+IFERROR(Y308*1,"0")+IFERROR(Y309*1,"0")+IFERROR(Y310*1,"0")</f>
        <v>0</v>
      </c>
      <c r="R675" s="52">
        <f>IFERROR(Y315*1,"0")+IFERROR(Y319*1,"0")+IFERROR(Y323*1,"0")</f>
        <v>0</v>
      </c>
      <c r="S675" s="52">
        <f>IFERROR(Y328*1,"0")+IFERROR(Y332*1,"0")+IFERROR(Y336*1,"0")+IFERROR(Y337*1,"0")</f>
        <v>0</v>
      </c>
      <c r="T675" s="52">
        <f>IFERROR(Y342*1,"0")+IFERROR(Y346*1,"0")+IFERROR(Y347*1,"0")+IFERROR(Y351*1,"0")</f>
        <v>0</v>
      </c>
      <c r="U675" s="52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75" s="52">
        <f>IFERROR(Y404*1,"0")+IFERROR(Y408*1,"0")+IFERROR(Y409*1,"0")+IFERROR(Y410*1,"0")</f>
        <v>0</v>
      </c>
      <c r="W675" s="52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0</v>
      </c>
      <c r="X675" s="52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52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52">
        <f>IFERROR(Y515*1,"0")+IFERROR(Y519*1,"0")+IFERROR(Y520*1,"0")+IFERROR(Y521*1,"0")+IFERROR(Y522*1,"0")+IFERROR(Y523*1,"0")+IFERROR(Y527*1,"0")</f>
        <v>0</v>
      </c>
      <c r="AA675" s="52">
        <f>IFERROR(Y532*1,"0")+IFERROR(Y533*1,"0")+IFERROR(Y534*1,"0")+IFERROR(Y535*1,"0")+IFERROR(Y536*1,"0")+IFERROR(Y537*1,"0")</f>
        <v>0</v>
      </c>
      <c r="AB675" s="52">
        <f>IFERROR(Y542*1,"0")</f>
        <v>0</v>
      </c>
      <c r="AC675" s="52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0</v>
      </c>
      <c r="AD675" s="52">
        <f>IFERROR(Y597*1,"0")</f>
        <v>0</v>
      </c>
      <c r="AE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52">
        <f>IFERROR(Y649*1,"0")+IFERROR(Y650*1,"0")+IFERROR(Y654*1,"0")+IFERROR(Y658*1,"0")+IFERROR(Y662*1,"0")</f>
        <v>0</v>
      </c>
    </row>
  </sheetData>
  <sheetProtection algorithmName="SHA-512" hashValue="ZkHU/mp7FyJ7ASvZeWkY9MVNjLB7fko9DRIvyYxqX1l/FuAhaJVL3bC1JXsBSPhXr4msoFGBMOdxLL/zvwiHBQ==" saltValue="MoFjTvjAuWhyUF+XTx1W4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91">
    <mergeCell ref="Y673:Y674"/>
    <mergeCell ref="Z673:Z674"/>
    <mergeCell ref="AA673:AA674"/>
    <mergeCell ref="AB673:AB674"/>
    <mergeCell ref="AC673:AC674"/>
    <mergeCell ref="AD673:AD674"/>
    <mergeCell ref="AE673:AE674"/>
    <mergeCell ref="AF673:AF674"/>
    <mergeCell ref="P665:V665"/>
    <mergeCell ref="A665:O670"/>
    <mergeCell ref="P666:V666"/>
    <mergeCell ref="P667:V667"/>
    <mergeCell ref="P668:V668"/>
    <mergeCell ref="P669:V669"/>
    <mergeCell ref="P670:V670"/>
    <mergeCell ref="C672:H672"/>
    <mergeCell ref="I672:V672"/>
    <mergeCell ref="W672:X672"/>
    <mergeCell ref="Y672:AB672"/>
    <mergeCell ref="AE672:AF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A653:Z653"/>
    <mergeCell ref="D654:E654"/>
    <mergeCell ref="P654:T65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V673:V674"/>
    <mergeCell ref="W673:W674"/>
    <mergeCell ref="X673:X674"/>
    <mergeCell ref="D642:E642"/>
    <mergeCell ref="P642:T642"/>
    <mergeCell ref="D643:E643"/>
    <mergeCell ref="P643:T643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D632:E632"/>
    <mergeCell ref="P632:T632"/>
    <mergeCell ref="D633:E633"/>
    <mergeCell ref="P633:T633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A612:Z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A601:Z601"/>
    <mergeCell ref="A602:Z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589:Z589"/>
    <mergeCell ref="D590:E590"/>
    <mergeCell ref="P590:T590"/>
    <mergeCell ref="D591:E591"/>
    <mergeCell ref="P591:T591"/>
    <mergeCell ref="P592:V592"/>
    <mergeCell ref="A592:O593"/>
    <mergeCell ref="P593:V593"/>
    <mergeCell ref="A594:Z594"/>
    <mergeCell ref="A595:Z595"/>
    <mergeCell ref="A596:Z596"/>
    <mergeCell ref="D597:E597"/>
    <mergeCell ref="P597:T597"/>
    <mergeCell ref="P598:V598"/>
    <mergeCell ref="A598:O599"/>
    <mergeCell ref="P599:V599"/>
    <mergeCell ref="A600:Z600"/>
    <mergeCell ref="D578:E578"/>
    <mergeCell ref="P578:T578"/>
    <mergeCell ref="D579:E579"/>
    <mergeCell ref="P579:T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D585:E585"/>
    <mergeCell ref="P585:T585"/>
    <mergeCell ref="D586:E586"/>
    <mergeCell ref="P586:T586"/>
    <mergeCell ref="P587:V587"/>
    <mergeCell ref="A587:O588"/>
    <mergeCell ref="P588:V588"/>
    <mergeCell ref="D568:E568"/>
    <mergeCell ref="P568:T568"/>
    <mergeCell ref="P569:V569"/>
    <mergeCell ref="A569:O570"/>
    <mergeCell ref="P570:V570"/>
    <mergeCell ref="A571:Z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D577:E577"/>
    <mergeCell ref="P577:T57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D562:E562"/>
    <mergeCell ref="P562:T562"/>
    <mergeCell ref="P563:V563"/>
    <mergeCell ref="A563:O564"/>
    <mergeCell ref="P564:V564"/>
    <mergeCell ref="A565:Z565"/>
    <mergeCell ref="D566:E566"/>
    <mergeCell ref="P566:T566"/>
    <mergeCell ref="D567:E567"/>
    <mergeCell ref="P567:T567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37:E537"/>
    <mergeCell ref="P537:T537"/>
    <mergeCell ref="P538:V538"/>
    <mergeCell ref="A538:O539"/>
    <mergeCell ref="P539:V539"/>
    <mergeCell ref="A540:Z540"/>
    <mergeCell ref="A541:Z541"/>
    <mergeCell ref="D542:E542"/>
    <mergeCell ref="P542:T542"/>
    <mergeCell ref="P543:V543"/>
    <mergeCell ref="A543:O544"/>
    <mergeCell ref="P544:V544"/>
    <mergeCell ref="A545:Z545"/>
    <mergeCell ref="A546:Z546"/>
    <mergeCell ref="A547:Z547"/>
    <mergeCell ref="D548:E548"/>
    <mergeCell ref="P548:T548"/>
    <mergeCell ref="A526:Z526"/>
    <mergeCell ref="D527:E527"/>
    <mergeCell ref="P527:T527"/>
    <mergeCell ref="P528:V528"/>
    <mergeCell ref="A528:O529"/>
    <mergeCell ref="P529:V529"/>
    <mergeCell ref="A530:Z530"/>
    <mergeCell ref="A531:Z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P516:V516"/>
    <mergeCell ref="A516:O517"/>
    <mergeCell ref="P517:V517"/>
    <mergeCell ref="A518:Z518"/>
    <mergeCell ref="D519:E519"/>
    <mergeCell ref="P519:T519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P524:V524"/>
    <mergeCell ref="A524:O525"/>
    <mergeCell ref="P525:V525"/>
    <mergeCell ref="D505:E505"/>
    <mergeCell ref="P505:T505"/>
    <mergeCell ref="P506:V506"/>
    <mergeCell ref="A506:O507"/>
    <mergeCell ref="P507:V507"/>
    <mergeCell ref="A508:Z508"/>
    <mergeCell ref="D509:E509"/>
    <mergeCell ref="P509:T509"/>
    <mergeCell ref="D510:E510"/>
    <mergeCell ref="P510:T510"/>
    <mergeCell ref="P511:V511"/>
    <mergeCell ref="A511:O512"/>
    <mergeCell ref="P512:V512"/>
    <mergeCell ref="A513:Z513"/>
    <mergeCell ref="A514:Z514"/>
    <mergeCell ref="D515:E515"/>
    <mergeCell ref="P515:T515"/>
    <mergeCell ref="D495:E495"/>
    <mergeCell ref="P495:T495"/>
    <mergeCell ref="D496:E496"/>
    <mergeCell ref="P496:T496"/>
    <mergeCell ref="D497:E497"/>
    <mergeCell ref="P497:T497"/>
    <mergeCell ref="D498:E498"/>
    <mergeCell ref="P498:T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D504:E504"/>
    <mergeCell ref="P504:T504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76:V476"/>
    <mergeCell ref="A476:O477"/>
    <mergeCell ref="P477:V477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D469:E469"/>
    <mergeCell ref="P469:T469"/>
    <mergeCell ref="P470:V470"/>
    <mergeCell ref="A470:O471"/>
    <mergeCell ref="P471:V471"/>
    <mergeCell ref="A472:Z472"/>
    <mergeCell ref="A473:Z473"/>
    <mergeCell ref="A474:Z474"/>
    <mergeCell ref="D475:E475"/>
    <mergeCell ref="P475:T475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P458:V458"/>
    <mergeCell ref="A458:O459"/>
    <mergeCell ref="P459:V459"/>
    <mergeCell ref="A460:Z460"/>
    <mergeCell ref="D461:E461"/>
    <mergeCell ref="P461:T461"/>
    <mergeCell ref="D462:E462"/>
    <mergeCell ref="P462:T462"/>
    <mergeCell ref="D463:E463"/>
    <mergeCell ref="P463:T463"/>
    <mergeCell ref="A443:Z443"/>
    <mergeCell ref="A444:Z444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D451:E451"/>
    <mergeCell ref="P451:T451"/>
    <mergeCell ref="D452:E452"/>
    <mergeCell ref="P452:T452"/>
    <mergeCell ref="D431:E431"/>
    <mergeCell ref="P431:T431"/>
    <mergeCell ref="P432:V432"/>
    <mergeCell ref="A432:O433"/>
    <mergeCell ref="P433:V433"/>
    <mergeCell ref="A434:Z434"/>
    <mergeCell ref="D435:E435"/>
    <mergeCell ref="P435:T435"/>
    <mergeCell ref="D436:E436"/>
    <mergeCell ref="P436:T436"/>
    <mergeCell ref="P437:V437"/>
    <mergeCell ref="A437:O438"/>
    <mergeCell ref="P438:V438"/>
    <mergeCell ref="A439:Z439"/>
    <mergeCell ref="D440:E440"/>
    <mergeCell ref="P440:T440"/>
    <mergeCell ref="P441:V441"/>
    <mergeCell ref="A441:O442"/>
    <mergeCell ref="P442:V442"/>
    <mergeCell ref="D421:E421"/>
    <mergeCell ref="P421:T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26:E426"/>
    <mergeCell ref="P426:T426"/>
    <mergeCell ref="P427:V427"/>
    <mergeCell ref="A427:O428"/>
    <mergeCell ref="P428:V428"/>
    <mergeCell ref="A429:Z429"/>
    <mergeCell ref="D430:E430"/>
    <mergeCell ref="P430:T430"/>
    <mergeCell ref="D410:E410"/>
    <mergeCell ref="P410:T410"/>
    <mergeCell ref="P411:V411"/>
    <mergeCell ref="A411:O412"/>
    <mergeCell ref="P412:V412"/>
    <mergeCell ref="A413:Z413"/>
    <mergeCell ref="A414:Z414"/>
    <mergeCell ref="A415:Z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399:E399"/>
    <mergeCell ref="P399:T399"/>
    <mergeCell ref="P400:V400"/>
    <mergeCell ref="A400:O401"/>
    <mergeCell ref="P401:V401"/>
    <mergeCell ref="A402:Z402"/>
    <mergeCell ref="A403:Z403"/>
    <mergeCell ref="D404:E404"/>
    <mergeCell ref="P404:T404"/>
    <mergeCell ref="P405:V405"/>
    <mergeCell ref="A405:O406"/>
    <mergeCell ref="P406:V406"/>
    <mergeCell ref="A407:Z407"/>
    <mergeCell ref="D408:E408"/>
    <mergeCell ref="P408:T408"/>
    <mergeCell ref="D409:E409"/>
    <mergeCell ref="P409:T409"/>
    <mergeCell ref="A389:Z389"/>
    <mergeCell ref="D390:E390"/>
    <mergeCell ref="P390:T390"/>
    <mergeCell ref="D391:E391"/>
    <mergeCell ref="P391:T391"/>
    <mergeCell ref="D392:E392"/>
    <mergeCell ref="P392:T392"/>
    <mergeCell ref="D393:E393"/>
    <mergeCell ref="P393:T393"/>
    <mergeCell ref="P394:V394"/>
    <mergeCell ref="A394:O395"/>
    <mergeCell ref="P395:V395"/>
    <mergeCell ref="A396:Z396"/>
    <mergeCell ref="D397:E397"/>
    <mergeCell ref="P397:T397"/>
    <mergeCell ref="D398:E398"/>
    <mergeCell ref="P398:T398"/>
    <mergeCell ref="D378:E378"/>
    <mergeCell ref="P378:T378"/>
    <mergeCell ref="D379:E379"/>
    <mergeCell ref="P379:T379"/>
    <mergeCell ref="P380:V380"/>
    <mergeCell ref="A380:O381"/>
    <mergeCell ref="P381:V381"/>
    <mergeCell ref="A382:Z382"/>
    <mergeCell ref="D383:E383"/>
    <mergeCell ref="P383:T383"/>
    <mergeCell ref="D384:E384"/>
    <mergeCell ref="P384:T384"/>
    <mergeCell ref="D385:E385"/>
    <mergeCell ref="P385:T385"/>
    <mergeCell ref="D386:E386"/>
    <mergeCell ref="P386:T386"/>
    <mergeCell ref="P387:V387"/>
    <mergeCell ref="A387:O388"/>
    <mergeCell ref="P388:V388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D362:E362"/>
    <mergeCell ref="P362:T362"/>
    <mergeCell ref="D363:E363"/>
    <mergeCell ref="P363:T363"/>
    <mergeCell ref="P364:V364"/>
    <mergeCell ref="A364:O365"/>
    <mergeCell ref="P365:V365"/>
    <mergeCell ref="A366:Z366"/>
    <mergeCell ref="D367:E367"/>
    <mergeCell ref="P367:T367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P352:V352"/>
    <mergeCell ref="A352:O353"/>
    <mergeCell ref="P353:V353"/>
    <mergeCell ref="A354:Z354"/>
    <mergeCell ref="A355:Z355"/>
    <mergeCell ref="D356:E356"/>
    <mergeCell ref="P356:T356"/>
    <mergeCell ref="D357:E357"/>
    <mergeCell ref="P357:T357"/>
    <mergeCell ref="A335:Z335"/>
    <mergeCell ref="D336:E336"/>
    <mergeCell ref="P336:T336"/>
    <mergeCell ref="D337:E337"/>
    <mergeCell ref="P337:T337"/>
    <mergeCell ref="P338:V338"/>
    <mergeCell ref="A338:O339"/>
    <mergeCell ref="P339:V339"/>
    <mergeCell ref="A340:Z340"/>
    <mergeCell ref="A341:Z341"/>
    <mergeCell ref="D342:E342"/>
    <mergeCell ref="P342:T342"/>
    <mergeCell ref="P343:V343"/>
    <mergeCell ref="A343:O344"/>
    <mergeCell ref="P344:V344"/>
    <mergeCell ref="A345:Z345"/>
    <mergeCell ref="D346:E346"/>
    <mergeCell ref="P346:T346"/>
    <mergeCell ref="A322:Z322"/>
    <mergeCell ref="D323:E323"/>
    <mergeCell ref="P323:T323"/>
    <mergeCell ref="P324:V324"/>
    <mergeCell ref="A324:O325"/>
    <mergeCell ref="P325:V325"/>
    <mergeCell ref="A326:Z326"/>
    <mergeCell ref="A327:Z327"/>
    <mergeCell ref="D328:E328"/>
    <mergeCell ref="P328:T328"/>
    <mergeCell ref="P329:V329"/>
    <mergeCell ref="A329:O330"/>
    <mergeCell ref="P330:V330"/>
    <mergeCell ref="A331:Z331"/>
    <mergeCell ref="D332:E332"/>
    <mergeCell ref="P332:T332"/>
    <mergeCell ref="P333:V333"/>
    <mergeCell ref="A333:O334"/>
    <mergeCell ref="P334:V334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300:E300"/>
    <mergeCell ref="P300:T300"/>
    <mergeCell ref="P301:V301"/>
    <mergeCell ref="A301:O302"/>
    <mergeCell ref="P302:V302"/>
    <mergeCell ref="A303:Z303"/>
    <mergeCell ref="A304:Z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288:E288"/>
    <mergeCell ref="P288:T288"/>
    <mergeCell ref="P289:V289"/>
    <mergeCell ref="A289:O290"/>
    <mergeCell ref="P290:V290"/>
    <mergeCell ref="A291:Z291"/>
    <mergeCell ref="A292:Z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D299:E299"/>
    <mergeCell ref="P299:T299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D284:E284"/>
    <mergeCell ref="P284:T284"/>
    <mergeCell ref="D285:E285"/>
    <mergeCell ref="P285:T285"/>
    <mergeCell ref="D286:E286"/>
    <mergeCell ref="P286:T286"/>
    <mergeCell ref="D287:E287"/>
    <mergeCell ref="P287:T287"/>
    <mergeCell ref="D268:E268"/>
    <mergeCell ref="P268:T268"/>
    <mergeCell ref="D269:E269"/>
    <mergeCell ref="P269:T269"/>
    <mergeCell ref="D270:E270"/>
    <mergeCell ref="P270:T270"/>
    <mergeCell ref="P271:V271"/>
    <mergeCell ref="A271:O272"/>
    <mergeCell ref="P272:V272"/>
    <mergeCell ref="A273:Z273"/>
    <mergeCell ref="D274:E274"/>
    <mergeCell ref="P274:T274"/>
    <mergeCell ref="P275:V275"/>
    <mergeCell ref="A275:O276"/>
    <mergeCell ref="P276:V276"/>
    <mergeCell ref="A277:Z277"/>
    <mergeCell ref="A278:Z278"/>
    <mergeCell ref="P258:V258"/>
    <mergeCell ref="A258:O259"/>
    <mergeCell ref="P259:V259"/>
    <mergeCell ref="A260:Z260"/>
    <mergeCell ref="A261:Z261"/>
    <mergeCell ref="D262:E262"/>
    <mergeCell ref="P262:T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A248:Z248"/>
    <mergeCell ref="A249:Z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D255:E255"/>
    <mergeCell ref="P255:T255"/>
    <mergeCell ref="D256:E256"/>
    <mergeCell ref="P256:T256"/>
    <mergeCell ref="D257:E257"/>
    <mergeCell ref="P257:T257"/>
    <mergeCell ref="P237:V237"/>
    <mergeCell ref="A237:O238"/>
    <mergeCell ref="P238:V238"/>
    <mergeCell ref="A239:Z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45:E245"/>
    <mergeCell ref="P245:T245"/>
    <mergeCell ref="P246:V246"/>
    <mergeCell ref="A246:O247"/>
    <mergeCell ref="P247:V24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35:E235"/>
    <mergeCell ref="P235:T235"/>
    <mergeCell ref="D236:E236"/>
    <mergeCell ref="P236:T236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P223:V223"/>
    <mergeCell ref="A223:O224"/>
    <mergeCell ref="P224:V224"/>
    <mergeCell ref="A225:Z225"/>
    <mergeCell ref="D226:E226"/>
    <mergeCell ref="P226:T226"/>
    <mergeCell ref="D227:E227"/>
    <mergeCell ref="P227:T227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216:E216"/>
    <mergeCell ref="P216:T216"/>
    <mergeCell ref="D217:E217"/>
    <mergeCell ref="P217:T217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A186:Z186"/>
    <mergeCell ref="A187:Z187"/>
    <mergeCell ref="A188:Z188"/>
    <mergeCell ref="D189:E189"/>
    <mergeCell ref="P189:T189"/>
    <mergeCell ref="P190:V190"/>
    <mergeCell ref="A190:O191"/>
    <mergeCell ref="P191:V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P179:V179"/>
    <mergeCell ref="A179:O180"/>
    <mergeCell ref="P180:V180"/>
    <mergeCell ref="A181:Z181"/>
    <mergeCell ref="D182:E182"/>
    <mergeCell ref="P182:T182"/>
    <mergeCell ref="D183:E183"/>
    <mergeCell ref="P183:T183"/>
    <mergeCell ref="P184:V184"/>
    <mergeCell ref="A184:O185"/>
    <mergeCell ref="P185:V185"/>
    <mergeCell ref="A163:Z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D174:E174"/>
    <mergeCell ref="P174:T174"/>
    <mergeCell ref="A151:Z151"/>
    <mergeCell ref="A152:Z152"/>
    <mergeCell ref="D153:E153"/>
    <mergeCell ref="P153:T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D159:E159"/>
    <mergeCell ref="P159:T159"/>
    <mergeCell ref="D160:E160"/>
    <mergeCell ref="P160:T160"/>
    <mergeCell ref="P161:V161"/>
    <mergeCell ref="A161:O162"/>
    <mergeCell ref="P162:V162"/>
    <mergeCell ref="D141:E141"/>
    <mergeCell ref="P141:T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31:E131"/>
    <mergeCell ref="P131:T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D137:E137"/>
    <mergeCell ref="P137:T137"/>
    <mergeCell ref="D138:E138"/>
    <mergeCell ref="P138:T138"/>
    <mergeCell ref="D139:E139"/>
    <mergeCell ref="P139:T139"/>
    <mergeCell ref="D140:E140"/>
    <mergeCell ref="P140:T140"/>
    <mergeCell ref="A120:Z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30:E130"/>
    <mergeCell ref="P130:T130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P78:V78"/>
    <mergeCell ref="A78:O79"/>
    <mergeCell ref="P79:V79"/>
    <mergeCell ref="A80:Z80"/>
    <mergeCell ref="D81:E81"/>
    <mergeCell ref="P81:T81"/>
    <mergeCell ref="D82:E82"/>
    <mergeCell ref="P82:T82"/>
    <mergeCell ref="D83:E83"/>
    <mergeCell ref="P83:T83"/>
    <mergeCell ref="D84:E84"/>
    <mergeCell ref="P84:T84"/>
    <mergeCell ref="D85:E85"/>
    <mergeCell ref="P85:T85"/>
    <mergeCell ref="D86:E86"/>
    <mergeCell ref="P86:T86"/>
    <mergeCell ref="P87:V87"/>
    <mergeCell ref="A87:O88"/>
    <mergeCell ref="P88:V88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P58:V58"/>
    <mergeCell ref="A58:O59"/>
    <mergeCell ref="P59:V59"/>
    <mergeCell ref="A60:Z60"/>
    <mergeCell ref="A61:Z61"/>
    <mergeCell ref="D62:E62"/>
    <mergeCell ref="P62:T62"/>
    <mergeCell ref="D63:E63"/>
    <mergeCell ref="P63:T63"/>
    <mergeCell ref="D64:E64"/>
    <mergeCell ref="P64:T64"/>
    <mergeCell ref="D65:E65"/>
    <mergeCell ref="P65:T65"/>
    <mergeCell ref="D66:E66"/>
    <mergeCell ref="P66:T66"/>
    <mergeCell ref="D67:E67"/>
    <mergeCell ref="P67:T67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P53:V53"/>
    <mergeCell ref="A53:O54"/>
    <mergeCell ref="P54:V54"/>
    <mergeCell ref="A55:Z55"/>
    <mergeCell ref="D56:E56"/>
    <mergeCell ref="P56:T56"/>
    <mergeCell ref="D57:E57"/>
    <mergeCell ref="P57:T57"/>
    <mergeCell ref="A36:Z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A45:Z45"/>
    <mergeCell ref="A46:Z46"/>
    <mergeCell ref="D47:E47"/>
    <mergeCell ref="P47:T47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P34:V34"/>
    <mergeCell ref="A34:O35"/>
    <mergeCell ref="P35:V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309 X124 X108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430 X422 X419 X417 X358 X141 X114 X77 X7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9"/>
    </row>
    <row r="3" spans="2:8" x14ac:dyDescent="0.2">
      <c r="B3" s="53" t="s">
        <v>1072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1073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1074</v>
      </c>
      <c r="D6" s="53" t="s">
        <v>1075</v>
      </c>
      <c r="E6" s="53" t="s">
        <v>45</v>
      </c>
    </row>
    <row r="8" spans="2:8" x14ac:dyDescent="0.2">
      <c r="B8" s="53" t="s">
        <v>76</v>
      </c>
      <c r="C8" s="53" t="s">
        <v>1074</v>
      </c>
      <c r="D8" s="53" t="s">
        <v>45</v>
      </c>
      <c r="E8" s="53" t="s">
        <v>45</v>
      </c>
    </row>
    <row r="10" spans="2:8" x14ac:dyDescent="0.2">
      <c r="B10" s="53" t="s">
        <v>1076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1077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1078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1079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1080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1081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1082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1083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1084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1085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1086</v>
      </c>
      <c r="C20" s="53" t="s">
        <v>45</v>
      </c>
      <c r="D20" s="53" t="s">
        <v>45</v>
      </c>
      <c r="E20" s="53" t="s">
        <v>45</v>
      </c>
    </row>
  </sheetData>
  <sheetProtection algorithmName="SHA-512" hashValue="+AXtvEqMKaWRrA+Uc2kiLPUxCukwpXvFtukDXXzQxqZ8MC2YWvNEu/yE7rftQ97UAZ6sI+6Fcx5mSXgXVXVXbw==" saltValue="0aGlBLCFuSTSR8EChmkE/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1442</vt:i4>
      </vt:variant>
    </vt:vector>
  </HeadingPairs>
  <TitlesOfParts>
    <vt:vector size="144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2024-12-26T06:20:40Z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