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9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9" i="2" l="1"/>
  <c r="V470" i="2" s="1"/>
  <c r="V468" i="2"/>
  <c r="V466" i="2"/>
  <c r="V465" i="2"/>
  <c r="X464" i="2"/>
  <c r="X465" i="2" s="1"/>
  <c r="W464" i="2"/>
  <c r="T477" i="2" s="1"/>
  <c r="N464" i="2"/>
  <c r="V461" i="2"/>
  <c r="V460" i="2"/>
  <c r="X459" i="2"/>
  <c r="W459" i="2"/>
  <c r="W458" i="2"/>
  <c r="W461" i="2" s="1"/>
  <c r="W456" i="2"/>
  <c r="V456" i="2"/>
  <c r="V455" i="2"/>
  <c r="W454" i="2"/>
  <c r="X454" i="2" s="1"/>
  <c r="W453" i="2"/>
  <c r="W455" i="2" s="1"/>
  <c r="V451" i="2"/>
  <c r="W450" i="2"/>
  <c r="V450" i="2"/>
  <c r="X449" i="2"/>
  <c r="W449" i="2"/>
  <c r="W451" i="2" s="1"/>
  <c r="W448" i="2"/>
  <c r="X448" i="2" s="1"/>
  <c r="X450" i="2" s="1"/>
  <c r="V446" i="2"/>
  <c r="V445" i="2"/>
  <c r="W444" i="2"/>
  <c r="X444" i="2" s="1"/>
  <c r="W443" i="2"/>
  <c r="S477" i="2" s="1"/>
  <c r="V439" i="2"/>
  <c r="V438" i="2"/>
  <c r="X437" i="2"/>
  <c r="W437" i="2"/>
  <c r="N437" i="2"/>
  <c r="W436" i="2"/>
  <c r="W439" i="2" s="1"/>
  <c r="N436" i="2"/>
  <c r="W434" i="2"/>
  <c r="V434" i="2"/>
  <c r="V433" i="2"/>
  <c r="W432" i="2"/>
  <c r="X432" i="2" s="1"/>
  <c r="W431" i="2"/>
  <c r="X431" i="2" s="1"/>
  <c r="W430" i="2"/>
  <c r="X430" i="2" s="1"/>
  <c r="W429" i="2"/>
  <c r="X429" i="2" s="1"/>
  <c r="N429" i="2"/>
  <c r="W428" i="2"/>
  <c r="X428" i="2" s="1"/>
  <c r="N428" i="2"/>
  <c r="W427" i="2"/>
  <c r="W433" i="2" s="1"/>
  <c r="N427" i="2"/>
  <c r="W425" i="2"/>
  <c r="V425" i="2"/>
  <c r="W424" i="2"/>
  <c r="V424" i="2"/>
  <c r="X423" i="2"/>
  <c r="W423" i="2"/>
  <c r="N423" i="2"/>
  <c r="W422" i="2"/>
  <c r="X422" i="2" s="1"/>
  <c r="X424" i="2" s="1"/>
  <c r="N422" i="2"/>
  <c r="V420" i="2"/>
  <c r="V419" i="2"/>
  <c r="X418" i="2"/>
  <c r="W418" i="2"/>
  <c r="N418" i="2"/>
  <c r="X417" i="2"/>
  <c r="W417" i="2"/>
  <c r="N417" i="2"/>
  <c r="X416" i="2"/>
  <c r="W416" i="2"/>
  <c r="N416" i="2"/>
  <c r="W415" i="2"/>
  <c r="X415" i="2" s="1"/>
  <c r="N415" i="2"/>
  <c r="X414" i="2"/>
  <c r="W414" i="2"/>
  <c r="N414" i="2"/>
  <c r="X413" i="2"/>
  <c r="W413" i="2"/>
  <c r="N413" i="2"/>
  <c r="X412" i="2"/>
  <c r="W412" i="2"/>
  <c r="N412" i="2"/>
  <c r="W411" i="2"/>
  <c r="W419" i="2" s="1"/>
  <c r="N411" i="2"/>
  <c r="X410" i="2"/>
  <c r="W410" i="2"/>
  <c r="R477" i="2" s="1"/>
  <c r="N410" i="2"/>
  <c r="V406" i="2"/>
  <c r="V405" i="2"/>
  <c r="W404" i="2"/>
  <c r="W406" i="2" s="1"/>
  <c r="N404" i="2"/>
  <c r="V402" i="2"/>
  <c r="V401" i="2"/>
  <c r="W400" i="2"/>
  <c r="X400" i="2" s="1"/>
  <c r="N400" i="2"/>
  <c r="W399" i="2"/>
  <c r="X399" i="2" s="1"/>
  <c r="N399" i="2"/>
  <c r="X398" i="2"/>
  <c r="W398" i="2"/>
  <c r="N398" i="2"/>
  <c r="X397" i="2"/>
  <c r="W397" i="2"/>
  <c r="X396" i="2"/>
  <c r="W396" i="2"/>
  <c r="N396" i="2"/>
  <c r="X395" i="2"/>
  <c r="W395" i="2"/>
  <c r="N395" i="2"/>
  <c r="W394" i="2"/>
  <c r="W401" i="2" s="1"/>
  <c r="N394" i="2"/>
  <c r="W392" i="2"/>
  <c r="V392" i="2"/>
  <c r="V391" i="2"/>
  <c r="W390" i="2"/>
  <c r="X390" i="2" s="1"/>
  <c r="N390" i="2"/>
  <c r="W389" i="2"/>
  <c r="Q477" i="2" s="1"/>
  <c r="N389" i="2"/>
  <c r="W386" i="2"/>
  <c r="V386" i="2"/>
  <c r="V385" i="2"/>
  <c r="W384" i="2"/>
  <c r="X384" i="2" s="1"/>
  <c r="X383" i="2"/>
  <c r="X385" i="2" s="1"/>
  <c r="W383" i="2"/>
  <c r="W385" i="2" s="1"/>
  <c r="V381" i="2"/>
  <c r="W380" i="2"/>
  <c r="V380" i="2"/>
  <c r="X379" i="2"/>
  <c r="W379" i="2"/>
  <c r="X378" i="2"/>
  <c r="W378" i="2"/>
  <c r="W377" i="2"/>
  <c r="X377" i="2" s="1"/>
  <c r="W376" i="2"/>
  <c r="X376" i="2" s="1"/>
  <c r="W374" i="2"/>
  <c r="V374" i="2"/>
  <c r="W373" i="2"/>
  <c r="V373" i="2"/>
  <c r="W372" i="2"/>
  <c r="X372" i="2" s="1"/>
  <c r="X373" i="2" s="1"/>
  <c r="N372" i="2"/>
  <c r="V370" i="2"/>
  <c r="V369" i="2"/>
  <c r="X368" i="2"/>
  <c r="W368" i="2"/>
  <c r="N368" i="2"/>
  <c r="X367" i="2"/>
  <c r="W367" i="2"/>
  <c r="N367" i="2"/>
  <c r="W366" i="2"/>
  <c r="X366" i="2" s="1"/>
  <c r="N366" i="2"/>
  <c r="W365" i="2"/>
  <c r="W370" i="2" s="1"/>
  <c r="N365" i="2"/>
  <c r="V363" i="2"/>
  <c r="V362" i="2"/>
  <c r="X361" i="2"/>
  <c r="W361" i="2"/>
  <c r="W360" i="2"/>
  <c r="X360" i="2" s="1"/>
  <c r="N360" i="2"/>
  <c r="W359" i="2"/>
  <c r="X359" i="2" s="1"/>
  <c r="N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W362" i="2" s="1"/>
  <c r="N350" i="2"/>
  <c r="W349" i="2"/>
  <c r="X349" i="2" s="1"/>
  <c r="N349" i="2"/>
  <c r="V347" i="2"/>
  <c r="V346" i="2"/>
  <c r="X345" i="2"/>
  <c r="W345" i="2"/>
  <c r="W347" i="2" s="1"/>
  <c r="N345" i="2"/>
  <c r="X344" i="2"/>
  <c r="X346" i="2" s="1"/>
  <c r="W344" i="2"/>
  <c r="P477" i="2" s="1"/>
  <c r="N344" i="2"/>
  <c r="V340" i="2"/>
  <c r="V339" i="2"/>
  <c r="W338" i="2"/>
  <c r="W340" i="2" s="1"/>
  <c r="N338" i="2"/>
  <c r="V336" i="2"/>
  <c r="V335" i="2"/>
  <c r="W334" i="2"/>
  <c r="X334" i="2" s="1"/>
  <c r="N334" i="2"/>
  <c r="W333" i="2"/>
  <c r="X333" i="2" s="1"/>
  <c r="N333" i="2"/>
  <c r="W332" i="2"/>
  <c r="W336" i="2" s="1"/>
  <c r="N332" i="2"/>
  <c r="W331" i="2"/>
  <c r="X331" i="2" s="1"/>
  <c r="N331" i="2"/>
  <c r="V329" i="2"/>
  <c r="V328" i="2"/>
  <c r="X327" i="2"/>
  <c r="W327" i="2"/>
  <c r="W329" i="2" s="1"/>
  <c r="N327" i="2"/>
  <c r="X326" i="2"/>
  <c r="X328" i="2" s="1"/>
  <c r="W326" i="2"/>
  <c r="N326" i="2"/>
  <c r="V324" i="2"/>
  <c r="V323" i="2"/>
  <c r="W322" i="2"/>
  <c r="X322" i="2" s="1"/>
  <c r="N322" i="2"/>
  <c r="X321" i="2"/>
  <c r="W321" i="2"/>
  <c r="N321" i="2"/>
  <c r="W320" i="2"/>
  <c r="X320" i="2" s="1"/>
  <c r="N320" i="2"/>
  <c r="X319" i="2"/>
  <c r="X323" i="2" s="1"/>
  <c r="W319" i="2"/>
  <c r="W323" i="2" s="1"/>
  <c r="N319" i="2"/>
  <c r="W316" i="2"/>
  <c r="V316" i="2"/>
  <c r="W315" i="2"/>
  <c r="V315" i="2"/>
  <c r="W314" i="2"/>
  <c r="X314" i="2" s="1"/>
  <c r="X315" i="2" s="1"/>
  <c r="N314" i="2"/>
  <c r="V312" i="2"/>
  <c r="V311" i="2"/>
  <c r="X310" i="2"/>
  <c r="X311" i="2" s="1"/>
  <c r="W310" i="2"/>
  <c r="W312" i="2" s="1"/>
  <c r="N310" i="2"/>
  <c r="V308" i="2"/>
  <c r="V307" i="2"/>
  <c r="X306" i="2"/>
  <c r="W306" i="2"/>
  <c r="N306" i="2"/>
  <c r="W305" i="2"/>
  <c r="X305" i="2" s="1"/>
  <c r="W304" i="2"/>
  <c r="W308" i="2" s="1"/>
  <c r="N304" i="2"/>
  <c r="V302" i="2"/>
  <c r="V301" i="2"/>
  <c r="W300" i="2"/>
  <c r="X300" i="2" s="1"/>
  <c r="N300" i="2"/>
  <c r="X299" i="2"/>
  <c r="W299" i="2"/>
  <c r="N299" i="2"/>
  <c r="X298" i="2"/>
  <c r="W298" i="2"/>
  <c r="W297" i="2"/>
  <c r="X297" i="2" s="1"/>
  <c r="N297" i="2"/>
  <c r="X296" i="2"/>
  <c r="W296" i="2"/>
  <c r="N296" i="2"/>
  <c r="W295" i="2"/>
  <c r="X295" i="2" s="1"/>
  <c r="N295" i="2"/>
  <c r="X294" i="2"/>
  <c r="W294" i="2"/>
  <c r="N294" i="2"/>
  <c r="W293" i="2"/>
  <c r="W302" i="2" s="1"/>
  <c r="N293" i="2"/>
  <c r="V289" i="2"/>
  <c r="V288" i="2"/>
  <c r="W287" i="2"/>
  <c r="W288" i="2" s="1"/>
  <c r="N287" i="2"/>
  <c r="V285" i="2"/>
  <c r="V284" i="2"/>
  <c r="W283" i="2"/>
  <c r="W285" i="2" s="1"/>
  <c r="N283" i="2"/>
  <c r="W281" i="2"/>
  <c r="V281" i="2"/>
  <c r="W280" i="2"/>
  <c r="V280" i="2"/>
  <c r="W279" i="2"/>
  <c r="X279" i="2" s="1"/>
  <c r="X280" i="2" s="1"/>
  <c r="N279" i="2"/>
  <c r="X278" i="2"/>
  <c r="W278" i="2"/>
  <c r="N278" i="2"/>
  <c r="W276" i="2"/>
  <c r="V276" i="2"/>
  <c r="W275" i="2"/>
  <c r="V275" i="2"/>
  <c r="W274" i="2"/>
  <c r="X274" i="2" s="1"/>
  <c r="X275" i="2" s="1"/>
  <c r="N274" i="2"/>
  <c r="V271" i="2"/>
  <c r="V270" i="2"/>
  <c r="X269" i="2"/>
  <c r="W269" i="2"/>
  <c r="W271" i="2" s="1"/>
  <c r="N269" i="2"/>
  <c r="X268" i="2"/>
  <c r="X270" i="2" s="1"/>
  <c r="W268" i="2"/>
  <c r="N268" i="2"/>
  <c r="V266" i="2"/>
  <c r="V265" i="2"/>
  <c r="W264" i="2"/>
  <c r="X264" i="2" s="1"/>
  <c r="N264" i="2"/>
  <c r="X263" i="2"/>
  <c r="W263" i="2"/>
  <c r="N263" i="2"/>
  <c r="W262" i="2"/>
  <c r="X262" i="2" s="1"/>
  <c r="N262" i="2"/>
  <c r="X261" i="2"/>
  <c r="W261" i="2"/>
  <c r="W260" i="2"/>
  <c r="X260" i="2" s="1"/>
  <c r="N260" i="2"/>
  <c r="W259" i="2"/>
  <c r="W266" i="2" s="1"/>
  <c r="N259" i="2"/>
  <c r="W258" i="2"/>
  <c r="X258" i="2" s="1"/>
  <c r="N258" i="2"/>
  <c r="V255" i="2"/>
  <c r="V254" i="2"/>
  <c r="X253" i="2"/>
  <c r="W253" i="2"/>
  <c r="W254" i="2" s="1"/>
  <c r="N253" i="2"/>
  <c r="X252" i="2"/>
  <c r="W252" i="2"/>
  <c r="N252" i="2"/>
  <c r="W251" i="2"/>
  <c r="X251" i="2" s="1"/>
  <c r="X254" i="2" s="1"/>
  <c r="N251" i="2"/>
  <c r="V249" i="2"/>
  <c r="W248" i="2"/>
  <c r="V248" i="2"/>
  <c r="X247" i="2"/>
  <c r="W247" i="2"/>
  <c r="N247" i="2"/>
  <c r="W246" i="2"/>
  <c r="X246" i="2" s="1"/>
  <c r="W245" i="2"/>
  <c r="X245" i="2" s="1"/>
  <c r="X248" i="2" s="1"/>
  <c r="V243" i="2"/>
  <c r="W242" i="2"/>
  <c r="V242" i="2"/>
  <c r="X241" i="2"/>
  <c r="W241" i="2"/>
  <c r="N241" i="2"/>
  <c r="W240" i="2"/>
  <c r="X240" i="2" s="1"/>
  <c r="X242" i="2" s="1"/>
  <c r="N240" i="2"/>
  <c r="X239" i="2"/>
  <c r="W239" i="2"/>
  <c r="W243" i="2" s="1"/>
  <c r="N239" i="2"/>
  <c r="V237" i="2"/>
  <c r="V236" i="2"/>
  <c r="W235" i="2"/>
  <c r="X235" i="2" s="1"/>
  <c r="N235" i="2"/>
  <c r="W234" i="2"/>
  <c r="X234" i="2" s="1"/>
  <c r="N234" i="2"/>
  <c r="W233" i="2"/>
  <c r="X233" i="2" s="1"/>
  <c r="N233" i="2"/>
  <c r="W232" i="2"/>
  <c r="W236" i="2" s="1"/>
  <c r="N232" i="2"/>
  <c r="W231" i="2"/>
  <c r="X231" i="2" s="1"/>
  <c r="W230" i="2"/>
  <c r="X230" i="2" s="1"/>
  <c r="X229" i="2"/>
  <c r="W229" i="2"/>
  <c r="N229" i="2"/>
  <c r="W228" i="2"/>
  <c r="W237" i="2" s="1"/>
  <c r="N228" i="2"/>
  <c r="X227" i="2"/>
  <c r="W227" i="2"/>
  <c r="N227" i="2"/>
  <c r="V225" i="2"/>
  <c r="V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W218" i="2"/>
  <c r="V218" i="2"/>
  <c r="X217" i="2"/>
  <c r="W217" i="2"/>
  <c r="V217" i="2"/>
  <c r="X216" i="2"/>
  <c r="W216" i="2"/>
  <c r="N216" i="2"/>
  <c r="V214" i="2"/>
  <c r="V213" i="2"/>
  <c r="W212" i="2"/>
  <c r="X212" i="2" s="1"/>
  <c r="N212" i="2"/>
  <c r="X211" i="2"/>
  <c r="W211" i="2"/>
  <c r="N211" i="2"/>
  <c r="W210" i="2"/>
  <c r="X210" i="2" s="1"/>
  <c r="N210" i="2"/>
  <c r="X209" i="2"/>
  <c r="W209" i="2"/>
  <c r="N209" i="2"/>
  <c r="W208" i="2"/>
  <c r="X208" i="2" s="1"/>
  <c r="N208" i="2"/>
  <c r="X207" i="2"/>
  <c r="W207" i="2"/>
  <c r="N207" i="2"/>
  <c r="W206" i="2"/>
  <c r="X206" i="2" s="1"/>
  <c r="N206" i="2"/>
  <c r="X205" i="2"/>
  <c r="W205" i="2"/>
  <c r="N205" i="2"/>
  <c r="W204" i="2"/>
  <c r="X204" i="2" s="1"/>
  <c r="N204" i="2"/>
  <c r="X203" i="2"/>
  <c r="W203" i="2"/>
  <c r="N203" i="2"/>
  <c r="W202" i="2"/>
  <c r="X202" i="2" s="1"/>
  <c r="N202" i="2"/>
  <c r="X201" i="2"/>
  <c r="W201" i="2"/>
  <c r="N201" i="2"/>
  <c r="W200" i="2"/>
  <c r="X200" i="2" s="1"/>
  <c r="N200" i="2"/>
  <c r="X199" i="2"/>
  <c r="W199" i="2"/>
  <c r="N199" i="2"/>
  <c r="W198" i="2"/>
  <c r="W214" i="2" s="1"/>
  <c r="N198" i="2"/>
  <c r="V195" i="2"/>
  <c r="V194" i="2"/>
  <c r="W193" i="2"/>
  <c r="W195" i="2" s="1"/>
  <c r="N193" i="2"/>
  <c r="W192" i="2"/>
  <c r="X192" i="2" s="1"/>
  <c r="N192" i="2"/>
  <c r="V190" i="2"/>
  <c r="V189" i="2"/>
  <c r="X188" i="2"/>
  <c r="W188" i="2"/>
  <c r="N188" i="2"/>
  <c r="X187" i="2"/>
  <c r="W187" i="2"/>
  <c r="N187" i="2"/>
  <c r="W186" i="2"/>
  <c r="X186" i="2" s="1"/>
  <c r="N186" i="2"/>
  <c r="W185" i="2"/>
  <c r="X185" i="2" s="1"/>
  <c r="N185" i="2"/>
  <c r="X184" i="2"/>
  <c r="W184" i="2"/>
  <c r="N184" i="2"/>
  <c r="X183" i="2"/>
  <c r="W183" i="2"/>
  <c r="N183" i="2"/>
  <c r="W182" i="2"/>
  <c r="X182" i="2" s="1"/>
  <c r="N182" i="2"/>
  <c r="W181" i="2"/>
  <c r="X181" i="2" s="1"/>
  <c r="N181" i="2"/>
  <c r="X180" i="2"/>
  <c r="W180" i="2"/>
  <c r="N180" i="2"/>
  <c r="X179" i="2"/>
  <c r="W179" i="2"/>
  <c r="W178" i="2"/>
  <c r="X178" i="2" s="1"/>
  <c r="W177" i="2"/>
  <c r="X177" i="2" s="1"/>
  <c r="N177" i="2"/>
  <c r="W176" i="2"/>
  <c r="X176" i="2" s="1"/>
  <c r="N176" i="2"/>
  <c r="W175" i="2"/>
  <c r="W189" i="2" s="1"/>
  <c r="X174" i="2"/>
  <c r="W174" i="2"/>
  <c r="N174" i="2"/>
  <c r="W173" i="2"/>
  <c r="X173" i="2" s="1"/>
  <c r="X172" i="2"/>
  <c r="W172" i="2"/>
  <c r="N172" i="2"/>
  <c r="V170" i="2"/>
  <c r="V169" i="2"/>
  <c r="W168" i="2"/>
  <c r="X168" i="2" s="1"/>
  <c r="N168" i="2"/>
  <c r="W167" i="2"/>
  <c r="X167" i="2" s="1"/>
  <c r="N167" i="2"/>
  <c r="W166" i="2"/>
  <c r="X166" i="2" s="1"/>
  <c r="N166" i="2"/>
  <c r="W165" i="2"/>
  <c r="W169" i="2" s="1"/>
  <c r="N165" i="2"/>
  <c r="V163" i="2"/>
  <c r="V162" i="2"/>
  <c r="W161" i="2"/>
  <c r="X161" i="2" s="1"/>
  <c r="N161" i="2"/>
  <c r="X160" i="2"/>
  <c r="W160" i="2"/>
  <c r="W163" i="2" s="1"/>
  <c r="W158" i="2"/>
  <c r="V158" i="2"/>
  <c r="V157" i="2"/>
  <c r="W156" i="2"/>
  <c r="X156" i="2" s="1"/>
  <c r="N156" i="2"/>
  <c r="W155" i="2"/>
  <c r="W157" i="2" s="1"/>
  <c r="N155" i="2"/>
  <c r="V152" i="2"/>
  <c r="V151" i="2"/>
  <c r="W150" i="2"/>
  <c r="X150" i="2" s="1"/>
  <c r="N150" i="2"/>
  <c r="W149" i="2"/>
  <c r="X149" i="2" s="1"/>
  <c r="N149" i="2"/>
  <c r="X148" i="2"/>
  <c r="W148" i="2"/>
  <c r="N148" i="2"/>
  <c r="X147" i="2"/>
  <c r="W147" i="2"/>
  <c r="N147" i="2"/>
  <c r="W146" i="2"/>
  <c r="X146" i="2" s="1"/>
  <c r="N146" i="2"/>
  <c r="W145" i="2"/>
  <c r="X145" i="2" s="1"/>
  <c r="N145" i="2"/>
  <c r="X144" i="2"/>
  <c r="W144" i="2"/>
  <c r="H477" i="2" s="1"/>
  <c r="N144" i="2"/>
  <c r="X143" i="2"/>
  <c r="W143" i="2"/>
  <c r="W151" i="2" s="1"/>
  <c r="N143" i="2"/>
  <c r="V140" i="2"/>
  <c r="V139" i="2"/>
  <c r="W138" i="2"/>
  <c r="X138" i="2" s="1"/>
  <c r="N138" i="2"/>
  <c r="X137" i="2"/>
  <c r="W137" i="2"/>
  <c r="N137" i="2"/>
  <c r="W136" i="2"/>
  <c r="G477" i="2" s="1"/>
  <c r="N136" i="2"/>
  <c r="V132" i="2"/>
  <c r="V131" i="2"/>
  <c r="W130" i="2"/>
  <c r="W131" i="2" s="1"/>
  <c r="N130" i="2"/>
  <c r="W129" i="2"/>
  <c r="X129" i="2" s="1"/>
  <c r="N129" i="2"/>
  <c r="W128" i="2"/>
  <c r="F477" i="2" s="1"/>
  <c r="V125" i="2"/>
  <c r="W124" i="2"/>
  <c r="V124" i="2"/>
  <c r="X123" i="2"/>
  <c r="W123" i="2"/>
  <c r="W122" i="2"/>
  <c r="X122" i="2" s="1"/>
  <c r="N122" i="2"/>
  <c r="W121" i="2"/>
  <c r="X121" i="2" s="1"/>
  <c r="W120" i="2"/>
  <c r="X120" i="2" s="1"/>
  <c r="N120" i="2"/>
  <c r="X119" i="2"/>
  <c r="X124" i="2" s="1"/>
  <c r="W119" i="2"/>
  <c r="W125" i="2" s="1"/>
  <c r="N119" i="2"/>
  <c r="V117" i="2"/>
  <c r="V116" i="2"/>
  <c r="X115" i="2"/>
  <c r="W115" i="2"/>
  <c r="W114" i="2"/>
  <c r="X114" i="2" s="1"/>
  <c r="N114" i="2"/>
  <c r="W113" i="2"/>
  <c r="X113" i="2" s="1"/>
  <c r="X112" i="2"/>
  <c r="W112" i="2"/>
  <c r="W111" i="2"/>
  <c r="X111" i="2" s="1"/>
  <c r="W110" i="2"/>
  <c r="X110" i="2" s="1"/>
  <c r="W109" i="2"/>
  <c r="X109" i="2" s="1"/>
  <c r="N109" i="2"/>
  <c r="X108" i="2"/>
  <c r="W108" i="2"/>
  <c r="X107" i="2"/>
  <c r="W107" i="2"/>
  <c r="W117" i="2" s="1"/>
  <c r="W106" i="2"/>
  <c r="X106" i="2" s="1"/>
  <c r="V104" i="2"/>
  <c r="V103" i="2"/>
  <c r="W102" i="2"/>
  <c r="X102" i="2" s="1"/>
  <c r="W101" i="2"/>
  <c r="X101" i="2" s="1"/>
  <c r="X100" i="2"/>
  <c r="W100" i="2"/>
  <c r="N100" i="2"/>
  <c r="W99" i="2"/>
  <c r="X99" i="2" s="1"/>
  <c r="N99" i="2"/>
  <c r="W98" i="2"/>
  <c r="X98" i="2" s="1"/>
  <c r="N98" i="2"/>
  <c r="X97" i="2"/>
  <c r="W97" i="2"/>
  <c r="N97" i="2"/>
  <c r="X96" i="2"/>
  <c r="W96" i="2"/>
  <c r="N96" i="2"/>
  <c r="W95" i="2"/>
  <c r="X95" i="2" s="1"/>
  <c r="N95" i="2"/>
  <c r="W94" i="2"/>
  <c r="X94" i="2" s="1"/>
  <c r="N94" i="2"/>
  <c r="X93" i="2"/>
  <c r="W93" i="2"/>
  <c r="W104" i="2" s="1"/>
  <c r="N93" i="2"/>
  <c r="V91" i="2"/>
  <c r="V90" i="2"/>
  <c r="X89" i="2"/>
  <c r="W89" i="2"/>
  <c r="N89" i="2"/>
  <c r="W88" i="2"/>
  <c r="X88" i="2" s="1"/>
  <c r="N88" i="2"/>
  <c r="X87" i="2"/>
  <c r="W87" i="2"/>
  <c r="W86" i="2"/>
  <c r="X86" i="2" s="1"/>
  <c r="W85" i="2"/>
  <c r="X85" i="2" s="1"/>
  <c r="X84" i="2"/>
  <c r="W84" i="2"/>
  <c r="N84" i="2"/>
  <c r="W83" i="2"/>
  <c r="W91" i="2" s="1"/>
  <c r="V81" i="2"/>
  <c r="V80" i="2"/>
  <c r="W79" i="2"/>
  <c r="X79" i="2" s="1"/>
  <c r="N79" i="2"/>
  <c r="W78" i="2"/>
  <c r="X78" i="2" s="1"/>
  <c r="N78" i="2"/>
  <c r="X77" i="2"/>
  <c r="W77" i="2"/>
  <c r="N77" i="2"/>
  <c r="X76" i="2"/>
  <c r="W76" i="2"/>
  <c r="N76" i="2"/>
  <c r="W75" i="2"/>
  <c r="X75" i="2" s="1"/>
  <c r="X74" i="2"/>
  <c r="W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X64" i="2"/>
  <c r="W64" i="2"/>
  <c r="W81" i="2" s="1"/>
  <c r="X63" i="2"/>
  <c r="W63" i="2"/>
  <c r="E477" i="2" s="1"/>
  <c r="V60" i="2"/>
  <c r="V59" i="2"/>
  <c r="W58" i="2"/>
  <c r="X58" i="2" s="1"/>
  <c r="W57" i="2"/>
  <c r="X57" i="2" s="1"/>
  <c r="N57" i="2"/>
  <c r="X56" i="2"/>
  <c r="W56" i="2"/>
  <c r="W59" i="2" s="1"/>
  <c r="W55" i="2"/>
  <c r="W60" i="2" s="1"/>
  <c r="N55" i="2"/>
  <c r="V52" i="2"/>
  <c r="V51" i="2"/>
  <c r="X50" i="2"/>
  <c r="W50" i="2"/>
  <c r="W52" i="2" s="1"/>
  <c r="N50" i="2"/>
  <c r="X49" i="2"/>
  <c r="X51" i="2" s="1"/>
  <c r="W49" i="2"/>
  <c r="C477" i="2" s="1"/>
  <c r="N49" i="2"/>
  <c r="V45" i="2"/>
  <c r="V44" i="2"/>
  <c r="W43" i="2"/>
  <c r="W45" i="2" s="1"/>
  <c r="N43" i="2"/>
  <c r="W41" i="2"/>
  <c r="V41" i="2"/>
  <c r="V40" i="2"/>
  <c r="W39" i="2"/>
  <c r="W40" i="2" s="1"/>
  <c r="N39" i="2"/>
  <c r="W37" i="2"/>
  <c r="V37" i="2"/>
  <c r="X36" i="2"/>
  <c r="W36" i="2"/>
  <c r="V36" i="2"/>
  <c r="X35" i="2"/>
  <c r="W35" i="2"/>
  <c r="N35" i="2"/>
  <c r="V33" i="2"/>
  <c r="V32" i="2"/>
  <c r="V471" i="2" s="1"/>
  <c r="W31" i="2"/>
  <c r="X31" i="2" s="1"/>
  <c r="N31" i="2"/>
  <c r="X30" i="2"/>
  <c r="W30" i="2"/>
  <c r="N30" i="2"/>
  <c r="W29" i="2"/>
  <c r="X29" i="2" s="1"/>
  <c r="N29" i="2"/>
  <c r="X28" i="2"/>
  <c r="W28" i="2"/>
  <c r="N28" i="2"/>
  <c r="W27" i="2"/>
  <c r="X27" i="2" s="1"/>
  <c r="N27" i="2"/>
  <c r="X26" i="2"/>
  <c r="X32" i="2" s="1"/>
  <c r="W26" i="2"/>
  <c r="W33" i="2" s="1"/>
  <c r="N26" i="2"/>
  <c r="V24" i="2"/>
  <c r="V467" i="2" s="1"/>
  <c r="V23" i="2"/>
  <c r="W22" i="2"/>
  <c r="W468" i="2" s="1"/>
  <c r="N22" i="2"/>
  <c r="H10" i="2"/>
  <c r="A9" i="2"/>
  <c r="A10" i="2" s="1"/>
  <c r="D7" i="2"/>
  <c r="O6" i="2"/>
  <c r="N2" i="2"/>
  <c r="F10" i="2" l="1"/>
  <c r="X116" i="2"/>
  <c r="X380" i="2"/>
  <c r="X80" i="2"/>
  <c r="X151" i="2"/>
  <c r="X103" i="2"/>
  <c r="X362" i="2"/>
  <c r="X162" i="2"/>
  <c r="X224" i="2"/>
  <c r="X130" i="2"/>
  <c r="W152" i="2"/>
  <c r="X165" i="2"/>
  <c r="X169" i="2" s="1"/>
  <c r="X175" i="2"/>
  <c r="X189" i="2" s="1"/>
  <c r="X193" i="2"/>
  <c r="X194" i="2" s="1"/>
  <c r="X232" i="2"/>
  <c r="X236" i="2" s="1"/>
  <c r="X259" i="2"/>
  <c r="X265" i="2" s="1"/>
  <c r="X287" i="2"/>
  <c r="X288" i="2" s="1"/>
  <c r="X304" i="2"/>
  <c r="X307" i="2" s="1"/>
  <c r="X332" i="2"/>
  <c r="X335" i="2" s="1"/>
  <c r="X350" i="2"/>
  <c r="W402" i="2"/>
  <c r="X443" i="2"/>
  <c r="X445" i="2" s="1"/>
  <c r="W469" i="2"/>
  <c r="W470" i="2" s="1"/>
  <c r="I477" i="2"/>
  <c r="W194" i="2"/>
  <c r="X228" i="2"/>
  <c r="X394" i="2"/>
  <c r="X401" i="2" s="1"/>
  <c r="X411" i="2"/>
  <c r="X419" i="2" s="1"/>
  <c r="X436" i="2"/>
  <c r="X438" i="2" s="1"/>
  <c r="J477" i="2"/>
  <c r="L477" i="2"/>
  <c r="W51" i="2"/>
  <c r="X155" i="2"/>
  <c r="X157" i="2" s="1"/>
  <c r="W270" i="2"/>
  <c r="W311" i="2"/>
  <c r="W328" i="2"/>
  <c r="W346" i="2"/>
  <c r="W369" i="2"/>
  <c r="W381" i="2"/>
  <c r="X389" i="2"/>
  <c r="X391" i="2" s="1"/>
  <c r="X404" i="2"/>
  <c r="X405" i="2" s="1"/>
  <c r="X458" i="2"/>
  <c r="X460" i="2" s="1"/>
  <c r="W465" i="2"/>
  <c r="W32" i="2"/>
  <c r="W44" i="2"/>
  <c r="W103" i="2"/>
  <c r="W139" i="2"/>
  <c r="W213" i="2"/>
  <c r="W249" i="2"/>
  <c r="W265" i="2"/>
  <c r="X283" i="2"/>
  <c r="X284" i="2" s="1"/>
  <c r="W339" i="2"/>
  <c r="X365" i="2"/>
  <c r="X369" i="2" s="1"/>
  <c r="W420" i="2"/>
  <c r="W445" i="2"/>
  <c r="M477" i="2"/>
  <c r="W23" i="2"/>
  <c r="W224" i="2"/>
  <c r="W289" i="2"/>
  <c r="W405" i="2"/>
  <c r="N477" i="2"/>
  <c r="X43" i="2"/>
  <c r="X44" i="2" s="1"/>
  <c r="W170" i="2"/>
  <c r="W255" i="2"/>
  <c r="W284" i="2"/>
  <c r="W301" i="2"/>
  <c r="X427" i="2"/>
  <c r="X433" i="2" s="1"/>
  <c r="X453" i="2"/>
  <c r="X455" i="2" s="1"/>
  <c r="W466" i="2"/>
  <c r="B477" i="2"/>
  <c r="O477" i="2"/>
  <c r="W438" i="2"/>
  <c r="W446" i="2"/>
  <c r="W460" i="2"/>
  <c r="X338" i="2"/>
  <c r="X339" i="2" s="1"/>
  <c r="X22" i="2"/>
  <c r="X23" i="2" s="1"/>
  <c r="W132" i="2"/>
  <c r="X39" i="2"/>
  <c r="X40" i="2" s="1"/>
  <c r="X128" i="2"/>
  <c r="W190" i="2"/>
  <c r="W307" i="2"/>
  <c r="W324" i="2"/>
  <c r="X136" i="2"/>
  <c r="X139" i="2" s="1"/>
  <c r="X198" i="2"/>
  <c r="X213" i="2" s="1"/>
  <c r="W225" i="2"/>
  <c r="X293" i="2"/>
  <c r="X301" i="2" s="1"/>
  <c r="W335" i="2"/>
  <c r="W391" i="2"/>
  <c r="D477" i="2"/>
  <c r="W162" i="2"/>
  <c r="F9" i="2"/>
  <c r="W90" i="2"/>
  <c r="W116" i="2"/>
  <c r="W140" i="2"/>
  <c r="H9" i="2"/>
  <c r="W24" i="2"/>
  <c r="J9" i="2"/>
  <c r="X55" i="2"/>
  <c r="X59" i="2" s="1"/>
  <c r="W80" i="2"/>
  <c r="W363" i="2"/>
  <c r="X83" i="2"/>
  <c r="X90" i="2" s="1"/>
  <c r="W467" i="2" l="1"/>
  <c r="W471" i="2"/>
  <c r="X131" i="2"/>
  <c r="X472" i="2" s="1"/>
</calcChain>
</file>

<file path=xl/sharedStrings.xml><?xml version="1.0" encoding="utf-8"?>
<sst xmlns="http://schemas.openxmlformats.org/spreadsheetml/2006/main" count="3036" uniqueCount="689">
  <si>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</si>
  <si>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</si>
  <si>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</si>
  <si>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</si>
  <si>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</si>
  <si>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</si>
  <si>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</si>
  <si>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</si>
  <si>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</si>
  <si>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</si>
  <si>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</si>
  <si>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</si>
  <si>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</si>
  <si>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</si>
  <si>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</si>
  <si>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</si>
  <si>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</si>
  <si>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</si>
  <si>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</si>
  <si>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</si>
  <si>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</si>
  <si>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</si>
  <si>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</si>
  <si>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</si>
  <si>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</si>
  <si>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</si>
  <si>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</si>
  <si>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</si>
  <si>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</si>
  <si>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</si>
  <si>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</si>
  <si>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</si>
  <si>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</si>
  <si>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</si>
  <si>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</si>
  <si>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</si>
  <si>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</si>
  <si>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</si>
  <si>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</si>
  <si>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</si>
  <si>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</si>
  <si>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</si>
  <si>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</si>
  <si>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</si>
  <si>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</si>
  <si>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</si>
  <si>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</si>
  <si>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</si>
  <si>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</si>
  <si>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</si>
  <si>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</si>
  <si>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</si>
  <si>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</si>
  <si>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</si>
  <si>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</si>
  <si>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</si>
  <si>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</si>
  <si>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</si>
  <si>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</si>
  <si>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</si>
  <si>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</si>
  <si>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</si>
  <si>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</si>
  <si>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</si>
  <si>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</si>
  <si>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</si>
  <si>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</si>
  <si>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</si>
  <si>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22.11.2023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</si>
  <si>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</si>
  <si>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</si>
  <si>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</si>
  <si>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</si>
  <si>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</si>
  <si>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</si>
  <si>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</si>
  <si>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</si>
  <si>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</si>
  <si>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</si>
  <si>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</si>
  <si>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</si>
  <si>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</si>
  <si>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</si>
  <si>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</si>
  <si>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</si>
  <si>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</si>
  <si>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</si>
  <si>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</si>
  <si>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</si>
  <si>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</si>
  <si>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</si>
  <si>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</si>
  <si>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</si>
  <si>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</si>
  <si>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</si>
  <si>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</si>
  <si>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</si>
  <si>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</si>
  <si>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</si>
  <si>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</si>
  <si>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</si>
  <si>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</si>
  <si>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</si>
  <si>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</si>
  <si>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</si>
  <si>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</si>
  <si>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</si>
  <si>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</si>
  <si>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</si>
  <si>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</si>
  <si>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</si>
  <si>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</si>
  <si>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</si>
  <si>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</si>
  <si>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</si>
  <si>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</si>
  <si>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</si>
  <si>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</si>
  <si>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</si>
  <si>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</si>
  <si>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</si>
  <si>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</si>
  <si>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</si>
  <si>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</si>
  <si>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</si>
  <si>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</si>
  <si>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</si>
  <si>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</si>
  <si>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</si>
  <si>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</si>
  <si>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</si>
  <si>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</si>
  <si>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</si>
  <si>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</si>
  <si>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</si>
  <si>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</si>
  <si>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</si>
  <si>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</si>
  <si>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</si>
  <si>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</si>
  <si>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</si>
  <si>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</si>
  <si>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</si>
  <si>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</si>
  <si>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</si>
  <si>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</si>
  <si>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</si>
  <si>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</si>
  <si>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</si>
  <si>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</si>
  <si>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</si>
  <si>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</si>
  <si>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</si>
  <si>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</si>
  <si>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</si>
  <si>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</si>
  <si>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</si>
  <si>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</si>
  <si>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</si>
  <si>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</si>
  <si>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</si>
  <si>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</si>
  <si>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</si>
  <si>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</si>
  <si>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</si>
  <si>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</si>
  <si>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</si>
  <si>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</si>
  <si>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</si>
  <si>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</si>
  <si>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</si>
  <si>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</si>
  <si>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</si>
  <si>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</si>
  <si>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</si>
  <si>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</si>
  <si>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</si>
  <si>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</si>
  <si>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</si>
  <si>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</si>
  <si>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</si>
  <si>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</si>
  <si>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</si>
  <si>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</si>
  <si>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</si>
  <si>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</si>
  <si>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</si>
  <si>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</si>
  <si>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</si>
  <si>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</si>
  <si>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</si>
  <si>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</si>
  <si>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</si>
  <si>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</si>
  <si>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</si>
  <si>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</si>
  <si>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</si>
  <si>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</si>
  <si>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</si>
  <si>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</si>
  <si>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</si>
  <si>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</si>
  <si>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</si>
  <si>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</si>
  <si>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</si>
  <si>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</si>
  <si>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</si>
  <si>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</si>
  <si>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</si>
  <si>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</si>
  <si>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</si>
  <si>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</si>
  <si>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</si>
  <si>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</si>
  <si>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</si>
  <si>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</si>
  <si>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</si>
  <si>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</si>
  <si>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</si>
  <si>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</si>
  <si>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</si>
  <si>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</si>
  <si>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</si>
  <si>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</si>
  <si>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</si>
  <si>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</si>
  <si>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</si>
  <si>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</si>
  <si>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</si>
  <si>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</si>
  <si>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</si>
  <si>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</si>
  <si>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</si>
  <si>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</si>
  <si>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</si>
  <si>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</si>
  <si>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</si>
  <si>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</si>
  <si>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</si>
  <si>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</si>
  <si>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</si>
  <si>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</si>
  <si>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</si>
  <si>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</si>
  <si>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</si>
  <si>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</si>
  <si>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</si>
  <si>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</si>
  <si>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</si>
  <si>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</si>
  <si>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</si>
  <si>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</si>
  <si>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</si>
  <si>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</si>
  <si>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</si>
  <si>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</si>
  <si>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</si>
  <si>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</si>
  <si>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</si>
  <si>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</si>
  <si>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</si>
  <si>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</si>
  <si>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</si>
  <si>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</si>
  <si>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</si>
  <si>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</si>
  <si>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</si>
  <si>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</si>
  <si>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</si>
  <si>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</si>
  <si>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</si>
  <si>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</si>
  <si>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</si>
  <si>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</si>
  <si>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</si>
  <si>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</si>
  <si>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</si>
  <si>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</si>
  <si>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</si>
  <si>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</si>
  <si>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</si>
  <si>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</si>
  <si>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</si>
  <si>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</si>
  <si>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</si>
  <si>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</si>
  <si>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</si>
  <si>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</si>
  <si>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</si>
  <si>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</si>
  <si>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</si>
  <si>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</si>
  <si>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</si>
  <si>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</si>
  <si>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</si>
  <si>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</si>
  <si>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</si>
  <si>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</si>
  <si>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</si>
  <si>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</si>
  <si>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</si>
  <si>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</si>
  <si>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</si>
  <si>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</si>
  <si>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</si>
  <si>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</si>
  <si>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</si>
  <si>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</si>
  <si>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</si>
  <si>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</si>
  <si>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</si>
  <si>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</si>
  <si>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</si>
  <si>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</si>
  <si>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</si>
  <si>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</si>
  <si>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</si>
  <si>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</si>
  <si>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</si>
  <si>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</si>
  <si>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</si>
  <si>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</si>
  <si>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</si>
  <si>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</si>
  <si>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</si>
  <si>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</si>
  <si>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</si>
  <si>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</si>
  <si>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</si>
  <si>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</si>
  <si>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</si>
  <si>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</si>
  <si>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</si>
  <si>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</si>
  <si>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</si>
  <si>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</si>
  <si>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</si>
  <si>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</si>
  <si>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</si>
  <si>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</si>
  <si>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</si>
  <si>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</si>
  <si>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</si>
  <si>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</si>
  <si>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</si>
  <si>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</si>
  <si>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</si>
  <si>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</si>
  <si>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</si>
  <si>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</si>
  <si>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</si>
  <si>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</si>
  <si>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</si>
  <si>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</si>
  <si>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</si>
  <si>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</si>
  <si>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</si>
  <si>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</si>
  <si>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</si>
  <si>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</si>
  <si>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</si>
  <si>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</si>
  <si>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</si>
  <si>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</si>
  <si>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</si>
  <si>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</si>
  <si>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</si>
  <si>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</si>
  <si>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</si>
  <si>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</si>
  <si>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</si>
  <si>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</si>
  <si>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</si>
  <si>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</si>
  <si>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</si>
  <si>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</si>
  <si>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</si>
  <si>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</si>
  <si>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</si>
  <si>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</si>
  <si>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</si>
  <si>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</si>
  <si>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</si>
  <si>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</si>
  <si>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</si>
  <si>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</si>
  <si>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</si>
  <si>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</si>
  <si>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</si>
  <si>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</si>
  <si>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</si>
  <si>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</si>
  <si>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</si>
  <si>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</si>
  <si>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</si>
  <si>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</si>
  <si>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</si>
  <si>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</si>
  <si>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</si>
  <si>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</si>
  <si>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</si>
  <si>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</si>
  <si>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</si>
  <si>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</si>
  <si>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</si>
  <si>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</si>
  <si>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</si>
  <si>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</si>
  <si>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</si>
  <si>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</si>
  <si>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</si>
  <si>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</si>
  <si>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</si>
  <si>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</si>
  <si>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</si>
  <si>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</si>
  <si>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</si>
  <si>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</si>
  <si>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</si>
  <si>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</si>
  <si>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</si>
  <si>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</si>
  <si>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</si>
  <si>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</si>
  <si>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</si>
  <si>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</si>
  <si>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</si>
  <si>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</si>
  <si>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</si>
  <si>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</si>
  <si>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</si>
  <si>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</si>
  <si>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</si>
  <si>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</si>
  <si>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</si>
  <si>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</si>
  <si>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</si>
  <si>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</si>
  <si>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</si>
  <si>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</si>
  <si>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</si>
  <si>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</si>
  <si>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</si>
  <si>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</si>
  <si>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</si>
  <si>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</si>
  <si>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</si>
  <si>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</si>
  <si>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</si>
  <si>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</si>
  <si>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</si>
  <si>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</si>
  <si>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</si>
  <si>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</si>
  <si>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</si>
  <si>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</si>
  <si>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</si>
  <si>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</si>
  <si>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</si>
  <si>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</si>
  <si>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</si>
  <si>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</si>
  <si>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</si>
  <si>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</si>
  <si>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</si>
  <si>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</si>
  <si>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</si>
  <si>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</si>
  <si>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</si>
  <si>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</si>
  <si>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</si>
  <si>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</si>
  <si>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</si>
  <si>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</si>
  <si>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</si>
  <si>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</si>
  <si>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</si>
  <si>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</si>
  <si>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</si>
  <si>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</si>
  <si>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</si>
  <si>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</si>
  <si>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</si>
  <si>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</si>
  <si>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</si>
  <si>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</si>
  <si>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</si>
  <si>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</si>
  <si>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</si>
  <si>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</si>
  <si>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</si>
  <si>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</si>
  <si>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</si>
  <si>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</si>
  <si>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</si>
  <si>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</si>
  <si>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</si>
  <si>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</si>
  <si>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</si>
  <si>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</si>
  <si>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</si>
  <si>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</si>
  <si>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</si>
  <si>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</si>
  <si>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</si>
  <si>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</si>
  <si>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</si>
  <si>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</si>
  <si>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</si>
  <si>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</si>
  <si>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</si>
  <si>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</si>
  <si>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</si>
  <si>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</si>
  <si>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</si>
  <si>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</si>
  <si>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</si>
  <si>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</si>
  <si>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</si>
  <si>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</si>
  <si>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</si>
  <si>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</si>
  <si>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</si>
  <si>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</si>
  <si>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</si>
  <si>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</si>
  <si>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</si>
  <si>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</si>
  <si>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</si>
  <si>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</si>
  <si>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</si>
  <si>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</si>
  <si>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</si>
  <si>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</si>
  <si>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</si>
  <si>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</si>
  <si>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</si>
  <si>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</si>
  <si>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</si>
  <si>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</si>
  <si>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</si>
  <si>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</si>
  <si>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</si>
  <si>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</si>
  <si>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</si>
  <si>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</si>
  <si>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</si>
  <si>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</si>
  <si>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Новинка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</si>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</sst>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32" t="s">
        <v>29</v>
      </c>
      <c r="E1" s="632"/>
      <c r="F1" s="632"/>
      <c r="G1" s="14" t="s">
        <v>66</v>
      </c>
      <c r="H1" s="632" t="s">
        <v>49</v>
      </c>
      <c r="I1" s="632"/>
      <c r="J1" s="632"/>
      <c r="K1" s="632"/>
      <c r="L1" s="632"/>
      <c r="M1" s="632"/>
      <c r="N1" s="632"/>
      <c r="O1" s="632"/>
      <c r="P1" s="633" t="s">
        <v>67</v>
      </c>
      <c r="Q1" s="634"/>
      <c r="R1" s="63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5"/>
      <c r="P2" s="635"/>
      <c r="Q2" s="635"/>
      <c r="R2" s="635"/>
      <c r="S2" s="635"/>
      <c r="T2" s="635"/>
      <c r="U2" s="63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5"/>
      <c r="O3" s="635"/>
      <c r="P3" s="635"/>
      <c r="Q3" s="635"/>
      <c r="R3" s="635"/>
      <c r="S3" s="635"/>
      <c r="T3" s="635"/>
      <c r="U3" s="63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14" t="s">
        <v>8</v>
      </c>
      <c r="B5" s="614"/>
      <c r="C5" s="614"/>
      <c r="D5" s="636"/>
      <c r="E5" s="636"/>
      <c r="F5" s="637" t="s">
        <v>14</v>
      </c>
      <c r="G5" s="637"/>
      <c r="H5" s="636"/>
      <c r="I5" s="636"/>
      <c r="J5" s="636"/>
      <c r="K5" s="636"/>
      <c r="L5" s="636"/>
      <c r="N5" s="27" t="s">
        <v>4</v>
      </c>
      <c r="O5" s="631">
        <v>45255</v>
      </c>
      <c r="P5" s="631"/>
      <c r="R5" s="638" t="s">
        <v>3</v>
      </c>
      <c r="S5" s="639"/>
      <c r="T5" s="640" t="s">
        <v>661</v>
      </c>
      <c r="U5" s="641"/>
      <c r="Z5" s="60"/>
      <c r="AA5" s="60"/>
      <c r="AB5" s="60"/>
    </row>
    <row r="6" spans="1:29" s="17" customFormat="1" ht="24" customHeight="1" x14ac:dyDescent="0.2">
      <c r="A6" s="614" t="s">
        <v>1</v>
      </c>
      <c r="B6" s="614"/>
      <c r="C6" s="614"/>
      <c r="D6" s="615" t="s">
        <v>665</v>
      </c>
      <c r="E6" s="615"/>
      <c r="F6" s="615"/>
      <c r="G6" s="615"/>
      <c r="H6" s="615"/>
      <c r="I6" s="615"/>
      <c r="J6" s="615"/>
      <c r="K6" s="615"/>
      <c r="L6" s="615"/>
      <c r="N6" s="27" t="s">
        <v>30</v>
      </c>
      <c r="O6" s="616" t="str">
        <f>IF(O5=0," ",CHOOSE(WEEKDAY(O5,2),"Понедельник","Вторник","Среда","Четверг","Пятница","Суббота","Воскресенье"))</f>
        <v>Суббота</v>
      </c>
      <c r="P6" s="616"/>
      <c r="R6" s="617" t="s">
        <v>5</v>
      </c>
      <c r="S6" s="618"/>
      <c r="T6" s="619" t="s">
        <v>69</v>
      </c>
      <c r="U6" s="62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5" t="str">
        <f>IFERROR(VLOOKUP(DeliveryAddress,Table,3,0),1)</f>
        <v>2</v>
      </c>
      <c r="E7" s="626"/>
      <c r="F7" s="626"/>
      <c r="G7" s="626"/>
      <c r="H7" s="626"/>
      <c r="I7" s="626"/>
      <c r="J7" s="626"/>
      <c r="K7" s="626"/>
      <c r="L7" s="627"/>
      <c r="N7" s="29"/>
      <c r="O7" s="49"/>
      <c r="P7" s="49"/>
      <c r="R7" s="617"/>
      <c r="S7" s="618"/>
      <c r="T7" s="621"/>
      <c r="U7" s="622"/>
      <c r="Z7" s="60"/>
      <c r="AA7" s="60"/>
      <c r="AB7" s="60"/>
    </row>
    <row r="8" spans="1:29" s="17" customFormat="1" ht="25.5" customHeight="1" x14ac:dyDescent="0.2">
      <c r="A8" s="628" t="s">
        <v>60</v>
      </c>
      <c r="B8" s="628"/>
      <c r="C8" s="628"/>
      <c r="D8" s="629"/>
      <c r="E8" s="629"/>
      <c r="F8" s="629"/>
      <c r="G8" s="629"/>
      <c r="H8" s="629"/>
      <c r="I8" s="629"/>
      <c r="J8" s="629"/>
      <c r="K8" s="629"/>
      <c r="L8" s="629"/>
      <c r="N8" s="27" t="s">
        <v>11</v>
      </c>
      <c r="O8" s="609">
        <v>0.33333333333333331</v>
      </c>
      <c r="P8" s="609"/>
      <c r="R8" s="617"/>
      <c r="S8" s="618"/>
      <c r="T8" s="621"/>
      <c r="U8" s="622"/>
      <c r="Z8" s="60"/>
      <c r="AA8" s="60"/>
      <c r="AB8" s="60"/>
    </row>
    <row r="9" spans="1:29" s="17" customFormat="1" ht="39.950000000000003" customHeight="1" x14ac:dyDescent="0.2">
      <c r="A9" s="6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5"/>
      <c r="C9" s="605"/>
      <c r="D9" s="606" t="s">
        <v>48</v>
      </c>
      <c r="E9" s="607"/>
      <c r="F9" s="6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5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30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0"/>
      <c r="L9" s="630"/>
      <c r="N9" s="31" t="s">
        <v>15</v>
      </c>
      <c r="O9" s="631"/>
      <c r="P9" s="631"/>
      <c r="R9" s="617"/>
      <c r="S9" s="618"/>
      <c r="T9" s="623"/>
      <c r="U9" s="62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5"/>
      <c r="C10" s="605"/>
      <c r="D10" s="606"/>
      <c r="E10" s="607"/>
      <c r="F10" s="6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5"/>
      <c r="H10" s="608" t="str">
        <f>IFERROR(VLOOKUP($D$10,Proxy,2,FALSE),"")</f>
        <v/>
      </c>
      <c r="I10" s="608"/>
      <c r="J10" s="608"/>
      <c r="K10" s="608"/>
      <c r="L10" s="608"/>
      <c r="N10" s="31" t="s">
        <v>35</v>
      </c>
      <c r="O10" s="609"/>
      <c r="P10" s="609"/>
      <c r="S10" s="29" t="s">
        <v>12</v>
      </c>
      <c r="T10" s="610" t="s">
        <v>70</v>
      </c>
      <c r="U10" s="61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09"/>
      <c r="P11" s="609"/>
      <c r="S11" s="29" t="s">
        <v>31</v>
      </c>
      <c r="T11" s="597" t="s">
        <v>57</v>
      </c>
      <c r="U11" s="59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96" t="s">
        <v>71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N12" s="27" t="s">
        <v>33</v>
      </c>
      <c r="O12" s="612"/>
      <c r="P12" s="612"/>
      <c r="Q12" s="28"/>
      <c r="R12"/>
      <c r="S12" s="29" t="s">
        <v>48</v>
      </c>
      <c r="T12" s="613"/>
      <c r="U12" s="613"/>
      <c r="V12"/>
      <c r="Z12" s="60"/>
      <c r="AA12" s="60"/>
      <c r="AB12" s="60"/>
    </row>
    <row r="13" spans="1:29" s="17" customFormat="1" ht="23.25" customHeight="1" x14ac:dyDescent="0.2">
      <c r="A13" s="596" t="s">
        <v>72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31"/>
      <c r="N13" s="31" t="s">
        <v>34</v>
      </c>
      <c r="O13" s="597"/>
      <c r="P13" s="59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96" t="s">
        <v>73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98" t="s">
        <v>74</v>
      </c>
      <c r="B15" s="598"/>
      <c r="C15" s="598"/>
      <c r="D15" s="598"/>
      <c r="E15" s="598"/>
      <c r="F15" s="598"/>
      <c r="G15" s="598"/>
      <c r="H15" s="598"/>
      <c r="I15" s="598"/>
      <c r="J15" s="598"/>
      <c r="K15" s="598"/>
      <c r="L15" s="598"/>
      <c r="M15"/>
      <c r="N15" s="599" t="s">
        <v>63</v>
      </c>
      <c r="O15" s="599"/>
      <c r="P15" s="599"/>
      <c r="Q15" s="599"/>
      <c r="R15" s="59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0"/>
      <c r="O16" s="600"/>
      <c r="P16" s="600"/>
      <c r="Q16" s="600"/>
      <c r="R16" s="60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84" t="s">
        <v>61</v>
      </c>
      <c r="B17" s="584" t="s">
        <v>51</v>
      </c>
      <c r="C17" s="602" t="s">
        <v>50</v>
      </c>
      <c r="D17" s="584" t="s">
        <v>52</v>
      </c>
      <c r="E17" s="584"/>
      <c r="F17" s="584" t="s">
        <v>24</v>
      </c>
      <c r="G17" s="584" t="s">
        <v>27</v>
      </c>
      <c r="H17" s="584" t="s">
        <v>25</v>
      </c>
      <c r="I17" s="584" t="s">
        <v>26</v>
      </c>
      <c r="J17" s="603" t="s">
        <v>16</v>
      </c>
      <c r="K17" s="603" t="s">
        <v>65</v>
      </c>
      <c r="L17" s="603" t="s">
        <v>2</v>
      </c>
      <c r="M17" s="584" t="s">
        <v>28</v>
      </c>
      <c r="N17" s="584" t="s">
        <v>17</v>
      </c>
      <c r="O17" s="584"/>
      <c r="P17" s="584"/>
      <c r="Q17" s="584"/>
      <c r="R17" s="584"/>
      <c r="S17" s="601" t="s">
        <v>58</v>
      </c>
      <c r="T17" s="584"/>
      <c r="U17" s="584" t="s">
        <v>6</v>
      </c>
      <c r="V17" s="584" t="s">
        <v>44</v>
      </c>
      <c r="W17" s="585" t="s">
        <v>56</v>
      </c>
      <c r="X17" s="584" t="s">
        <v>18</v>
      </c>
      <c r="Y17" s="587" t="s">
        <v>62</v>
      </c>
      <c r="Z17" s="587" t="s">
        <v>19</v>
      </c>
      <c r="AA17" s="588" t="s">
        <v>59</v>
      </c>
      <c r="AB17" s="589"/>
      <c r="AC17" s="590"/>
      <c r="AD17" s="594"/>
      <c r="BA17" s="595" t="s">
        <v>64</v>
      </c>
    </row>
    <row r="18" spans="1:53" ht="14.25" customHeight="1" x14ac:dyDescent="0.2">
      <c r="A18" s="584"/>
      <c r="B18" s="584"/>
      <c r="C18" s="602"/>
      <c r="D18" s="584"/>
      <c r="E18" s="584"/>
      <c r="F18" s="584" t="s">
        <v>20</v>
      </c>
      <c r="G18" s="584" t="s">
        <v>21</v>
      </c>
      <c r="H18" s="584" t="s">
        <v>22</v>
      </c>
      <c r="I18" s="584" t="s">
        <v>22</v>
      </c>
      <c r="J18" s="604"/>
      <c r="K18" s="604"/>
      <c r="L18" s="604"/>
      <c r="M18" s="584"/>
      <c r="N18" s="584"/>
      <c r="O18" s="584"/>
      <c r="P18" s="584"/>
      <c r="Q18" s="584"/>
      <c r="R18" s="584"/>
      <c r="S18" s="36" t="s">
        <v>47</v>
      </c>
      <c r="T18" s="36" t="s">
        <v>46</v>
      </c>
      <c r="U18" s="584"/>
      <c r="V18" s="584"/>
      <c r="W18" s="586"/>
      <c r="X18" s="584"/>
      <c r="Y18" s="587"/>
      <c r="Z18" s="587"/>
      <c r="AA18" s="591"/>
      <c r="AB18" s="592"/>
      <c r="AC18" s="593"/>
      <c r="AD18" s="594"/>
      <c r="BA18" s="595"/>
    </row>
    <row r="19" spans="1:53" ht="27.75" customHeight="1" x14ac:dyDescent="0.2">
      <c r="A19" s="348" t="s">
        <v>75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55"/>
      <c r="Z19" s="55"/>
    </row>
    <row r="20" spans="1:53" ht="16.5" customHeight="1" x14ac:dyDescent="0.25">
      <c r="A20" s="336" t="s">
        <v>75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66"/>
      <c r="Z20" s="66"/>
    </row>
    <row r="21" spans="1:53" ht="14.25" customHeight="1" x14ac:dyDescent="0.25">
      <c r="A21" s="337" t="s">
        <v>76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2">
        <v>4607091389258</v>
      </c>
      <c r="E22" s="33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8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3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7"/>
      <c r="N23" s="323" t="s">
        <v>43</v>
      </c>
      <c r="O23" s="324"/>
      <c r="P23" s="324"/>
      <c r="Q23" s="324"/>
      <c r="R23" s="324"/>
      <c r="S23" s="324"/>
      <c r="T23" s="325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7"/>
      <c r="N24" s="323" t="s">
        <v>43</v>
      </c>
      <c r="O24" s="324"/>
      <c r="P24" s="324"/>
      <c r="Q24" s="324"/>
      <c r="R24" s="324"/>
      <c r="S24" s="324"/>
      <c r="T24" s="325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7" t="s">
        <v>81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2">
        <v>4607091383881</v>
      </c>
      <c r="E26" s="33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3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2">
        <v>4607091388237</v>
      </c>
      <c r="E27" s="33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3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2">
        <v>4607091383935</v>
      </c>
      <c r="E28" s="33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3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2">
        <v>4680115881853</v>
      </c>
      <c r="E29" s="33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3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2">
        <v>4607091383911</v>
      </c>
      <c r="E30" s="33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3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2">
        <v>4607091388244</v>
      </c>
      <c r="E31" s="33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3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7"/>
      <c r="N32" s="323" t="s">
        <v>43</v>
      </c>
      <c r="O32" s="324"/>
      <c r="P32" s="324"/>
      <c r="Q32" s="324"/>
      <c r="R32" s="324"/>
      <c r="S32" s="324"/>
      <c r="T32" s="325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7"/>
      <c r="N33" s="323" t="s">
        <v>43</v>
      </c>
      <c r="O33" s="324"/>
      <c r="P33" s="324"/>
      <c r="Q33" s="324"/>
      <c r="R33" s="324"/>
      <c r="S33" s="324"/>
      <c r="T33" s="325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7" t="s">
        <v>94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2">
        <v>4607091388503</v>
      </c>
      <c r="E35" s="33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3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26"/>
      <c r="B36" s="326"/>
      <c r="C36" s="326"/>
      <c r="D36" s="326"/>
      <c r="E36" s="326"/>
      <c r="F36" s="326"/>
      <c r="G36" s="326"/>
      <c r="H36" s="326"/>
      <c r="I36" s="326"/>
      <c r="J36" s="326"/>
      <c r="K36" s="326"/>
      <c r="L36" s="326"/>
      <c r="M36" s="327"/>
      <c r="N36" s="323" t="s">
        <v>43</v>
      </c>
      <c r="O36" s="324"/>
      <c r="P36" s="324"/>
      <c r="Q36" s="324"/>
      <c r="R36" s="324"/>
      <c r="S36" s="324"/>
      <c r="T36" s="325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7"/>
      <c r="N37" s="323" t="s">
        <v>43</v>
      </c>
      <c r="O37" s="324"/>
      <c r="P37" s="324"/>
      <c r="Q37" s="324"/>
      <c r="R37" s="324"/>
      <c r="S37" s="324"/>
      <c r="T37" s="325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7" t="s">
        <v>99</v>
      </c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2">
        <v>4607091388282</v>
      </c>
      <c r="E39" s="33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3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26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7"/>
      <c r="N40" s="323" t="s">
        <v>43</v>
      </c>
      <c r="O40" s="324"/>
      <c r="P40" s="324"/>
      <c r="Q40" s="324"/>
      <c r="R40" s="324"/>
      <c r="S40" s="324"/>
      <c r="T40" s="325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7"/>
      <c r="N41" s="323" t="s">
        <v>43</v>
      </c>
      <c r="O41" s="324"/>
      <c r="P41" s="324"/>
      <c r="Q41" s="324"/>
      <c r="R41" s="324"/>
      <c r="S41" s="324"/>
      <c r="T41" s="325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7" t="s">
        <v>103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2">
        <v>4607091389111</v>
      </c>
      <c r="E43" s="33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3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26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7"/>
      <c r="N44" s="323" t="s">
        <v>43</v>
      </c>
      <c r="O44" s="324"/>
      <c r="P44" s="324"/>
      <c r="Q44" s="324"/>
      <c r="R44" s="324"/>
      <c r="S44" s="324"/>
      <c r="T44" s="325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7"/>
      <c r="N45" s="323" t="s">
        <v>43</v>
      </c>
      <c r="O45" s="324"/>
      <c r="P45" s="324"/>
      <c r="Q45" s="324"/>
      <c r="R45" s="324"/>
      <c r="S45" s="324"/>
      <c r="T45" s="325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8" t="s">
        <v>106</v>
      </c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55"/>
      <c r="Z46" s="55"/>
    </row>
    <row r="47" spans="1:53" ht="16.5" customHeight="1" x14ac:dyDescent="0.25">
      <c r="A47" s="336" t="s">
        <v>107</v>
      </c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66"/>
      <c r="Z47" s="66"/>
    </row>
    <row r="48" spans="1:53" ht="14.25" customHeight="1" x14ac:dyDescent="0.25">
      <c r="A48" s="337" t="s">
        <v>108</v>
      </c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37"/>
      <c r="P48" s="337"/>
      <c r="Q48" s="337"/>
      <c r="R48" s="337"/>
      <c r="S48" s="337"/>
      <c r="T48" s="337"/>
      <c r="U48" s="337"/>
      <c r="V48" s="337"/>
      <c r="W48" s="337"/>
      <c r="X48" s="33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2">
        <v>4680115881440</v>
      </c>
      <c r="E49" s="33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3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2">
        <v>4680115881433</v>
      </c>
      <c r="E50" s="33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3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6"/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7"/>
      <c r="N51" s="323" t="s">
        <v>43</v>
      </c>
      <c r="O51" s="324"/>
      <c r="P51" s="324"/>
      <c r="Q51" s="324"/>
      <c r="R51" s="324"/>
      <c r="S51" s="324"/>
      <c r="T51" s="325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27"/>
      <c r="N52" s="323" t="s">
        <v>43</v>
      </c>
      <c r="O52" s="324"/>
      <c r="P52" s="324"/>
      <c r="Q52" s="324"/>
      <c r="R52" s="324"/>
      <c r="S52" s="324"/>
      <c r="T52" s="325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6" t="s">
        <v>115</v>
      </c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66"/>
      <c r="Z53" s="66"/>
    </row>
    <row r="54" spans="1:53" ht="14.25" customHeight="1" x14ac:dyDescent="0.25">
      <c r="A54" s="337" t="s">
        <v>116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2">
        <v>4680115881426</v>
      </c>
      <c r="E55" s="332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7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3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2">
        <v>4680115881426</v>
      </c>
      <c r="E56" s="332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71" t="s">
        <v>120</v>
      </c>
      <c r="O56" s="334"/>
      <c r="P56" s="334"/>
      <c r="Q56" s="334"/>
      <c r="R56" s="33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2">
        <v>4680115881419</v>
      </c>
      <c r="E57" s="33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3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2">
        <v>4680115881525</v>
      </c>
      <c r="E58" s="33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69" t="s">
        <v>126</v>
      </c>
      <c r="O58" s="334"/>
      <c r="P58" s="334"/>
      <c r="Q58" s="334"/>
      <c r="R58" s="33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7"/>
      <c r="N59" s="323" t="s">
        <v>43</v>
      </c>
      <c r="O59" s="324"/>
      <c r="P59" s="324"/>
      <c r="Q59" s="324"/>
      <c r="R59" s="324"/>
      <c r="S59" s="324"/>
      <c r="T59" s="325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7"/>
      <c r="N60" s="323" t="s">
        <v>43</v>
      </c>
      <c r="O60" s="324"/>
      <c r="P60" s="324"/>
      <c r="Q60" s="324"/>
      <c r="R60" s="324"/>
      <c r="S60" s="324"/>
      <c r="T60" s="325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6" t="s">
        <v>106</v>
      </c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66"/>
      <c r="Z61" s="66"/>
    </row>
    <row r="62" spans="1:53" ht="14.25" customHeight="1" x14ac:dyDescent="0.25">
      <c r="A62" s="337" t="s">
        <v>116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32">
        <v>4607091382945</v>
      </c>
      <c r="E63" s="332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63" t="s">
        <v>129</v>
      </c>
      <c r="O63" s="334"/>
      <c r="P63" s="334"/>
      <c r="Q63" s="334"/>
      <c r="R63" s="33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32">
        <v>4607091385670</v>
      </c>
      <c r="E64" s="33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64" t="s">
        <v>132</v>
      </c>
      <c r="O64" s="334"/>
      <c r="P64" s="334"/>
      <c r="Q64" s="334"/>
      <c r="R64" s="33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32">
        <v>4680115881327</v>
      </c>
      <c r="E65" s="33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56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4"/>
      <c r="P65" s="334"/>
      <c r="Q65" s="334"/>
      <c r="R65" s="33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32">
        <v>4680115882133</v>
      </c>
      <c r="E66" s="332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566" t="s">
        <v>139</v>
      </c>
      <c r="O66" s="334"/>
      <c r="P66" s="334"/>
      <c r="Q66" s="334"/>
      <c r="R66" s="33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32">
        <v>4607091382952</v>
      </c>
      <c r="E67" s="332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4"/>
      <c r="P67" s="334"/>
      <c r="Q67" s="334"/>
      <c r="R67" s="33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32">
        <v>4607091385687</v>
      </c>
      <c r="E68" s="332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5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4"/>
      <c r="P68" s="334"/>
      <c r="Q68" s="334"/>
      <c r="R68" s="33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32">
        <v>4680115882539</v>
      </c>
      <c r="E69" s="33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55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3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32">
        <v>4607091384604</v>
      </c>
      <c r="E70" s="33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6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4"/>
      <c r="P70" s="334"/>
      <c r="Q70" s="334"/>
      <c r="R70" s="33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32">
        <v>4680115880283</v>
      </c>
      <c r="E71" s="332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6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4"/>
      <c r="P71" s="334"/>
      <c r="Q71" s="334"/>
      <c r="R71" s="33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32">
        <v>4680115881518</v>
      </c>
      <c r="E72" s="33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5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4"/>
      <c r="P72" s="334"/>
      <c r="Q72" s="334"/>
      <c r="R72" s="33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32">
        <v>4680115881303</v>
      </c>
      <c r="E73" s="332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5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4"/>
      <c r="P73" s="334"/>
      <c r="Q73" s="334"/>
      <c r="R73" s="33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4301011562</v>
      </c>
      <c r="D74" s="332">
        <v>4680115882577</v>
      </c>
      <c r="E74" s="332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554" t="s">
        <v>156</v>
      </c>
      <c r="O74" s="334"/>
      <c r="P74" s="334"/>
      <c r="Q74" s="334"/>
      <c r="R74" s="33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157</v>
      </c>
      <c r="B75" s="64" t="s">
        <v>158</v>
      </c>
      <c r="C75" s="37">
        <v>4301011432</v>
      </c>
      <c r="D75" s="332">
        <v>4680115882720</v>
      </c>
      <c r="E75" s="332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555" t="s">
        <v>159</v>
      </c>
      <c r="O75" s="334"/>
      <c r="P75" s="334"/>
      <c r="Q75" s="334"/>
      <c r="R75" s="33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160</v>
      </c>
      <c r="B76" s="64" t="s">
        <v>161</v>
      </c>
      <c r="C76" s="37">
        <v>4301011352</v>
      </c>
      <c r="D76" s="332">
        <v>4607091388466</v>
      </c>
      <c r="E76" s="332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133</v>
      </c>
      <c r="M76" s="38">
        <v>45</v>
      </c>
      <c r="N76" s="55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3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162</v>
      </c>
      <c r="B77" s="64" t="s">
        <v>163</v>
      </c>
      <c r="C77" s="37">
        <v>4301011417</v>
      </c>
      <c r="D77" s="332">
        <v>4680115880269</v>
      </c>
      <c r="E77" s="332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133</v>
      </c>
      <c r="M77" s="38">
        <v>50</v>
      </c>
      <c r="N77" s="5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3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164</v>
      </c>
      <c r="B78" s="64" t="s">
        <v>165</v>
      </c>
      <c r="C78" s="37">
        <v>4301011415</v>
      </c>
      <c r="D78" s="332">
        <v>4680115880429</v>
      </c>
      <c r="E78" s="332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5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3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166</v>
      </c>
      <c r="B79" s="64" t="s">
        <v>167</v>
      </c>
      <c r="C79" s="37">
        <v>4301011462</v>
      </c>
      <c r="D79" s="332">
        <v>4680115881457</v>
      </c>
      <c r="E79" s="332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5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3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6"/>
      <c r="M80" s="327"/>
      <c r="N80" s="323" t="s">
        <v>43</v>
      </c>
      <c r="O80" s="324"/>
      <c r="P80" s="324"/>
      <c r="Q80" s="324"/>
      <c r="R80" s="324"/>
      <c r="S80" s="324"/>
      <c r="T80" s="325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27"/>
      <c r="N81" s="323" t="s">
        <v>43</v>
      </c>
      <c r="O81" s="324"/>
      <c r="P81" s="324"/>
      <c r="Q81" s="324"/>
      <c r="R81" s="324"/>
      <c r="S81" s="324"/>
      <c r="T81" s="325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37" t="s">
        <v>108</v>
      </c>
      <c r="B82" s="337"/>
      <c r="C82" s="337"/>
      <c r="D82" s="337"/>
      <c r="E82" s="337"/>
      <c r="F82" s="337"/>
      <c r="G82" s="337"/>
      <c r="H82" s="337"/>
      <c r="I82" s="337"/>
      <c r="J82" s="337"/>
      <c r="K82" s="337"/>
      <c r="L82" s="337"/>
      <c r="M82" s="337"/>
      <c r="N82" s="337"/>
      <c r="O82" s="337"/>
      <c r="P82" s="337"/>
      <c r="Q82" s="337"/>
      <c r="R82" s="337"/>
      <c r="S82" s="337"/>
      <c r="T82" s="337"/>
      <c r="U82" s="337"/>
      <c r="V82" s="337"/>
      <c r="W82" s="337"/>
      <c r="X82" s="337"/>
      <c r="Y82" s="67"/>
      <c r="Z82" s="67"/>
    </row>
    <row r="83" spans="1:53" ht="27" customHeight="1" x14ac:dyDescent="0.25">
      <c r="A83" s="64" t="s">
        <v>168</v>
      </c>
      <c r="B83" s="64" t="s">
        <v>169</v>
      </c>
      <c r="C83" s="37">
        <v>4301020189</v>
      </c>
      <c r="D83" s="332">
        <v>4607091384789</v>
      </c>
      <c r="E83" s="332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552" t="s">
        <v>170</v>
      </c>
      <c r="O83" s="334"/>
      <c r="P83" s="334"/>
      <c r="Q83" s="334"/>
      <c r="R83" s="33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171</v>
      </c>
      <c r="B84" s="64" t="s">
        <v>172</v>
      </c>
      <c r="C84" s="37">
        <v>4301020235</v>
      </c>
      <c r="D84" s="332">
        <v>4680115881488</v>
      </c>
      <c r="E84" s="332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5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34"/>
      <c r="P84" s="334"/>
      <c r="Q84" s="334"/>
      <c r="R84" s="33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173</v>
      </c>
      <c r="B85" s="64" t="s">
        <v>174</v>
      </c>
      <c r="C85" s="37">
        <v>4301020183</v>
      </c>
      <c r="D85" s="332">
        <v>4607091384765</v>
      </c>
      <c r="E85" s="332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546" t="s">
        <v>175</v>
      </c>
      <c r="O85" s="334"/>
      <c r="P85" s="334"/>
      <c r="Q85" s="334"/>
      <c r="R85" s="33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4301020228</v>
      </c>
      <c r="D86" s="332">
        <v>4680115882751</v>
      </c>
      <c r="E86" s="332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547" t="s">
        <v>178</v>
      </c>
      <c r="O86" s="334"/>
      <c r="P86" s="334"/>
      <c r="Q86" s="334"/>
      <c r="R86" s="33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4301020258</v>
      </c>
      <c r="D87" s="332">
        <v>4680115882775</v>
      </c>
      <c r="E87" s="332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182</v>
      </c>
      <c r="L87" s="39" t="s">
        <v>133</v>
      </c>
      <c r="M87" s="38">
        <v>50</v>
      </c>
      <c r="N87" s="548" t="s">
        <v>181</v>
      </c>
      <c r="O87" s="334"/>
      <c r="P87" s="334"/>
      <c r="Q87" s="334"/>
      <c r="R87" s="33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183</v>
      </c>
      <c r="B88" s="64" t="s">
        <v>184</v>
      </c>
      <c r="C88" s="37">
        <v>4301020217</v>
      </c>
      <c r="D88" s="332">
        <v>4680115880658</v>
      </c>
      <c r="E88" s="332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54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34"/>
      <c r="P88" s="334"/>
      <c r="Q88" s="334"/>
      <c r="R88" s="33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4301020223</v>
      </c>
      <c r="D89" s="332">
        <v>4607091381962</v>
      </c>
      <c r="E89" s="332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54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34"/>
      <c r="P89" s="334"/>
      <c r="Q89" s="334"/>
      <c r="R89" s="335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7"/>
      <c r="N90" s="323" t="s">
        <v>43</v>
      </c>
      <c r="O90" s="324"/>
      <c r="P90" s="324"/>
      <c r="Q90" s="324"/>
      <c r="R90" s="324"/>
      <c r="S90" s="324"/>
      <c r="T90" s="325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7"/>
      <c r="N91" s="323" t="s">
        <v>43</v>
      </c>
      <c r="O91" s="324"/>
      <c r="P91" s="324"/>
      <c r="Q91" s="324"/>
      <c r="R91" s="324"/>
      <c r="S91" s="324"/>
      <c r="T91" s="325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37" t="s">
        <v>76</v>
      </c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37"/>
      <c r="P92" s="337"/>
      <c r="Q92" s="337"/>
      <c r="R92" s="337"/>
      <c r="S92" s="337"/>
      <c r="T92" s="337"/>
      <c r="U92" s="337"/>
      <c r="V92" s="337"/>
      <c r="W92" s="337"/>
      <c r="X92" s="337"/>
      <c r="Y92" s="67"/>
      <c r="Z92" s="67"/>
    </row>
    <row r="93" spans="1:53" ht="16.5" customHeight="1" x14ac:dyDescent="0.25">
      <c r="A93" s="64" t="s">
        <v>187</v>
      </c>
      <c r="B93" s="64" t="s">
        <v>188</v>
      </c>
      <c r="C93" s="37">
        <v>4301030895</v>
      </c>
      <c r="D93" s="332">
        <v>4607091387667</v>
      </c>
      <c r="E93" s="332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5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4"/>
      <c r="P93" s="334"/>
      <c r="Q93" s="334"/>
      <c r="R93" s="335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189</v>
      </c>
      <c r="B94" s="64" t="s">
        <v>190</v>
      </c>
      <c r="C94" s="37">
        <v>4301030961</v>
      </c>
      <c r="D94" s="332">
        <v>4607091387636</v>
      </c>
      <c r="E94" s="332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5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4"/>
      <c r="P94" s="334"/>
      <c r="Q94" s="334"/>
      <c r="R94" s="33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4301031078</v>
      </c>
      <c r="D95" s="332">
        <v>4607091384727</v>
      </c>
      <c r="E95" s="33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3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4"/>
      <c r="P95" s="334"/>
      <c r="Q95" s="334"/>
      <c r="R95" s="33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193</v>
      </c>
      <c r="B96" s="64" t="s">
        <v>194</v>
      </c>
      <c r="C96" s="37">
        <v>4301031080</v>
      </c>
      <c r="D96" s="332">
        <v>4607091386745</v>
      </c>
      <c r="E96" s="332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4"/>
      <c r="P96" s="334"/>
      <c r="Q96" s="334"/>
      <c r="R96" s="33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195</v>
      </c>
      <c r="B97" s="64" t="s">
        <v>196</v>
      </c>
      <c r="C97" s="37">
        <v>4301030963</v>
      </c>
      <c r="D97" s="332">
        <v>4607091382426</v>
      </c>
      <c r="E97" s="332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4"/>
      <c r="P97" s="334"/>
      <c r="Q97" s="334"/>
      <c r="R97" s="33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197</v>
      </c>
      <c r="B98" s="64" t="s">
        <v>198</v>
      </c>
      <c r="C98" s="37">
        <v>4301030962</v>
      </c>
      <c r="D98" s="332">
        <v>4607091386547</v>
      </c>
      <c r="E98" s="332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182</v>
      </c>
      <c r="L98" s="39" t="s">
        <v>79</v>
      </c>
      <c r="M98" s="38">
        <v>40</v>
      </c>
      <c r="N98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4"/>
      <c r="P98" s="334"/>
      <c r="Q98" s="334"/>
      <c r="R98" s="33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4301031079</v>
      </c>
      <c r="D99" s="332">
        <v>4607091384734</v>
      </c>
      <c r="E99" s="33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182</v>
      </c>
      <c r="L99" s="39" t="s">
        <v>79</v>
      </c>
      <c r="M99" s="38">
        <v>45</v>
      </c>
      <c r="N99" s="54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4"/>
      <c r="P99" s="334"/>
      <c r="Q99" s="334"/>
      <c r="R99" s="33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201</v>
      </c>
      <c r="B100" s="64" t="s">
        <v>202</v>
      </c>
      <c r="C100" s="37">
        <v>4301030964</v>
      </c>
      <c r="D100" s="332">
        <v>4607091382464</v>
      </c>
      <c r="E100" s="33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182</v>
      </c>
      <c r="L100" s="39" t="s">
        <v>79</v>
      </c>
      <c r="M100" s="38">
        <v>40</v>
      </c>
      <c r="N100" s="5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4"/>
      <c r="P100" s="334"/>
      <c r="Q100" s="334"/>
      <c r="R100" s="33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4301031234</v>
      </c>
      <c r="D101" s="332">
        <v>4680115883444</v>
      </c>
      <c r="E101" s="33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35" t="s">
        <v>205</v>
      </c>
      <c r="O101" s="334"/>
      <c r="P101" s="334"/>
      <c r="Q101" s="334"/>
      <c r="R101" s="33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203</v>
      </c>
      <c r="B102" s="64" t="s">
        <v>206</v>
      </c>
      <c r="C102" s="37">
        <v>4301031235</v>
      </c>
      <c r="D102" s="332">
        <v>4680115883444</v>
      </c>
      <c r="E102" s="33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36" t="s">
        <v>205</v>
      </c>
      <c r="O102" s="334"/>
      <c r="P102" s="334"/>
      <c r="Q102" s="334"/>
      <c r="R102" s="33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26"/>
      <c r="B103" s="326"/>
      <c r="C103" s="326"/>
      <c r="D103" s="326"/>
      <c r="E103" s="326"/>
      <c r="F103" s="326"/>
      <c r="G103" s="326"/>
      <c r="H103" s="326"/>
      <c r="I103" s="326"/>
      <c r="J103" s="326"/>
      <c r="K103" s="326"/>
      <c r="L103" s="326"/>
      <c r="M103" s="327"/>
      <c r="N103" s="323" t="s">
        <v>43</v>
      </c>
      <c r="O103" s="324"/>
      <c r="P103" s="324"/>
      <c r="Q103" s="324"/>
      <c r="R103" s="324"/>
      <c r="S103" s="324"/>
      <c r="T103" s="325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26"/>
      <c r="B104" s="326"/>
      <c r="C104" s="326"/>
      <c r="D104" s="326"/>
      <c r="E104" s="326"/>
      <c r="F104" s="326"/>
      <c r="G104" s="326"/>
      <c r="H104" s="326"/>
      <c r="I104" s="326"/>
      <c r="J104" s="326"/>
      <c r="K104" s="326"/>
      <c r="L104" s="326"/>
      <c r="M104" s="327"/>
      <c r="N104" s="323" t="s">
        <v>43</v>
      </c>
      <c r="O104" s="324"/>
      <c r="P104" s="324"/>
      <c r="Q104" s="324"/>
      <c r="R104" s="324"/>
      <c r="S104" s="324"/>
      <c r="T104" s="325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37" t="s">
        <v>81</v>
      </c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37"/>
      <c r="P105" s="337"/>
      <c r="Q105" s="337"/>
      <c r="R105" s="337"/>
      <c r="S105" s="337"/>
      <c r="T105" s="337"/>
      <c r="U105" s="337"/>
      <c r="V105" s="337"/>
      <c r="W105" s="337"/>
      <c r="X105" s="337"/>
      <c r="Y105" s="67"/>
      <c r="Z105" s="67"/>
    </row>
    <row r="106" spans="1:53" ht="27" customHeight="1" x14ac:dyDescent="0.25">
      <c r="A106" s="64" t="s">
        <v>207</v>
      </c>
      <c r="B106" s="64" t="s">
        <v>208</v>
      </c>
      <c r="C106" s="37">
        <v>4301051437</v>
      </c>
      <c r="D106" s="332">
        <v>4607091386967</v>
      </c>
      <c r="E106" s="332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133</v>
      </c>
      <c r="M106" s="38">
        <v>45</v>
      </c>
      <c r="N106" s="530" t="s">
        <v>209</v>
      </c>
      <c r="O106" s="334"/>
      <c r="P106" s="334"/>
      <c r="Q106" s="334"/>
      <c r="R106" s="33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207</v>
      </c>
      <c r="B107" s="64" t="s">
        <v>210</v>
      </c>
      <c r="C107" s="37">
        <v>4301051543</v>
      </c>
      <c r="D107" s="332">
        <v>4607091386967</v>
      </c>
      <c r="E107" s="332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31" t="s">
        <v>211</v>
      </c>
      <c r="O107" s="334"/>
      <c r="P107" s="334"/>
      <c r="Q107" s="334"/>
      <c r="R107" s="33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212</v>
      </c>
      <c r="B108" s="64" t="s">
        <v>213</v>
      </c>
      <c r="C108" s="37">
        <v>4301051611</v>
      </c>
      <c r="D108" s="332">
        <v>4607091385304</v>
      </c>
      <c r="E108" s="332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532" t="s">
        <v>214</v>
      </c>
      <c r="O108" s="334"/>
      <c r="P108" s="334"/>
      <c r="Q108" s="334"/>
      <c r="R108" s="33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215</v>
      </c>
      <c r="B109" s="64" t="s">
        <v>216</v>
      </c>
      <c r="C109" s="37">
        <v>4301051306</v>
      </c>
      <c r="D109" s="332">
        <v>4607091386264</v>
      </c>
      <c r="E109" s="332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4"/>
      <c r="P109" s="334"/>
      <c r="Q109" s="334"/>
      <c r="R109" s="33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217</v>
      </c>
      <c r="B110" s="64" t="s">
        <v>218</v>
      </c>
      <c r="C110" s="37">
        <v>4301051476</v>
      </c>
      <c r="D110" s="332">
        <v>4680115882584</v>
      </c>
      <c r="E110" s="332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25" t="s">
        <v>219</v>
      </c>
      <c r="O110" s="334"/>
      <c r="P110" s="334"/>
      <c r="Q110" s="334"/>
      <c r="R110" s="33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220</v>
      </c>
      <c r="B111" s="64" t="s">
        <v>221</v>
      </c>
      <c r="C111" s="37">
        <v>4301051436</v>
      </c>
      <c r="D111" s="332">
        <v>4607091385731</v>
      </c>
      <c r="E111" s="332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133</v>
      </c>
      <c r="M111" s="38">
        <v>45</v>
      </c>
      <c r="N111" s="526" t="s">
        <v>222</v>
      </c>
      <c r="O111" s="334"/>
      <c r="P111" s="334"/>
      <c r="Q111" s="334"/>
      <c r="R111" s="33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223</v>
      </c>
      <c r="B112" s="64" t="s">
        <v>224</v>
      </c>
      <c r="C112" s="37">
        <v>4301051439</v>
      </c>
      <c r="D112" s="332">
        <v>4680115880214</v>
      </c>
      <c r="E112" s="332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133</v>
      </c>
      <c r="M112" s="38">
        <v>45</v>
      </c>
      <c r="N112" s="527" t="s">
        <v>225</v>
      </c>
      <c r="O112" s="334"/>
      <c r="P112" s="334"/>
      <c r="Q112" s="334"/>
      <c r="R112" s="33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226</v>
      </c>
      <c r="B113" s="64" t="s">
        <v>227</v>
      </c>
      <c r="C113" s="37">
        <v>4301051438</v>
      </c>
      <c r="D113" s="332">
        <v>4680115880894</v>
      </c>
      <c r="E113" s="33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133</v>
      </c>
      <c r="M113" s="38">
        <v>45</v>
      </c>
      <c r="N113" s="528" t="s">
        <v>228</v>
      </c>
      <c r="O113" s="334"/>
      <c r="P113" s="334"/>
      <c r="Q113" s="334"/>
      <c r="R113" s="33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229</v>
      </c>
      <c r="B114" s="64" t="s">
        <v>230</v>
      </c>
      <c r="C114" s="37">
        <v>4301051313</v>
      </c>
      <c r="D114" s="332">
        <v>4607091385427</v>
      </c>
      <c r="E114" s="332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34"/>
      <c r="P114" s="334"/>
      <c r="Q114" s="334"/>
      <c r="R114" s="335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231</v>
      </c>
      <c r="B115" s="64" t="s">
        <v>232</v>
      </c>
      <c r="C115" s="37">
        <v>4301051480</v>
      </c>
      <c r="D115" s="332">
        <v>4680115882645</v>
      </c>
      <c r="E115" s="332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22" t="s">
        <v>233</v>
      </c>
      <c r="O115" s="334"/>
      <c r="P115" s="334"/>
      <c r="Q115" s="334"/>
      <c r="R115" s="335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26"/>
      <c r="B116" s="326"/>
      <c r="C116" s="326"/>
      <c r="D116" s="326"/>
      <c r="E116" s="326"/>
      <c r="F116" s="326"/>
      <c r="G116" s="326"/>
      <c r="H116" s="326"/>
      <c r="I116" s="326"/>
      <c r="J116" s="326"/>
      <c r="K116" s="326"/>
      <c r="L116" s="326"/>
      <c r="M116" s="327"/>
      <c r="N116" s="323" t="s">
        <v>43</v>
      </c>
      <c r="O116" s="324"/>
      <c r="P116" s="324"/>
      <c r="Q116" s="324"/>
      <c r="R116" s="324"/>
      <c r="S116" s="324"/>
      <c r="T116" s="325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26"/>
      <c r="B117" s="326"/>
      <c r="C117" s="326"/>
      <c r="D117" s="326"/>
      <c r="E117" s="326"/>
      <c r="F117" s="326"/>
      <c r="G117" s="326"/>
      <c r="H117" s="326"/>
      <c r="I117" s="326"/>
      <c r="J117" s="326"/>
      <c r="K117" s="326"/>
      <c r="L117" s="326"/>
      <c r="M117" s="327"/>
      <c r="N117" s="323" t="s">
        <v>43</v>
      </c>
      <c r="O117" s="324"/>
      <c r="P117" s="324"/>
      <c r="Q117" s="324"/>
      <c r="R117" s="324"/>
      <c r="S117" s="324"/>
      <c r="T117" s="325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37" t="s">
        <v>234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67"/>
      <c r="Z118" s="67"/>
    </row>
    <row r="119" spans="1:53" ht="27" customHeight="1" x14ac:dyDescent="0.25">
      <c r="A119" s="64" t="s">
        <v>235</v>
      </c>
      <c r="B119" s="64" t="s">
        <v>236</v>
      </c>
      <c r="C119" s="37">
        <v>4301060296</v>
      </c>
      <c r="D119" s="332">
        <v>4607091383065</v>
      </c>
      <c r="E119" s="332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2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34"/>
      <c r="P119" s="334"/>
      <c r="Q119" s="334"/>
      <c r="R119" s="335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237</v>
      </c>
      <c r="B120" s="64" t="s">
        <v>238</v>
      </c>
      <c r="C120" s="37">
        <v>4301060350</v>
      </c>
      <c r="D120" s="332">
        <v>4680115881532</v>
      </c>
      <c r="E120" s="332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133</v>
      </c>
      <c r="M120" s="38">
        <v>30</v>
      </c>
      <c r="N120" s="52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34"/>
      <c r="P120" s="334"/>
      <c r="Q120" s="334"/>
      <c r="R120" s="335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239</v>
      </c>
      <c r="B121" s="64" t="s">
        <v>240</v>
      </c>
      <c r="C121" s="37">
        <v>4301060356</v>
      </c>
      <c r="D121" s="332">
        <v>4680115882652</v>
      </c>
      <c r="E121" s="332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519" t="s">
        <v>241</v>
      </c>
      <c r="O121" s="334"/>
      <c r="P121" s="334"/>
      <c r="Q121" s="334"/>
      <c r="R121" s="33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242</v>
      </c>
      <c r="B122" s="64" t="s">
        <v>243</v>
      </c>
      <c r="C122" s="37">
        <v>4301060309</v>
      </c>
      <c r="D122" s="332">
        <v>4680115880238</v>
      </c>
      <c r="E122" s="332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52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34"/>
      <c r="P122" s="334"/>
      <c r="Q122" s="334"/>
      <c r="R122" s="335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244</v>
      </c>
      <c r="B123" s="64" t="s">
        <v>245</v>
      </c>
      <c r="C123" s="37">
        <v>4301060351</v>
      </c>
      <c r="D123" s="332">
        <v>4680115881464</v>
      </c>
      <c r="E123" s="332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133</v>
      </c>
      <c r="M123" s="38">
        <v>30</v>
      </c>
      <c r="N123" s="521" t="s">
        <v>246</v>
      </c>
      <c r="O123" s="334"/>
      <c r="P123" s="334"/>
      <c r="Q123" s="334"/>
      <c r="R123" s="335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26"/>
      <c r="B124" s="326"/>
      <c r="C124" s="326"/>
      <c r="D124" s="326"/>
      <c r="E124" s="326"/>
      <c r="F124" s="326"/>
      <c r="G124" s="326"/>
      <c r="H124" s="326"/>
      <c r="I124" s="326"/>
      <c r="J124" s="326"/>
      <c r="K124" s="326"/>
      <c r="L124" s="326"/>
      <c r="M124" s="327"/>
      <c r="N124" s="323" t="s">
        <v>43</v>
      </c>
      <c r="O124" s="324"/>
      <c r="P124" s="324"/>
      <c r="Q124" s="324"/>
      <c r="R124" s="324"/>
      <c r="S124" s="324"/>
      <c r="T124" s="325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26"/>
      <c r="B125" s="326"/>
      <c r="C125" s="326"/>
      <c r="D125" s="326"/>
      <c r="E125" s="326"/>
      <c r="F125" s="326"/>
      <c r="G125" s="326"/>
      <c r="H125" s="326"/>
      <c r="I125" s="326"/>
      <c r="J125" s="326"/>
      <c r="K125" s="326"/>
      <c r="L125" s="326"/>
      <c r="M125" s="327"/>
      <c r="N125" s="323" t="s">
        <v>43</v>
      </c>
      <c r="O125" s="324"/>
      <c r="P125" s="324"/>
      <c r="Q125" s="324"/>
      <c r="R125" s="324"/>
      <c r="S125" s="324"/>
      <c r="T125" s="325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36" t="s">
        <v>247</v>
      </c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336"/>
      <c r="Y126" s="66"/>
      <c r="Z126" s="66"/>
    </row>
    <row r="127" spans="1:53" ht="14.25" customHeight="1" x14ac:dyDescent="0.25">
      <c r="A127" s="337" t="s">
        <v>81</v>
      </c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37"/>
      <c r="P127" s="337"/>
      <c r="Q127" s="337"/>
      <c r="R127" s="337"/>
      <c r="S127" s="337"/>
      <c r="T127" s="337"/>
      <c r="U127" s="337"/>
      <c r="V127" s="337"/>
      <c r="W127" s="337"/>
      <c r="X127" s="337"/>
      <c r="Y127" s="67"/>
      <c r="Z127" s="67"/>
    </row>
    <row r="128" spans="1:53" ht="27" customHeight="1" x14ac:dyDescent="0.25">
      <c r="A128" s="64" t="s">
        <v>248</v>
      </c>
      <c r="B128" s="64" t="s">
        <v>249</v>
      </c>
      <c r="C128" s="37">
        <v>4301051612</v>
      </c>
      <c r="D128" s="332">
        <v>4607091385168</v>
      </c>
      <c r="E128" s="332"/>
      <c r="F128" s="63">
        <v>1.4</v>
      </c>
      <c r="G128" s="38">
        <v>6</v>
      </c>
      <c r="H128" s="63">
        <v>8.4</v>
      </c>
      <c r="I128" s="63">
        <v>8.9580000000000002</v>
      </c>
      <c r="J128" s="38">
        <v>56</v>
      </c>
      <c r="K128" s="38" t="s">
        <v>112</v>
      </c>
      <c r="L128" s="39" t="s">
        <v>79</v>
      </c>
      <c r="M128" s="38">
        <v>45</v>
      </c>
      <c r="N128" s="516" t="s">
        <v>250</v>
      </c>
      <c r="O128" s="334"/>
      <c r="P128" s="334"/>
      <c r="Q128" s="334"/>
      <c r="R128" s="335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251</v>
      </c>
      <c r="B129" s="64" t="s">
        <v>252</v>
      </c>
      <c r="C129" s="37">
        <v>4301051362</v>
      </c>
      <c r="D129" s="332">
        <v>4607091383256</v>
      </c>
      <c r="E129" s="332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133</v>
      </c>
      <c r="M129" s="38">
        <v>45</v>
      </c>
      <c r="N129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4"/>
      <c r="P129" s="334"/>
      <c r="Q129" s="334"/>
      <c r="R129" s="335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253</v>
      </c>
      <c r="B130" s="64" t="s">
        <v>254</v>
      </c>
      <c r="C130" s="37">
        <v>4301051358</v>
      </c>
      <c r="D130" s="332">
        <v>4607091385748</v>
      </c>
      <c r="E130" s="332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133</v>
      </c>
      <c r="M130" s="38">
        <v>45</v>
      </c>
      <c r="N130" s="5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4"/>
      <c r="P130" s="334"/>
      <c r="Q130" s="334"/>
      <c r="R130" s="335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26"/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7"/>
      <c r="N131" s="323" t="s">
        <v>43</v>
      </c>
      <c r="O131" s="324"/>
      <c r="P131" s="324"/>
      <c r="Q131" s="324"/>
      <c r="R131" s="324"/>
      <c r="S131" s="324"/>
      <c r="T131" s="325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26"/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7"/>
      <c r="N132" s="323" t="s">
        <v>43</v>
      </c>
      <c r="O132" s="324"/>
      <c r="P132" s="324"/>
      <c r="Q132" s="324"/>
      <c r="R132" s="324"/>
      <c r="S132" s="324"/>
      <c r="T132" s="325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48" t="s">
        <v>255</v>
      </c>
      <c r="B133" s="348"/>
      <c r="C133" s="348"/>
      <c r="D133" s="348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48"/>
      <c r="P133" s="348"/>
      <c r="Q133" s="348"/>
      <c r="R133" s="348"/>
      <c r="S133" s="348"/>
      <c r="T133" s="348"/>
      <c r="U133" s="348"/>
      <c r="V133" s="348"/>
      <c r="W133" s="348"/>
      <c r="X133" s="348"/>
      <c r="Y133" s="55"/>
      <c r="Z133" s="55"/>
    </row>
    <row r="134" spans="1:53" ht="16.5" customHeight="1" x14ac:dyDescent="0.25">
      <c r="A134" s="336" t="s">
        <v>256</v>
      </c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36"/>
      <c r="N134" s="336"/>
      <c r="O134" s="336"/>
      <c r="P134" s="336"/>
      <c r="Q134" s="336"/>
      <c r="R134" s="336"/>
      <c r="S134" s="336"/>
      <c r="T134" s="336"/>
      <c r="U134" s="336"/>
      <c r="V134" s="336"/>
      <c r="W134" s="336"/>
      <c r="X134" s="336"/>
      <c r="Y134" s="66"/>
      <c r="Z134" s="66"/>
    </row>
    <row r="135" spans="1:53" ht="14.25" customHeight="1" x14ac:dyDescent="0.25">
      <c r="A135" s="337" t="s">
        <v>116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67"/>
      <c r="Z135" s="67"/>
    </row>
    <row r="136" spans="1:53" ht="27" customHeight="1" x14ac:dyDescent="0.25">
      <c r="A136" s="64" t="s">
        <v>257</v>
      </c>
      <c r="B136" s="64" t="s">
        <v>258</v>
      </c>
      <c r="C136" s="37">
        <v>4301011223</v>
      </c>
      <c r="D136" s="332">
        <v>4607091383423</v>
      </c>
      <c r="E136" s="332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133</v>
      </c>
      <c r="M136" s="38">
        <v>35</v>
      </c>
      <c r="N13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4"/>
      <c r="P136" s="334"/>
      <c r="Q136" s="334"/>
      <c r="R136" s="335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259</v>
      </c>
      <c r="B137" s="64" t="s">
        <v>260</v>
      </c>
      <c r="C137" s="37">
        <v>4301011338</v>
      </c>
      <c r="D137" s="332">
        <v>4607091381405</v>
      </c>
      <c r="E137" s="332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5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4"/>
      <c r="P137" s="334"/>
      <c r="Q137" s="334"/>
      <c r="R137" s="335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261</v>
      </c>
      <c r="B138" s="64" t="s">
        <v>262</v>
      </c>
      <c r="C138" s="37">
        <v>4301011333</v>
      </c>
      <c r="D138" s="332">
        <v>4607091386516</v>
      </c>
      <c r="E138" s="332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4"/>
      <c r="P138" s="334"/>
      <c r="Q138" s="334"/>
      <c r="R138" s="335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26"/>
      <c r="B139" s="326"/>
      <c r="C139" s="326"/>
      <c r="D139" s="326"/>
      <c r="E139" s="326"/>
      <c r="F139" s="326"/>
      <c r="G139" s="326"/>
      <c r="H139" s="326"/>
      <c r="I139" s="326"/>
      <c r="J139" s="326"/>
      <c r="K139" s="326"/>
      <c r="L139" s="326"/>
      <c r="M139" s="327"/>
      <c r="N139" s="323" t="s">
        <v>43</v>
      </c>
      <c r="O139" s="324"/>
      <c r="P139" s="324"/>
      <c r="Q139" s="324"/>
      <c r="R139" s="324"/>
      <c r="S139" s="324"/>
      <c r="T139" s="325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26"/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7"/>
      <c r="N140" s="323" t="s">
        <v>43</v>
      </c>
      <c r="O140" s="324"/>
      <c r="P140" s="324"/>
      <c r="Q140" s="324"/>
      <c r="R140" s="324"/>
      <c r="S140" s="324"/>
      <c r="T140" s="325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36" t="s">
        <v>263</v>
      </c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36"/>
      <c r="N141" s="336"/>
      <c r="O141" s="336"/>
      <c r="P141" s="336"/>
      <c r="Q141" s="336"/>
      <c r="R141" s="336"/>
      <c r="S141" s="336"/>
      <c r="T141" s="336"/>
      <c r="U141" s="336"/>
      <c r="V141" s="336"/>
      <c r="W141" s="336"/>
      <c r="X141" s="336"/>
      <c r="Y141" s="66"/>
      <c r="Z141" s="66"/>
    </row>
    <row r="142" spans="1:53" ht="14.25" customHeight="1" x14ac:dyDescent="0.25">
      <c r="A142" s="337" t="s">
        <v>76</v>
      </c>
      <c r="B142" s="337"/>
      <c r="C142" s="337"/>
      <c r="D142" s="337"/>
      <c r="E142" s="337"/>
      <c r="F142" s="337"/>
      <c r="G142" s="337"/>
      <c r="H142" s="337"/>
      <c r="I142" s="337"/>
      <c r="J142" s="337"/>
      <c r="K142" s="337"/>
      <c r="L142" s="337"/>
      <c r="M142" s="337"/>
      <c r="N142" s="337"/>
      <c r="O142" s="337"/>
      <c r="P142" s="337"/>
      <c r="Q142" s="337"/>
      <c r="R142" s="337"/>
      <c r="S142" s="337"/>
      <c r="T142" s="337"/>
      <c r="U142" s="337"/>
      <c r="V142" s="337"/>
      <c r="W142" s="337"/>
      <c r="X142" s="337"/>
      <c r="Y142" s="67"/>
      <c r="Z142" s="67"/>
    </row>
    <row r="143" spans="1:53" ht="27" customHeight="1" x14ac:dyDescent="0.25">
      <c r="A143" s="64" t="s">
        <v>264</v>
      </c>
      <c r="B143" s="64" t="s">
        <v>265</v>
      </c>
      <c r="C143" s="37">
        <v>4301031191</v>
      </c>
      <c r="D143" s="332">
        <v>4680115880993</v>
      </c>
      <c r="E143" s="332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5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4"/>
      <c r="P143" s="334"/>
      <c r="Q143" s="334"/>
      <c r="R143" s="335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266</v>
      </c>
      <c r="B144" s="64" t="s">
        <v>267</v>
      </c>
      <c r="C144" s="37">
        <v>4301031204</v>
      </c>
      <c r="D144" s="332">
        <v>4680115881761</v>
      </c>
      <c r="E144" s="332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4"/>
      <c r="P144" s="334"/>
      <c r="Q144" s="334"/>
      <c r="R144" s="335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268</v>
      </c>
      <c r="B145" s="64" t="s">
        <v>269</v>
      </c>
      <c r="C145" s="37">
        <v>4301031201</v>
      </c>
      <c r="D145" s="332">
        <v>4680115881563</v>
      </c>
      <c r="E145" s="332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4"/>
      <c r="P145" s="334"/>
      <c r="Q145" s="334"/>
      <c r="R145" s="33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270</v>
      </c>
      <c r="B146" s="64" t="s">
        <v>271</v>
      </c>
      <c r="C146" s="37">
        <v>4301031199</v>
      </c>
      <c r="D146" s="332">
        <v>4680115880986</v>
      </c>
      <c r="E146" s="332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182</v>
      </c>
      <c r="L146" s="39" t="s">
        <v>79</v>
      </c>
      <c r="M146" s="38">
        <v>40</v>
      </c>
      <c r="N146" s="5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4"/>
      <c r="P146" s="334"/>
      <c r="Q146" s="334"/>
      <c r="R146" s="33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272</v>
      </c>
      <c r="B147" s="64" t="s">
        <v>273</v>
      </c>
      <c r="C147" s="37">
        <v>4301031190</v>
      </c>
      <c r="D147" s="332">
        <v>4680115880207</v>
      </c>
      <c r="E147" s="332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5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4"/>
      <c r="P147" s="334"/>
      <c r="Q147" s="334"/>
      <c r="R147" s="33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274</v>
      </c>
      <c r="B148" s="64" t="s">
        <v>275</v>
      </c>
      <c r="C148" s="37">
        <v>4301031205</v>
      </c>
      <c r="D148" s="332">
        <v>4680115881785</v>
      </c>
      <c r="E148" s="332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182</v>
      </c>
      <c r="L148" s="39" t="s">
        <v>79</v>
      </c>
      <c r="M148" s="38">
        <v>40</v>
      </c>
      <c r="N148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4"/>
      <c r="P148" s="334"/>
      <c r="Q148" s="334"/>
      <c r="R148" s="33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276</v>
      </c>
      <c r="B149" s="64" t="s">
        <v>277</v>
      </c>
      <c r="C149" s="37">
        <v>4301031202</v>
      </c>
      <c r="D149" s="332">
        <v>4680115881679</v>
      </c>
      <c r="E149" s="332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182</v>
      </c>
      <c r="L149" s="39" t="s">
        <v>79</v>
      </c>
      <c r="M149" s="38">
        <v>40</v>
      </c>
      <c r="N149" s="5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4"/>
      <c r="P149" s="334"/>
      <c r="Q149" s="334"/>
      <c r="R149" s="33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278</v>
      </c>
      <c r="B150" s="64" t="s">
        <v>279</v>
      </c>
      <c r="C150" s="37">
        <v>4301031158</v>
      </c>
      <c r="D150" s="332">
        <v>4680115880191</v>
      </c>
      <c r="E150" s="332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4"/>
      <c r="P150" s="334"/>
      <c r="Q150" s="334"/>
      <c r="R150" s="33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26"/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7"/>
      <c r="N151" s="323" t="s">
        <v>43</v>
      </c>
      <c r="O151" s="324"/>
      <c r="P151" s="324"/>
      <c r="Q151" s="324"/>
      <c r="R151" s="324"/>
      <c r="S151" s="324"/>
      <c r="T151" s="325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26"/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6"/>
      <c r="M152" s="327"/>
      <c r="N152" s="323" t="s">
        <v>43</v>
      </c>
      <c r="O152" s="324"/>
      <c r="P152" s="324"/>
      <c r="Q152" s="324"/>
      <c r="R152" s="324"/>
      <c r="S152" s="324"/>
      <c r="T152" s="325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36" t="s">
        <v>280</v>
      </c>
      <c r="B153" s="336"/>
      <c r="C153" s="336"/>
      <c r="D153" s="336"/>
      <c r="E153" s="336"/>
      <c r="F153" s="336"/>
      <c r="G153" s="336"/>
      <c r="H153" s="336"/>
      <c r="I153" s="336"/>
      <c r="J153" s="336"/>
      <c r="K153" s="336"/>
      <c r="L153" s="336"/>
      <c r="M153" s="336"/>
      <c r="N153" s="336"/>
      <c r="O153" s="336"/>
      <c r="P153" s="336"/>
      <c r="Q153" s="336"/>
      <c r="R153" s="336"/>
      <c r="S153" s="336"/>
      <c r="T153" s="336"/>
      <c r="U153" s="336"/>
      <c r="V153" s="336"/>
      <c r="W153" s="336"/>
      <c r="X153" s="336"/>
      <c r="Y153" s="66"/>
      <c r="Z153" s="66"/>
    </row>
    <row r="154" spans="1:53" ht="14.25" customHeight="1" x14ac:dyDescent="0.25">
      <c r="A154" s="337" t="s">
        <v>116</v>
      </c>
      <c r="B154" s="337"/>
      <c r="C154" s="337"/>
      <c r="D154" s="337"/>
      <c r="E154" s="337"/>
      <c r="F154" s="337"/>
      <c r="G154" s="337"/>
      <c r="H154" s="337"/>
      <c r="I154" s="337"/>
      <c r="J154" s="337"/>
      <c r="K154" s="337"/>
      <c r="L154" s="337"/>
      <c r="M154" s="337"/>
      <c r="N154" s="337"/>
      <c r="O154" s="337"/>
      <c r="P154" s="337"/>
      <c r="Q154" s="337"/>
      <c r="R154" s="337"/>
      <c r="S154" s="337"/>
      <c r="T154" s="337"/>
      <c r="U154" s="337"/>
      <c r="V154" s="337"/>
      <c r="W154" s="337"/>
      <c r="X154" s="337"/>
      <c r="Y154" s="67"/>
      <c r="Z154" s="67"/>
    </row>
    <row r="155" spans="1:53" ht="16.5" customHeight="1" x14ac:dyDescent="0.25">
      <c r="A155" s="64" t="s">
        <v>281</v>
      </c>
      <c r="B155" s="64" t="s">
        <v>282</v>
      </c>
      <c r="C155" s="37">
        <v>4301011450</v>
      </c>
      <c r="D155" s="332">
        <v>4680115881402</v>
      </c>
      <c r="E155" s="332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5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34"/>
      <c r="P155" s="334"/>
      <c r="Q155" s="334"/>
      <c r="R155" s="335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283</v>
      </c>
      <c r="B156" s="64" t="s">
        <v>284</v>
      </c>
      <c r="C156" s="37">
        <v>4301011454</v>
      </c>
      <c r="D156" s="332">
        <v>4680115881396</v>
      </c>
      <c r="E156" s="332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50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34"/>
      <c r="P156" s="334"/>
      <c r="Q156" s="334"/>
      <c r="R156" s="335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6"/>
      <c r="M157" s="327"/>
      <c r="N157" s="323" t="s">
        <v>43</v>
      </c>
      <c r="O157" s="324"/>
      <c r="P157" s="324"/>
      <c r="Q157" s="324"/>
      <c r="R157" s="324"/>
      <c r="S157" s="324"/>
      <c r="T157" s="325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26"/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6"/>
      <c r="M158" s="327"/>
      <c r="N158" s="323" t="s">
        <v>43</v>
      </c>
      <c r="O158" s="324"/>
      <c r="P158" s="324"/>
      <c r="Q158" s="324"/>
      <c r="R158" s="324"/>
      <c r="S158" s="324"/>
      <c r="T158" s="325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37" t="s">
        <v>108</v>
      </c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7"/>
      <c r="N159" s="337"/>
      <c r="O159" s="337"/>
      <c r="P159" s="337"/>
      <c r="Q159" s="337"/>
      <c r="R159" s="337"/>
      <c r="S159" s="337"/>
      <c r="T159" s="337"/>
      <c r="U159" s="337"/>
      <c r="V159" s="337"/>
      <c r="W159" s="337"/>
      <c r="X159" s="337"/>
      <c r="Y159" s="67"/>
      <c r="Z159" s="67"/>
    </row>
    <row r="160" spans="1:53" ht="16.5" customHeight="1" x14ac:dyDescent="0.25">
      <c r="A160" s="64" t="s">
        <v>285</v>
      </c>
      <c r="B160" s="64" t="s">
        <v>286</v>
      </c>
      <c r="C160" s="37">
        <v>4301020262</v>
      </c>
      <c r="D160" s="332">
        <v>4680115882935</v>
      </c>
      <c r="E160" s="332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133</v>
      </c>
      <c r="M160" s="38">
        <v>50</v>
      </c>
      <c r="N160" s="502" t="s">
        <v>287</v>
      </c>
      <c r="O160" s="334"/>
      <c r="P160" s="334"/>
      <c r="Q160" s="334"/>
      <c r="R160" s="335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288</v>
      </c>
      <c r="B161" s="64" t="s">
        <v>289</v>
      </c>
      <c r="C161" s="37">
        <v>4301020220</v>
      </c>
      <c r="D161" s="332">
        <v>4680115880764</v>
      </c>
      <c r="E161" s="332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5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34"/>
      <c r="P161" s="334"/>
      <c r="Q161" s="334"/>
      <c r="R161" s="335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26"/>
      <c r="B162" s="326"/>
      <c r="C162" s="326"/>
      <c r="D162" s="326"/>
      <c r="E162" s="326"/>
      <c r="F162" s="326"/>
      <c r="G162" s="326"/>
      <c r="H162" s="326"/>
      <c r="I162" s="326"/>
      <c r="J162" s="326"/>
      <c r="K162" s="326"/>
      <c r="L162" s="326"/>
      <c r="M162" s="327"/>
      <c r="N162" s="323" t="s">
        <v>43</v>
      </c>
      <c r="O162" s="324"/>
      <c r="P162" s="324"/>
      <c r="Q162" s="324"/>
      <c r="R162" s="324"/>
      <c r="S162" s="324"/>
      <c r="T162" s="325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26"/>
      <c r="B163" s="326"/>
      <c r="C163" s="326"/>
      <c r="D163" s="326"/>
      <c r="E163" s="326"/>
      <c r="F163" s="326"/>
      <c r="G163" s="326"/>
      <c r="H163" s="326"/>
      <c r="I163" s="326"/>
      <c r="J163" s="326"/>
      <c r="K163" s="326"/>
      <c r="L163" s="326"/>
      <c r="M163" s="327"/>
      <c r="N163" s="323" t="s">
        <v>43</v>
      </c>
      <c r="O163" s="324"/>
      <c r="P163" s="324"/>
      <c r="Q163" s="324"/>
      <c r="R163" s="324"/>
      <c r="S163" s="324"/>
      <c r="T163" s="325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37" t="s">
        <v>76</v>
      </c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37"/>
      <c r="P164" s="337"/>
      <c r="Q164" s="337"/>
      <c r="R164" s="337"/>
      <c r="S164" s="337"/>
      <c r="T164" s="337"/>
      <c r="U164" s="337"/>
      <c r="V164" s="337"/>
      <c r="W164" s="337"/>
      <c r="X164" s="337"/>
      <c r="Y164" s="67"/>
      <c r="Z164" s="67"/>
    </row>
    <row r="165" spans="1:53" ht="27" customHeight="1" x14ac:dyDescent="0.25">
      <c r="A165" s="64" t="s">
        <v>290</v>
      </c>
      <c r="B165" s="64" t="s">
        <v>291</v>
      </c>
      <c r="C165" s="37">
        <v>4301031224</v>
      </c>
      <c r="D165" s="332">
        <v>4680115882683</v>
      </c>
      <c r="E165" s="332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34"/>
      <c r="P165" s="334"/>
      <c r="Q165" s="334"/>
      <c r="R165" s="335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292</v>
      </c>
      <c r="B166" s="64" t="s">
        <v>293</v>
      </c>
      <c r="C166" s="37">
        <v>4301031230</v>
      </c>
      <c r="D166" s="332">
        <v>4680115882690</v>
      </c>
      <c r="E166" s="332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34"/>
      <c r="P166" s="334"/>
      <c r="Q166" s="334"/>
      <c r="R166" s="33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294</v>
      </c>
      <c r="B167" s="64" t="s">
        <v>295</v>
      </c>
      <c r="C167" s="37">
        <v>4301031220</v>
      </c>
      <c r="D167" s="332">
        <v>4680115882669</v>
      </c>
      <c r="E167" s="332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5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34"/>
      <c r="P167" s="334"/>
      <c r="Q167" s="334"/>
      <c r="R167" s="335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296</v>
      </c>
      <c r="B168" s="64" t="s">
        <v>297</v>
      </c>
      <c r="C168" s="37">
        <v>4301031221</v>
      </c>
      <c r="D168" s="332">
        <v>4680115882676</v>
      </c>
      <c r="E168" s="332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34"/>
      <c r="P168" s="334"/>
      <c r="Q168" s="334"/>
      <c r="R168" s="335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26"/>
      <c r="B169" s="326"/>
      <c r="C169" s="326"/>
      <c r="D169" s="326"/>
      <c r="E169" s="326"/>
      <c r="F169" s="326"/>
      <c r="G169" s="326"/>
      <c r="H169" s="326"/>
      <c r="I169" s="326"/>
      <c r="J169" s="326"/>
      <c r="K169" s="326"/>
      <c r="L169" s="326"/>
      <c r="M169" s="327"/>
      <c r="N169" s="323" t="s">
        <v>43</v>
      </c>
      <c r="O169" s="324"/>
      <c r="P169" s="324"/>
      <c r="Q169" s="324"/>
      <c r="R169" s="324"/>
      <c r="S169" s="324"/>
      <c r="T169" s="325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26"/>
      <c r="B170" s="326"/>
      <c r="C170" s="326"/>
      <c r="D170" s="326"/>
      <c r="E170" s="326"/>
      <c r="F170" s="326"/>
      <c r="G170" s="326"/>
      <c r="H170" s="326"/>
      <c r="I170" s="326"/>
      <c r="J170" s="326"/>
      <c r="K170" s="326"/>
      <c r="L170" s="326"/>
      <c r="M170" s="327"/>
      <c r="N170" s="323" t="s">
        <v>43</v>
      </c>
      <c r="O170" s="324"/>
      <c r="P170" s="324"/>
      <c r="Q170" s="324"/>
      <c r="R170" s="324"/>
      <c r="S170" s="324"/>
      <c r="T170" s="325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37" t="s">
        <v>81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67"/>
      <c r="Z171" s="67"/>
    </row>
    <row r="172" spans="1:53" ht="27" customHeight="1" x14ac:dyDescent="0.25">
      <c r="A172" s="64" t="s">
        <v>298</v>
      </c>
      <c r="B172" s="64" t="s">
        <v>299</v>
      </c>
      <c r="C172" s="37">
        <v>4301051409</v>
      </c>
      <c r="D172" s="332">
        <v>4680115881556</v>
      </c>
      <c r="E172" s="332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133</v>
      </c>
      <c r="M172" s="38">
        <v>45</v>
      </c>
      <c r="N172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34"/>
      <c r="P172" s="334"/>
      <c r="Q172" s="334"/>
      <c r="R172" s="335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300</v>
      </c>
      <c r="B173" s="64" t="s">
        <v>301</v>
      </c>
      <c r="C173" s="37">
        <v>4301051538</v>
      </c>
      <c r="D173" s="332">
        <v>4680115880573</v>
      </c>
      <c r="E173" s="332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97" t="s">
        <v>302</v>
      </c>
      <c r="O173" s="334"/>
      <c r="P173" s="334"/>
      <c r="Q173" s="334"/>
      <c r="R173" s="335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303</v>
      </c>
      <c r="B174" s="64" t="s">
        <v>304</v>
      </c>
      <c r="C174" s="37">
        <v>4301051408</v>
      </c>
      <c r="D174" s="332">
        <v>4680115881594</v>
      </c>
      <c r="E174" s="332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133</v>
      </c>
      <c r="M174" s="38">
        <v>40</v>
      </c>
      <c r="N174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34"/>
      <c r="P174" s="334"/>
      <c r="Q174" s="334"/>
      <c r="R174" s="335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305</v>
      </c>
      <c r="B175" s="64" t="s">
        <v>306</v>
      </c>
      <c r="C175" s="37">
        <v>4301051505</v>
      </c>
      <c r="D175" s="332">
        <v>4680115881587</v>
      </c>
      <c r="E175" s="332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91" t="s">
        <v>307</v>
      </c>
      <c r="O175" s="334"/>
      <c r="P175" s="334"/>
      <c r="Q175" s="334"/>
      <c r="R175" s="33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308</v>
      </c>
      <c r="B176" s="64" t="s">
        <v>309</v>
      </c>
      <c r="C176" s="37">
        <v>4301051380</v>
      </c>
      <c r="D176" s="332">
        <v>4680115880962</v>
      </c>
      <c r="E176" s="332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9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34"/>
      <c r="P176" s="334"/>
      <c r="Q176" s="334"/>
      <c r="R176" s="33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310</v>
      </c>
      <c r="B177" s="64" t="s">
        <v>311</v>
      </c>
      <c r="C177" s="37">
        <v>4301051411</v>
      </c>
      <c r="D177" s="332">
        <v>4680115881617</v>
      </c>
      <c r="E177" s="332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133</v>
      </c>
      <c r="M177" s="38">
        <v>40</v>
      </c>
      <c r="N177" s="4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34"/>
      <c r="P177" s="334"/>
      <c r="Q177" s="334"/>
      <c r="R177" s="33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4301051487</v>
      </c>
      <c r="D178" s="332">
        <v>4680115881228</v>
      </c>
      <c r="E178" s="332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94" t="s">
        <v>314</v>
      </c>
      <c r="O178" s="334"/>
      <c r="P178" s="334"/>
      <c r="Q178" s="334"/>
      <c r="R178" s="33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315</v>
      </c>
      <c r="B179" s="64" t="s">
        <v>316</v>
      </c>
      <c r="C179" s="37">
        <v>4301051506</v>
      </c>
      <c r="D179" s="332">
        <v>4680115881037</v>
      </c>
      <c r="E179" s="332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85" t="s">
        <v>317</v>
      </c>
      <c r="O179" s="334"/>
      <c r="P179" s="334"/>
      <c r="Q179" s="334"/>
      <c r="R179" s="33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4301051384</v>
      </c>
      <c r="D180" s="332">
        <v>4680115881211</v>
      </c>
      <c r="E180" s="332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34"/>
      <c r="P180" s="334"/>
      <c r="Q180" s="334"/>
      <c r="R180" s="33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320</v>
      </c>
      <c r="B181" s="64" t="s">
        <v>321</v>
      </c>
      <c r="C181" s="37">
        <v>4301051378</v>
      </c>
      <c r="D181" s="332">
        <v>4680115881020</v>
      </c>
      <c r="E181" s="332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34"/>
      <c r="P181" s="334"/>
      <c r="Q181" s="334"/>
      <c r="R181" s="33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4301051407</v>
      </c>
      <c r="D182" s="332">
        <v>4680115882195</v>
      </c>
      <c r="E182" s="332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133</v>
      </c>
      <c r="M182" s="38">
        <v>40</v>
      </c>
      <c r="N182" s="4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34"/>
      <c r="P182" s="334"/>
      <c r="Q182" s="334"/>
      <c r="R182" s="33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324</v>
      </c>
      <c r="B183" s="64" t="s">
        <v>325</v>
      </c>
      <c r="C183" s="37">
        <v>4301051479</v>
      </c>
      <c r="D183" s="332">
        <v>4680115882607</v>
      </c>
      <c r="E183" s="332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133</v>
      </c>
      <c r="M183" s="38">
        <v>45</v>
      </c>
      <c r="N183" s="4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34"/>
      <c r="P183" s="334"/>
      <c r="Q183" s="334"/>
      <c r="R183" s="33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326</v>
      </c>
      <c r="B184" s="64" t="s">
        <v>327</v>
      </c>
      <c r="C184" s="37">
        <v>4301051468</v>
      </c>
      <c r="D184" s="332">
        <v>4680115880092</v>
      </c>
      <c r="E184" s="33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133</v>
      </c>
      <c r="M184" s="38">
        <v>45</v>
      </c>
      <c r="N184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34"/>
      <c r="P184" s="334"/>
      <c r="Q184" s="334"/>
      <c r="R184" s="33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328</v>
      </c>
      <c r="B185" s="64" t="s">
        <v>329</v>
      </c>
      <c r="C185" s="37">
        <v>4301051469</v>
      </c>
      <c r="D185" s="332">
        <v>4680115880221</v>
      </c>
      <c r="E185" s="33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133</v>
      </c>
      <c r="M185" s="38">
        <v>45</v>
      </c>
      <c r="N185" s="4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34"/>
      <c r="P185" s="334"/>
      <c r="Q185" s="334"/>
      <c r="R185" s="33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330</v>
      </c>
      <c r="B186" s="64" t="s">
        <v>331</v>
      </c>
      <c r="C186" s="37">
        <v>4301051523</v>
      </c>
      <c r="D186" s="332">
        <v>4680115882942</v>
      </c>
      <c r="E186" s="332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34"/>
      <c r="P186" s="334"/>
      <c r="Q186" s="334"/>
      <c r="R186" s="33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332</v>
      </c>
      <c r="B187" s="64" t="s">
        <v>333</v>
      </c>
      <c r="C187" s="37">
        <v>4301051326</v>
      </c>
      <c r="D187" s="332">
        <v>4680115880504</v>
      </c>
      <c r="E187" s="332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34"/>
      <c r="P187" s="334"/>
      <c r="Q187" s="334"/>
      <c r="R187" s="335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334</v>
      </c>
      <c r="B188" s="64" t="s">
        <v>335</v>
      </c>
      <c r="C188" s="37">
        <v>4301051410</v>
      </c>
      <c r="D188" s="332">
        <v>4680115882164</v>
      </c>
      <c r="E188" s="332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133</v>
      </c>
      <c r="M188" s="38">
        <v>40</v>
      </c>
      <c r="N188" s="4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34"/>
      <c r="P188" s="334"/>
      <c r="Q188" s="334"/>
      <c r="R188" s="335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26"/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6"/>
      <c r="M189" s="327"/>
      <c r="N189" s="323" t="s">
        <v>43</v>
      </c>
      <c r="O189" s="324"/>
      <c r="P189" s="324"/>
      <c r="Q189" s="324"/>
      <c r="R189" s="324"/>
      <c r="S189" s="324"/>
      <c r="T189" s="325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8"/>
      <c r="Z189" s="68"/>
    </row>
    <row r="190" spans="1:53" x14ac:dyDescent="0.2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6"/>
      <c r="M190" s="327"/>
      <c r="N190" s="323" t="s">
        <v>43</v>
      </c>
      <c r="O190" s="324"/>
      <c r="P190" s="324"/>
      <c r="Q190" s="324"/>
      <c r="R190" s="324"/>
      <c r="S190" s="324"/>
      <c r="T190" s="325"/>
      <c r="U190" s="43" t="s">
        <v>0</v>
      </c>
      <c r="V190" s="44">
        <f>IFERROR(SUM(V172:V188),"0")</f>
        <v>0</v>
      </c>
      <c r="W190" s="44">
        <f>IFERROR(SUM(W172:W188),"0")</f>
        <v>0</v>
      </c>
      <c r="X190" s="43"/>
      <c r="Y190" s="68"/>
      <c r="Z190" s="68"/>
    </row>
    <row r="191" spans="1:53" ht="14.25" customHeight="1" x14ac:dyDescent="0.25">
      <c r="A191" s="337" t="s">
        <v>234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67"/>
      <c r="Z191" s="67"/>
    </row>
    <row r="192" spans="1:53" ht="16.5" customHeight="1" x14ac:dyDescent="0.25">
      <c r="A192" s="64" t="s">
        <v>336</v>
      </c>
      <c r="B192" s="64" t="s">
        <v>337</v>
      </c>
      <c r="C192" s="37">
        <v>4301060338</v>
      </c>
      <c r="D192" s="332">
        <v>4680115880801</v>
      </c>
      <c r="E192" s="332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34"/>
      <c r="P192" s="334"/>
      <c r="Q192" s="334"/>
      <c r="R192" s="335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338</v>
      </c>
      <c r="B193" s="64" t="s">
        <v>339</v>
      </c>
      <c r="C193" s="37">
        <v>4301060339</v>
      </c>
      <c r="D193" s="332">
        <v>4680115880818</v>
      </c>
      <c r="E193" s="332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7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34"/>
      <c r="P193" s="334"/>
      <c r="Q193" s="334"/>
      <c r="R193" s="335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26"/>
      <c r="B194" s="326"/>
      <c r="C194" s="326"/>
      <c r="D194" s="326"/>
      <c r="E194" s="326"/>
      <c r="F194" s="326"/>
      <c r="G194" s="326"/>
      <c r="H194" s="326"/>
      <c r="I194" s="326"/>
      <c r="J194" s="326"/>
      <c r="K194" s="326"/>
      <c r="L194" s="326"/>
      <c r="M194" s="327"/>
      <c r="N194" s="323" t="s">
        <v>43</v>
      </c>
      <c r="O194" s="324"/>
      <c r="P194" s="324"/>
      <c r="Q194" s="324"/>
      <c r="R194" s="324"/>
      <c r="S194" s="324"/>
      <c r="T194" s="325"/>
      <c r="U194" s="43" t="s">
        <v>42</v>
      </c>
      <c r="V194" s="44">
        <f>IFERROR(V192/H192,"0")+IFERROR(V193/H193,"0")</f>
        <v>0</v>
      </c>
      <c r="W194" s="44">
        <f>IFERROR(W192/H192,"0")+IFERROR(W193/H193,"0")</f>
        <v>0</v>
      </c>
      <c r="X194" s="44">
        <f>IFERROR(IF(X192="",0,X192),"0")+IFERROR(IF(X193="",0,X193),"0")</f>
        <v>0</v>
      </c>
      <c r="Y194" s="68"/>
      <c r="Z194" s="68"/>
    </row>
    <row r="195" spans="1:53" x14ac:dyDescent="0.2">
      <c r="A195" s="326"/>
      <c r="B195" s="326"/>
      <c r="C195" s="326"/>
      <c r="D195" s="326"/>
      <c r="E195" s="326"/>
      <c r="F195" s="326"/>
      <c r="G195" s="326"/>
      <c r="H195" s="326"/>
      <c r="I195" s="326"/>
      <c r="J195" s="326"/>
      <c r="K195" s="326"/>
      <c r="L195" s="326"/>
      <c r="M195" s="327"/>
      <c r="N195" s="323" t="s">
        <v>43</v>
      </c>
      <c r="O195" s="324"/>
      <c r="P195" s="324"/>
      <c r="Q195" s="324"/>
      <c r="R195" s="324"/>
      <c r="S195" s="324"/>
      <c r="T195" s="325"/>
      <c r="U195" s="43" t="s">
        <v>0</v>
      </c>
      <c r="V195" s="44">
        <f>IFERROR(SUM(V192:V193),"0")</f>
        <v>0</v>
      </c>
      <c r="W195" s="44">
        <f>IFERROR(SUM(W192:W193),"0")</f>
        <v>0</v>
      </c>
      <c r="X195" s="43"/>
      <c r="Y195" s="68"/>
      <c r="Z195" s="68"/>
    </row>
    <row r="196" spans="1:53" ht="16.5" customHeight="1" x14ac:dyDescent="0.25">
      <c r="A196" s="336" t="s">
        <v>340</v>
      </c>
      <c r="B196" s="336"/>
      <c r="C196" s="336"/>
      <c r="D196" s="336"/>
      <c r="E196" s="336"/>
      <c r="F196" s="336"/>
      <c r="G196" s="336"/>
      <c r="H196" s="336"/>
      <c r="I196" s="336"/>
      <c r="J196" s="336"/>
      <c r="K196" s="336"/>
      <c r="L196" s="336"/>
      <c r="M196" s="336"/>
      <c r="N196" s="336"/>
      <c r="O196" s="336"/>
      <c r="P196" s="336"/>
      <c r="Q196" s="336"/>
      <c r="R196" s="336"/>
      <c r="S196" s="336"/>
      <c r="T196" s="336"/>
      <c r="U196" s="336"/>
      <c r="V196" s="336"/>
      <c r="W196" s="336"/>
      <c r="X196" s="336"/>
      <c r="Y196" s="66"/>
      <c r="Z196" s="66"/>
    </row>
    <row r="197" spans="1:53" ht="14.25" customHeight="1" x14ac:dyDescent="0.25">
      <c r="A197" s="337" t="s">
        <v>116</v>
      </c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37"/>
      <c r="P197" s="337"/>
      <c r="Q197" s="337"/>
      <c r="R197" s="337"/>
      <c r="S197" s="337"/>
      <c r="T197" s="337"/>
      <c r="U197" s="337"/>
      <c r="V197" s="337"/>
      <c r="W197" s="337"/>
      <c r="X197" s="337"/>
      <c r="Y197" s="67"/>
      <c r="Z197" s="67"/>
    </row>
    <row r="198" spans="1:53" ht="27" customHeight="1" x14ac:dyDescent="0.25">
      <c r="A198" s="64" t="s">
        <v>341</v>
      </c>
      <c r="B198" s="64" t="s">
        <v>342</v>
      </c>
      <c r="C198" s="37">
        <v>4301011346</v>
      </c>
      <c r="D198" s="332">
        <v>4607091387445</v>
      </c>
      <c r="E198" s="332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34"/>
      <c r="P198" s="334"/>
      <c r="Q198" s="334"/>
      <c r="R198" s="335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343</v>
      </c>
      <c r="B199" s="64" t="s">
        <v>344</v>
      </c>
      <c r="C199" s="37">
        <v>4301011362</v>
      </c>
      <c r="D199" s="332">
        <v>4607091386004</v>
      </c>
      <c r="E199" s="332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121</v>
      </c>
      <c r="M199" s="38">
        <v>55</v>
      </c>
      <c r="N199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34"/>
      <c r="P199" s="334"/>
      <c r="Q199" s="334"/>
      <c r="R199" s="335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343</v>
      </c>
      <c r="B200" s="64" t="s">
        <v>345</v>
      </c>
      <c r="C200" s="37">
        <v>4301011308</v>
      </c>
      <c r="D200" s="332">
        <v>4607091386004</v>
      </c>
      <c r="E200" s="332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35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346</v>
      </c>
      <c r="B201" s="64" t="s">
        <v>347</v>
      </c>
      <c r="C201" s="37">
        <v>4301011347</v>
      </c>
      <c r="D201" s="332">
        <v>4607091386073</v>
      </c>
      <c r="E201" s="332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34"/>
      <c r="P201" s="334"/>
      <c r="Q201" s="334"/>
      <c r="R201" s="33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348</v>
      </c>
      <c r="B202" s="64" t="s">
        <v>349</v>
      </c>
      <c r="C202" s="37">
        <v>4301011395</v>
      </c>
      <c r="D202" s="332">
        <v>4607091387322</v>
      </c>
      <c r="E202" s="332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121</v>
      </c>
      <c r="M202" s="38">
        <v>55</v>
      </c>
      <c r="N202" s="4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34"/>
      <c r="P202" s="334"/>
      <c r="Q202" s="334"/>
      <c r="R202" s="33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348</v>
      </c>
      <c r="B203" s="64" t="s">
        <v>350</v>
      </c>
      <c r="C203" s="37">
        <v>4301010928</v>
      </c>
      <c r="D203" s="332">
        <v>4607091387322</v>
      </c>
      <c r="E203" s="332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7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3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351</v>
      </c>
      <c r="B204" s="64" t="s">
        <v>352</v>
      </c>
      <c r="C204" s="37">
        <v>4301011311</v>
      </c>
      <c r="D204" s="332">
        <v>4607091387377</v>
      </c>
      <c r="E204" s="332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34"/>
      <c r="P204" s="334"/>
      <c r="Q204" s="334"/>
      <c r="R204" s="33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353</v>
      </c>
      <c r="B205" s="64" t="s">
        <v>354</v>
      </c>
      <c r="C205" s="37">
        <v>4301010945</v>
      </c>
      <c r="D205" s="332">
        <v>4607091387353</v>
      </c>
      <c r="E205" s="332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34"/>
      <c r="P205" s="334"/>
      <c r="Q205" s="334"/>
      <c r="R205" s="33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355</v>
      </c>
      <c r="B206" s="64" t="s">
        <v>356</v>
      </c>
      <c r="C206" s="37">
        <v>4301011328</v>
      </c>
      <c r="D206" s="332">
        <v>4607091386011</v>
      </c>
      <c r="E206" s="332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34"/>
      <c r="P206" s="334"/>
      <c r="Q206" s="334"/>
      <c r="R206" s="33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ref="X206:X212" si="11"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357</v>
      </c>
      <c r="B207" s="64" t="s">
        <v>358</v>
      </c>
      <c r="C207" s="37">
        <v>4301011329</v>
      </c>
      <c r="D207" s="332">
        <v>4607091387308</v>
      </c>
      <c r="E207" s="332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34"/>
      <c r="P207" s="334"/>
      <c r="Q207" s="334"/>
      <c r="R207" s="33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359</v>
      </c>
      <c r="B208" s="64" t="s">
        <v>360</v>
      </c>
      <c r="C208" s="37">
        <v>4301011049</v>
      </c>
      <c r="D208" s="332">
        <v>4607091387339</v>
      </c>
      <c r="E208" s="332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34"/>
      <c r="P208" s="334"/>
      <c r="Q208" s="334"/>
      <c r="R208" s="33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361</v>
      </c>
      <c r="B209" s="64" t="s">
        <v>362</v>
      </c>
      <c r="C209" s="37">
        <v>4301011433</v>
      </c>
      <c r="D209" s="332">
        <v>4680115882638</v>
      </c>
      <c r="E209" s="332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34"/>
      <c r="P209" s="334"/>
      <c r="Q209" s="334"/>
      <c r="R209" s="33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363</v>
      </c>
      <c r="B210" s="64" t="s">
        <v>364</v>
      </c>
      <c r="C210" s="37">
        <v>4301011573</v>
      </c>
      <c r="D210" s="332">
        <v>4680115881938</v>
      </c>
      <c r="E210" s="332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4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34"/>
      <c r="P210" s="334"/>
      <c r="Q210" s="334"/>
      <c r="R210" s="33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365</v>
      </c>
      <c r="B211" s="64" t="s">
        <v>366</v>
      </c>
      <c r="C211" s="37">
        <v>4301010944</v>
      </c>
      <c r="D211" s="332">
        <v>4607091387346</v>
      </c>
      <c r="E211" s="332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34"/>
      <c r="P211" s="334"/>
      <c r="Q211" s="334"/>
      <c r="R211" s="335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367</v>
      </c>
      <c r="B212" s="64" t="s">
        <v>368</v>
      </c>
      <c r="C212" s="37">
        <v>4301011353</v>
      </c>
      <c r="D212" s="332">
        <v>4607091389807</v>
      </c>
      <c r="E212" s="332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34"/>
      <c r="P212" s="334"/>
      <c r="Q212" s="334"/>
      <c r="R212" s="335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6"/>
      <c r="M213" s="327"/>
      <c r="N213" s="323" t="s">
        <v>43</v>
      </c>
      <c r="O213" s="324"/>
      <c r="P213" s="324"/>
      <c r="Q213" s="324"/>
      <c r="R213" s="324"/>
      <c r="S213" s="324"/>
      <c r="T213" s="325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326"/>
      <c r="B214" s="326"/>
      <c r="C214" s="326"/>
      <c r="D214" s="326"/>
      <c r="E214" s="326"/>
      <c r="F214" s="326"/>
      <c r="G214" s="326"/>
      <c r="H214" s="326"/>
      <c r="I214" s="326"/>
      <c r="J214" s="326"/>
      <c r="K214" s="326"/>
      <c r="L214" s="326"/>
      <c r="M214" s="327"/>
      <c r="N214" s="323" t="s">
        <v>43</v>
      </c>
      <c r="O214" s="324"/>
      <c r="P214" s="324"/>
      <c r="Q214" s="324"/>
      <c r="R214" s="324"/>
      <c r="S214" s="324"/>
      <c r="T214" s="325"/>
      <c r="U214" s="43" t="s">
        <v>0</v>
      </c>
      <c r="V214" s="44">
        <f>IFERROR(SUM(V198:V212),"0")</f>
        <v>0</v>
      </c>
      <c r="W214" s="44">
        <f>IFERROR(SUM(W198:W212),"0")</f>
        <v>0</v>
      </c>
      <c r="X214" s="43"/>
      <c r="Y214" s="68"/>
      <c r="Z214" s="68"/>
    </row>
    <row r="215" spans="1:53" ht="14.25" customHeight="1" x14ac:dyDescent="0.25">
      <c r="A215" s="337" t="s">
        <v>108</v>
      </c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37"/>
      <c r="P215" s="337"/>
      <c r="Q215" s="337"/>
      <c r="R215" s="337"/>
      <c r="S215" s="337"/>
      <c r="T215" s="337"/>
      <c r="U215" s="337"/>
      <c r="V215" s="337"/>
      <c r="W215" s="337"/>
      <c r="X215" s="337"/>
      <c r="Y215" s="67"/>
      <c r="Z215" s="67"/>
    </row>
    <row r="216" spans="1:53" ht="27" customHeight="1" x14ac:dyDescent="0.25">
      <c r="A216" s="64" t="s">
        <v>369</v>
      </c>
      <c r="B216" s="64" t="s">
        <v>370</v>
      </c>
      <c r="C216" s="37">
        <v>4301020254</v>
      </c>
      <c r="D216" s="332">
        <v>4680115881914</v>
      </c>
      <c r="E216" s="332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4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34"/>
      <c r="P216" s="334"/>
      <c r="Q216" s="334"/>
      <c r="R216" s="335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26"/>
      <c r="B217" s="326"/>
      <c r="C217" s="326"/>
      <c r="D217" s="326"/>
      <c r="E217" s="326"/>
      <c r="F217" s="326"/>
      <c r="G217" s="326"/>
      <c r="H217" s="326"/>
      <c r="I217" s="326"/>
      <c r="J217" s="326"/>
      <c r="K217" s="326"/>
      <c r="L217" s="326"/>
      <c r="M217" s="327"/>
      <c r="N217" s="323" t="s">
        <v>43</v>
      </c>
      <c r="O217" s="324"/>
      <c r="P217" s="324"/>
      <c r="Q217" s="324"/>
      <c r="R217" s="324"/>
      <c r="S217" s="324"/>
      <c r="T217" s="325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26"/>
      <c r="B218" s="326"/>
      <c r="C218" s="326"/>
      <c r="D218" s="326"/>
      <c r="E218" s="326"/>
      <c r="F218" s="326"/>
      <c r="G218" s="326"/>
      <c r="H218" s="326"/>
      <c r="I218" s="326"/>
      <c r="J218" s="326"/>
      <c r="K218" s="326"/>
      <c r="L218" s="326"/>
      <c r="M218" s="327"/>
      <c r="N218" s="323" t="s">
        <v>43</v>
      </c>
      <c r="O218" s="324"/>
      <c r="P218" s="324"/>
      <c r="Q218" s="324"/>
      <c r="R218" s="324"/>
      <c r="S218" s="324"/>
      <c r="T218" s="325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37" t="s">
        <v>76</v>
      </c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37"/>
      <c r="P219" s="337"/>
      <c r="Q219" s="337"/>
      <c r="R219" s="337"/>
      <c r="S219" s="337"/>
      <c r="T219" s="337"/>
      <c r="U219" s="337"/>
      <c r="V219" s="337"/>
      <c r="W219" s="337"/>
      <c r="X219" s="337"/>
      <c r="Y219" s="67"/>
      <c r="Z219" s="67"/>
    </row>
    <row r="220" spans="1:53" ht="27" customHeight="1" x14ac:dyDescent="0.25">
      <c r="A220" s="64" t="s">
        <v>371</v>
      </c>
      <c r="B220" s="64" t="s">
        <v>372</v>
      </c>
      <c r="C220" s="37">
        <v>4301030878</v>
      </c>
      <c r="D220" s="332">
        <v>4607091387193</v>
      </c>
      <c r="E220" s="332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34"/>
      <c r="P220" s="334"/>
      <c r="Q220" s="334"/>
      <c r="R220" s="335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373</v>
      </c>
      <c r="B221" s="64" t="s">
        <v>374</v>
      </c>
      <c r="C221" s="37">
        <v>4301031153</v>
      </c>
      <c r="D221" s="332">
        <v>4607091387230</v>
      </c>
      <c r="E221" s="332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4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34"/>
      <c r="P221" s="334"/>
      <c r="Q221" s="334"/>
      <c r="R221" s="335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375</v>
      </c>
      <c r="B222" s="64" t="s">
        <v>376</v>
      </c>
      <c r="C222" s="37">
        <v>4301031152</v>
      </c>
      <c r="D222" s="332">
        <v>4607091387285</v>
      </c>
      <c r="E222" s="332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182</v>
      </c>
      <c r="L222" s="39" t="s">
        <v>79</v>
      </c>
      <c r="M222" s="38">
        <v>40</v>
      </c>
      <c r="N222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34"/>
      <c r="P222" s="334"/>
      <c r="Q222" s="334"/>
      <c r="R222" s="335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377</v>
      </c>
      <c r="B223" s="64" t="s">
        <v>378</v>
      </c>
      <c r="C223" s="37">
        <v>4301031151</v>
      </c>
      <c r="D223" s="332">
        <v>4607091389845</v>
      </c>
      <c r="E223" s="332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182</v>
      </c>
      <c r="L223" s="39" t="s">
        <v>79</v>
      </c>
      <c r="M223" s="38">
        <v>40</v>
      </c>
      <c r="N223" s="46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34"/>
      <c r="P223" s="334"/>
      <c r="Q223" s="334"/>
      <c r="R223" s="335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26"/>
      <c r="B224" s="326"/>
      <c r="C224" s="326"/>
      <c r="D224" s="326"/>
      <c r="E224" s="326"/>
      <c r="F224" s="326"/>
      <c r="G224" s="326"/>
      <c r="H224" s="326"/>
      <c r="I224" s="326"/>
      <c r="J224" s="326"/>
      <c r="K224" s="326"/>
      <c r="L224" s="326"/>
      <c r="M224" s="327"/>
      <c r="N224" s="323" t="s">
        <v>43</v>
      </c>
      <c r="O224" s="324"/>
      <c r="P224" s="324"/>
      <c r="Q224" s="324"/>
      <c r="R224" s="324"/>
      <c r="S224" s="324"/>
      <c r="T224" s="325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26"/>
      <c r="B225" s="326"/>
      <c r="C225" s="326"/>
      <c r="D225" s="326"/>
      <c r="E225" s="326"/>
      <c r="F225" s="326"/>
      <c r="G225" s="326"/>
      <c r="H225" s="326"/>
      <c r="I225" s="326"/>
      <c r="J225" s="326"/>
      <c r="K225" s="326"/>
      <c r="L225" s="326"/>
      <c r="M225" s="327"/>
      <c r="N225" s="323" t="s">
        <v>43</v>
      </c>
      <c r="O225" s="324"/>
      <c r="P225" s="324"/>
      <c r="Q225" s="324"/>
      <c r="R225" s="324"/>
      <c r="S225" s="324"/>
      <c r="T225" s="325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25">
      <c r="A226" s="337" t="s">
        <v>81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67"/>
      <c r="Z226" s="67"/>
    </row>
    <row r="227" spans="1:53" ht="16.5" customHeight="1" x14ac:dyDescent="0.25">
      <c r="A227" s="64" t="s">
        <v>379</v>
      </c>
      <c r="B227" s="64" t="s">
        <v>380</v>
      </c>
      <c r="C227" s="37">
        <v>4301051100</v>
      </c>
      <c r="D227" s="332">
        <v>4607091387766</v>
      </c>
      <c r="E227" s="332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133</v>
      </c>
      <c r="M227" s="38">
        <v>40</v>
      </c>
      <c r="N227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35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5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381</v>
      </c>
      <c r="B228" s="64" t="s">
        <v>382</v>
      </c>
      <c r="C228" s="37">
        <v>4301051116</v>
      </c>
      <c r="D228" s="332">
        <v>4607091387957</v>
      </c>
      <c r="E228" s="332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3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383</v>
      </c>
      <c r="B229" s="64" t="s">
        <v>384</v>
      </c>
      <c r="C229" s="37">
        <v>4301051115</v>
      </c>
      <c r="D229" s="332">
        <v>4607091387964</v>
      </c>
      <c r="E229" s="332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3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385</v>
      </c>
      <c r="B230" s="64" t="s">
        <v>386</v>
      </c>
      <c r="C230" s="37">
        <v>4301051461</v>
      </c>
      <c r="D230" s="332">
        <v>4680115883604</v>
      </c>
      <c r="E230" s="332"/>
      <c r="F230" s="63">
        <v>0.35</v>
      </c>
      <c r="G230" s="38">
        <v>6</v>
      </c>
      <c r="H230" s="63">
        <v>2.1</v>
      </c>
      <c r="I230" s="63">
        <v>2.3719999999999999</v>
      </c>
      <c r="J230" s="38">
        <v>156</v>
      </c>
      <c r="K230" s="38" t="s">
        <v>80</v>
      </c>
      <c r="L230" s="39" t="s">
        <v>133</v>
      </c>
      <c r="M230" s="38">
        <v>45</v>
      </c>
      <c r="N230" s="450" t="s">
        <v>387</v>
      </c>
      <c r="O230" s="334"/>
      <c r="P230" s="334"/>
      <c r="Q230" s="334"/>
      <c r="R230" s="33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388</v>
      </c>
      <c r="B231" s="64" t="s">
        <v>389</v>
      </c>
      <c r="C231" s="37">
        <v>4301051485</v>
      </c>
      <c r="D231" s="332">
        <v>4680115883567</v>
      </c>
      <c r="E231" s="332"/>
      <c r="F231" s="63">
        <v>0.35</v>
      </c>
      <c r="G231" s="38">
        <v>6</v>
      </c>
      <c r="H231" s="63">
        <v>2.1</v>
      </c>
      <c r="I231" s="63">
        <v>2.36</v>
      </c>
      <c r="J231" s="38">
        <v>156</v>
      </c>
      <c r="K231" s="38" t="s">
        <v>80</v>
      </c>
      <c r="L231" s="39" t="s">
        <v>79</v>
      </c>
      <c r="M231" s="38">
        <v>40</v>
      </c>
      <c r="N231" s="451" t="s">
        <v>390</v>
      </c>
      <c r="O231" s="334"/>
      <c r="P231" s="334"/>
      <c r="Q231" s="334"/>
      <c r="R231" s="33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16.5" customHeight="1" x14ac:dyDescent="0.25">
      <c r="A232" s="64" t="s">
        <v>391</v>
      </c>
      <c r="B232" s="64" t="s">
        <v>392</v>
      </c>
      <c r="C232" s="37">
        <v>4301051134</v>
      </c>
      <c r="D232" s="332">
        <v>4607091381672</v>
      </c>
      <c r="E232" s="332"/>
      <c r="F232" s="63">
        <v>0.6</v>
      </c>
      <c r="G232" s="38">
        <v>6</v>
      </c>
      <c r="H232" s="63">
        <v>3.6</v>
      </c>
      <c r="I232" s="63">
        <v>3.8759999999999999</v>
      </c>
      <c r="J232" s="38">
        <v>120</v>
      </c>
      <c r="K232" s="38" t="s">
        <v>80</v>
      </c>
      <c r="L232" s="39" t="s">
        <v>79</v>
      </c>
      <c r="M232" s="38">
        <v>40</v>
      </c>
      <c r="N232" s="45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3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IFERROR(IF(W232=0,"",ROUNDUP(W232/H232,0)*0.00937),"")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393</v>
      </c>
      <c r="B233" s="64" t="s">
        <v>394</v>
      </c>
      <c r="C233" s="37">
        <v>4301051130</v>
      </c>
      <c r="D233" s="332">
        <v>4607091387537</v>
      </c>
      <c r="E233" s="332"/>
      <c r="F233" s="63">
        <v>0.45</v>
      </c>
      <c r="G233" s="38">
        <v>6</v>
      </c>
      <c r="H233" s="63">
        <v>2.7</v>
      </c>
      <c r="I233" s="63">
        <v>2.99</v>
      </c>
      <c r="J233" s="38">
        <v>156</v>
      </c>
      <c r="K233" s="38" t="s">
        <v>80</v>
      </c>
      <c r="L233" s="39" t="s">
        <v>79</v>
      </c>
      <c r="M233" s="38">
        <v>40</v>
      </c>
      <c r="N233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35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ht="27" customHeight="1" x14ac:dyDescent="0.25">
      <c r="A234" s="64" t="s">
        <v>395</v>
      </c>
      <c r="B234" s="64" t="s">
        <v>396</v>
      </c>
      <c r="C234" s="37">
        <v>4301051132</v>
      </c>
      <c r="D234" s="332">
        <v>4607091387513</v>
      </c>
      <c r="E234" s="332"/>
      <c r="F234" s="63">
        <v>0.45</v>
      </c>
      <c r="G234" s="38">
        <v>6</v>
      </c>
      <c r="H234" s="63">
        <v>2.7</v>
      </c>
      <c r="I234" s="63">
        <v>2.9780000000000002</v>
      </c>
      <c r="J234" s="38">
        <v>156</v>
      </c>
      <c r="K234" s="38" t="s">
        <v>80</v>
      </c>
      <c r="L234" s="39" t="s">
        <v>79</v>
      </c>
      <c r="M234" s="38">
        <v>40</v>
      </c>
      <c r="N234" s="4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35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6" t="s">
        <v>66</v>
      </c>
    </row>
    <row r="235" spans="1:53" ht="27" customHeight="1" x14ac:dyDescent="0.25">
      <c r="A235" s="64" t="s">
        <v>397</v>
      </c>
      <c r="B235" s="64" t="s">
        <v>398</v>
      </c>
      <c r="C235" s="37">
        <v>4301051277</v>
      </c>
      <c r="D235" s="332">
        <v>4680115880511</v>
      </c>
      <c r="E235" s="332"/>
      <c r="F235" s="63">
        <v>0.33</v>
      </c>
      <c r="G235" s="38">
        <v>6</v>
      </c>
      <c r="H235" s="63">
        <v>1.98</v>
      </c>
      <c r="I235" s="63">
        <v>2.1800000000000002</v>
      </c>
      <c r="J235" s="38">
        <v>156</v>
      </c>
      <c r="K235" s="38" t="s">
        <v>80</v>
      </c>
      <c r="L235" s="39" t="s">
        <v>133</v>
      </c>
      <c r="M235" s="38">
        <v>40</v>
      </c>
      <c r="N235" s="44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35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7" t="s">
        <v>66</v>
      </c>
    </row>
    <row r="236" spans="1:53" x14ac:dyDescent="0.2">
      <c r="A236" s="326"/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6"/>
      <c r="M236" s="327"/>
      <c r="N236" s="323" t="s">
        <v>43</v>
      </c>
      <c r="O236" s="324"/>
      <c r="P236" s="324"/>
      <c r="Q236" s="324"/>
      <c r="R236" s="324"/>
      <c r="S236" s="324"/>
      <c r="T236" s="325"/>
      <c r="U236" s="43" t="s">
        <v>42</v>
      </c>
      <c r="V236" s="44">
        <f>IFERROR(V227/H227,"0")+IFERROR(V228/H228,"0")+IFERROR(V229/H229,"0")+IFERROR(V230/H230,"0")+IFERROR(V231/H231,"0")+IFERROR(V232/H232,"0")+IFERROR(V233/H233,"0")+IFERROR(V234/H234,"0")+IFERROR(V235/H235,"0")</f>
        <v>0</v>
      </c>
      <c r="W236" s="44">
        <f>IFERROR(W227/H227,"0")+IFERROR(W228/H228,"0")+IFERROR(W229/H229,"0")+IFERROR(W230/H230,"0")+IFERROR(W231/H231,"0")+IFERROR(W232/H232,"0")+IFERROR(W233/H233,"0")+IFERROR(W234/H234,"0")+IFERROR(W235/H235,"0")</f>
        <v>0</v>
      </c>
      <c r="X236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68"/>
      <c r="Z236" s="68"/>
    </row>
    <row r="237" spans="1:53" x14ac:dyDescent="0.2">
      <c r="A237" s="326"/>
      <c r="B237" s="326"/>
      <c r="C237" s="326"/>
      <c r="D237" s="326"/>
      <c r="E237" s="326"/>
      <c r="F237" s="326"/>
      <c r="G237" s="326"/>
      <c r="H237" s="326"/>
      <c r="I237" s="326"/>
      <c r="J237" s="326"/>
      <c r="K237" s="326"/>
      <c r="L237" s="326"/>
      <c r="M237" s="327"/>
      <c r="N237" s="323" t="s">
        <v>43</v>
      </c>
      <c r="O237" s="324"/>
      <c r="P237" s="324"/>
      <c r="Q237" s="324"/>
      <c r="R237" s="324"/>
      <c r="S237" s="324"/>
      <c r="T237" s="325"/>
      <c r="U237" s="43" t="s">
        <v>0</v>
      </c>
      <c r="V237" s="44">
        <f>IFERROR(SUM(V227:V235),"0")</f>
        <v>0</v>
      </c>
      <c r="W237" s="44">
        <f>IFERROR(SUM(W227:W235),"0")</f>
        <v>0</v>
      </c>
      <c r="X237" s="43"/>
      <c r="Y237" s="68"/>
      <c r="Z237" s="68"/>
    </row>
    <row r="238" spans="1:53" ht="14.25" customHeight="1" x14ac:dyDescent="0.25">
      <c r="A238" s="337" t="s">
        <v>234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67"/>
      <c r="Z238" s="67"/>
    </row>
    <row r="239" spans="1:53" ht="16.5" customHeight="1" x14ac:dyDescent="0.25">
      <c r="A239" s="64" t="s">
        <v>399</v>
      </c>
      <c r="B239" s="64" t="s">
        <v>400</v>
      </c>
      <c r="C239" s="37">
        <v>4301060326</v>
      </c>
      <c r="D239" s="332">
        <v>4607091380880</v>
      </c>
      <c r="E239" s="332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35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ht="27" customHeight="1" x14ac:dyDescent="0.25">
      <c r="A240" s="64" t="s">
        <v>401</v>
      </c>
      <c r="B240" s="64" t="s">
        <v>402</v>
      </c>
      <c r="C240" s="37">
        <v>4301060308</v>
      </c>
      <c r="D240" s="332">
        <v>4607091384482</v>
      </c>
      <c r="E240" s="332"/>
      <c r="F240" s="63">
        <v>1.3</v>
      </c>
      <c r="G240" s="38">
        <v>6</v>
      </c>
      <c r="H240" s="63">
        <v>7.8</v>
      </c>
      <c r="I240" s="63">
        <v>8.3640000000000008</v>
      </c>
      <c r="J240" s="38">
        <v>56</v>
      </c>
      <c r="K240" s="38" t="s">
        <v>112</v>
      </c>
      <c r="L240" s="39" t="s">
        <v>79</v>
      </c>
      <c r="M240" s="38">
        <v>30</v>
      </c>
      <c r="N240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35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9" t="s">
        <v>66</v>
      </c>
    </row>
    <row r="241" spans="1:53" ht="16.5" customHeight="1" x14ac:dyDescent="0.25">
      <c r="A241" s="64" t="s">
        <v>403</v>
      </c>
      <c r="B241" s="64" t="s">
        <v>404</v>
      </c>
      <c r="C241" s="37">
        <v>4301060325</v>
      </c>
      <c r="D241" s="332">
        <v>4607091380897</v>
      </c>
      <c r="E241" s="332"/>
      <c r="F241" s="63">
        <v>1.4</v>
      </c>
      <c r="G241" s="38">
        <v>6</v>
      </c>
      <c r="H241" s="63">
        <v>8.4</v>
      </c>
      <c r="I241" s="63">
        <v>8.9640000000000004</v>
      </c>
      <c r="J241" s="38">
        <v>56</v>
      </c>
      <c r="K241" s="38" t="s">
        <v>112</v>
      </c>
      <c r="L241" s="39" t="s">
        <v>79</v>
      </c>
      <c r="M241" s="38">
        <v>30</v>
      </c>
      <c r="N241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35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10" t="s">
        <v>66</v>
      </c>
    </row>
    <row r="242" spans="1:53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6"/>
      <c r="M242" s="327"/>
      <c r="N242" s="323" t="s">
        <v>43</v>
      </c>
      <c r="O242" s="324"/>
      <c r="P242" s="324"/>
      <c r="Q242" s="324"/>
      <c r="R242" s="324"/>
      <c r="S242" s="324"/>
      <c r="T242" s="325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x14ac:dyDescent="0.2">
      <c r="A243" s="326"/>
      <c r="B243" s="326"/>
      <c r="C243" s="326"/>
      <c r="D243" s="326"/>
      <c r="E243" s="326"/>
      <c r="F243" s="326"/>
      <c r="G243" s="326"/>
      <c r="H243" s="326"/>
      <c r="I243" s="326"/>
      <c r="J243" s="326"/>
      <c r="K243" s="326"/>
      <c r="L243" s="326"/>
      <c r="M243" s="327"/>
      <c r="N243" s="323" t="s">
        <v>43</v>
      </c>
      <c r="O243" s="324"/>
      <c r="P243" s="324"/>
      <c r="Q243" s="324"/>
      <c r="R243" s="324"/>
      <c r="S243" s="324"/>
      <c r="T243" s="325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customHeight="1" x14ac:dyDescent="0.25">
      <c r="A244" s="337" t="s">
        <v>94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67"/>
      <c r="Z244" s="67"/>
    </row>
    <row r="245" spans="1:53" ht="16.5" customHeight="1" x14ac:dyDescent="0.25">
      <c r="A245" s="64" t="s">
        <v>405</v>
      </c>
      <c r="B245" s="64" t="s">
        <v>406</v>
      </c>
      <c r="C245" s="37">
        <v>4301030232</v>
      </c>
      <c r="D245" s="332">
        <v>4607091388374</v>
      </c>
      <c r="E245" s="332"/>
      <c r="F245" s="63">
        <v>0.38</v>
      </c>
      <c r="G245" s="38">
        <v>8</v>
      </c>
      <c r="H245" s="63">
        <v>3.04</v>
      </c>
      <c r="I245" s="63">
        <v>3.28</v>
      </c>
      <c r="J245" s="38">
        <v>156</v>
      </c>
      <c r="K245" s="38" t="s">
        <v>80</v>
      </c>
      <c r="L245" s="39" t="s">
        <v>98</v>
      </c>
      <c r="M245" s="38">
        <v>180</v>
      </c>
      <c r="N245" s="445" t="s">
        <v>407</v>
      </c>
      <c r="O245" s="334"/>
      <c r="P245" s="334"/>
      <c r="Q245" s="334"/>
      <c r="R245" s="335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ht="27" customHeight="1" x14ac:dyDescent="0.25">
      <c r="A246" s="64" t="s">
        <v>408</v>
      </c>
      <c r="B246" s="64" t="s">
        <v>409</v>
      </c>
      <c r="C246" s="37">
        <v>4301030235</v>
      </c>
      <c r="D246" s="332">
        <v>4607091388381</v>
      </c>
      <c r="E246" s="332"/>
      <c r="F246" s="63">
        <v>0.38</v>
      </c>
      <c r="G246" s="38">
        <v>8</v>
      </c>
      <c r="H246" s="63">
        <v>3.04</v>
      </c>
      <c r="I246" s="63">
        <v>3.32</v>
      </c>
      <c r="J246" s="38">
        <v>156</v>
      </c>
      <c r="K246" s="38" t="s">
        <v>80</v>
      </c>
      <c r="L246" s="39" t="s">
        <v>98</v>
      </c>
      <c r="M246" s="38">
        <v>180</v>
      </c>
      <c r="N246" s="446" t="s">
        <v>410</v>
      </c>
      <c r="O246" s="334"/>
      <c r="P246" s="334"/>
      <c r="Q246" s="334"/>
      <c r="R246" s="335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2" t="s">
        <v>66</v>
      </c>
    </row>
    <row r="247" spans="1:53" ht="27" customHeight="1" x14ac:dyDescent="0.25">
      <c r="A247" s="64" t="s">
        <v>411</v>
      </c>
      <c r="B247" s="64" t="s">
        <v>412</v>
      </c>
      <c r="C247" s="37">
        <v>4301030233</v>
      </c>
      <c r="D247" s="332">
        <v>4607091388404</v>
      </c>
      <c r="E247" s="332"/>
      <c r="F247" s="63">
        <v>0.17</v>
      </c>
      <c r="G247" s="38">
        <v>15</v>
      </c>
      <c r="H247" s="63">
        <v>2.5499999999999998</v>
      </c>
      <c r="I247" s="63">
        <v>2.9</v>
      </c>
      <c r="J247" s="38">
        <v>156</v>
      </c>
      <c r="K247" s="38" t="s">
        <v>80</v>
      </c>
      <c r="L247" s="39" t="s">
        <v>98</v>
      </c>
      <c r="M247" s="38">
        <v>180</v>
      </c>
      <c r="N247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35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13" t="s">
        <v>66</v>
      </c>
    </row>
    <row r="248" spans="1:53" x14ac:dyDescent="0.2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6"/>
      <c r="M248" s="327"/>
      <c r="N248" s="323" t="s">
        <v>43</v>
      </c>
      <c r="O248" s="324"/>
      <c r="P248" s="324"/>
      <c r="Q248" s="324"/>
      <c r="R248" s="324"/>
      <c r="S248" s="324"/>
      <c r="T248" s="325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x14ac:dyDescent="0.2">
      <c r="A249" s="326"/>
      <c r="B249" s="326"/>
      <c r="C249" s="326"/>
      <c r="D249" s="326"/>
      <c r="E249" s="326"/>
      <c r="F249" s="326"/>
      <c r="G249" s="326"/>
      <c r="H249" s="326"/>
      <c r="I249" s="326"/>
      <c r="J249" s="326"/>
      <c r="K249" s="326"/>
      <c r="L249" s="326"/>
      <c r="M249" s="327"/>
      <c r="N249" s="323" t="s">
        <v>43</v>
      </c>
      <c r="O249" s="324"/>
      <c r="P249" s="324"/>
      <c r="Q249" s="324"/>
      <c r="R249" s="324"/>
      <c r="S249" s="324"/>
      <c r="T249" s="325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customHeight="1" x14ac:dyDescent="0.25">
      <c r="A250" s="337" t="s">
        <v>413</v>
      </c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  <c r="V250" s="337"/>
      <c r="W250" s="337"/>
      <c r="X250" s="337"/>
      <c r="Y250" s="67"/>
      <c r="Z250" s="67"/>
    </row>
    <row r="251" spans="1:53" ht="16.5" customHeight="1" x14ac:dyDescent="0.25">
      <c r="A251" s="64" t="s">
        <v>414</v>
      </c>
      <c r="B251" s="64" t="s">
        <v>415</v>
      </c>
      <c r="C251" s="37">
        <v>4301180007</v>
      </c>
      <c r="D251" s="332">
        <v>4680115881808</v>
      </c>
      <c r="E251" s="332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417</v>
      </c>
      <c r="L251" s="39" t="s">
        <v>416</v>
      </c>
      <c r="M251" s="38">
        <v>730</v>
      </c>
      <c r="N251" s="44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35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ht="27" customHeight="1" x14ac:dyDescent="0.25">
      <c r="A252" s="64" t="s">
        <v>418</v>
      </c>
      <c r="B252" s="64" t="s">
        <v>419</v>
      </c>
      <c r="C252" s="37">
        <v>4301180006</v>
      </c>
      <c r="D252" s="332">
        <v>4680115881822</v>
      </c>
      <c r="E252" s="332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417</v>
      </c>
      <c r="L252" s="39" t="s">
        <v>416</v>
      </c>
      <c r="M252" s="38">
        <v>730</v>
      </c>
      <c r="N252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35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5" t="s">
        <v>66</v>
      </c>
    </row>
    <row r="253" spans="1:53" ht="27" customHeight="1" x14ac:dyDescent="0.25">
      <c r="A253" s="64" t="s">
        <v>420</v>
      </c>
      <c r="B253" s="64" t="s">
        <v>421</v>
      </c>
      <c r="C253" s="37">
        <v>4301180001</v>
      </c>
      <c r="D253" s="332">
        <v>4680115880016</v>
      </c>
      <c r="E253" s="332"/>
      <c r="F253" s="63">
        <v>0.1</v>
      </c>
      <c r="G253" s="38">
        <v>20</v>
      </c>
      <c r="H253" s="63">
        <v>2</v>
      </c>
      <c r="I253" s="63">
        <v>2.2400000000000002</v>
      </c>
      <c r="J253" s="38">
        <v>238</v>
      </c>
      <c r="K253" s="38" t="s">
        <v>417</v>
      </c>
      <c r="L253" s="39" t="s">
        <v>416</v>
      </c>
      <c r="M253" s="38">
        <v>730</v>
      </c>
      <c r="N253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35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IFERROR(IF(W253=0,"",ROUNDUP(W253/H253,0)*0.00474),"")</f>
        <v/>
      </c>
      <c r="Y253" s="69" t="s">
        <v>48</v>
      </c>
      <c r="Z253" s="70" t="s">
        <v>48</v>
      </c>
      <c r="AD253" s="71"/>
      <c r="BA253" s="216" t="s">
        <v>66</v>
      </c>
    </row>
    <row r="254" spans="1:53" x14ac:dyDescent="0.2">
      <c r="A254" s="326"/>
      <c r="B254" s="326"/>
      <c r="C254" s="326"/>
      <c r="D254" s="326"/>
      <c r="E254" s="326"/>
      <c r="F254" s="326"/>
      <c r="G254" s="326"/>
      <c r="H254" s="326"/>
      <c r="I254" s="326"/>
      <c r="J254" s="326"/>
      <c r="K254" s="326"/>
      <c r="L254" s="326"/>
      <c r="M254" s="327"/>
      <c r="N254" s="323" t="s">
        <v>43</v>
      </c>
      <c r="O254" s="324"/>
      <c r="P254" s="324"/>
      <c r="Q254" s="324"/>
      <c r="R254" s="324"/>
      <c r="S254" s="324"/>
      <c r="T254" s="325"/>
      <c r="U254" s="43" t="s">
        <v>42</v>
      </c>
      <c r="V254" s="44">
        <f>IFERROR(V251/H251,"0")+IFERROR(V252/H252,"0")+IFERROR(V253/H253,"0")</f>
        <v>0</v>
      </c>
      <c r="W254" s="44">
        <f>IFERROR(W251/H251,"0")+IFERROR(W252/H252,"0")+IFERROR(W253/H253,"0")</f>
        <v>0</v>
      </c>
      <c r="X254" s="44">
        <f>IFERROR(IF(X251="",0,X251),"0")+IFERROR(IF(X252="",0,X252),"0")+IFERROR(IF(X253="",0,X253),"0")</f>
        <v>0</v>
      </c>
      <c r="Y254" s="68"/>
      <c r="Z254" s="68"/>
    </row>
    <row r="255" spans="1:53" x14ac:dyDescent="0.2">
      <c r="A255" s="326"/>
      <c r="B255" s="326"/>
      <c r="C255" s="326"/>
      <c r="D255" s="326"/>
      <c r="E255" s="326"/>
      <c r="F255" s="326"/>
      <c r="G255" s="326"/>
      <c r="H255" s="326"/>
      <c r="I255" s="326"/>
      <c r="J255" s="326"/>
      <c r="K255" s="326"/>
      <c r="L255" s="326"/>
      <c r="M255" s="327"/>
      <c r="N255" s="323" t="s">
        <v>43</v>
      </c>
      <c r="O255" s="324"/>
      <c r="P255" s="324"/>
      <c r="Q255" s="324"/>
      <c r="R255" s="324"/>
      <c r="S255" s="324"/>
      <c r="T255" s="325"/>
      <c r="U255" s="43" t="s">
        <v>0</v>
      </c>
      <c r="V255" s="44">
        <f>IFERROR(SUM(V251:V253),"0")</f>
        <v>0</v>
      </c>
      <c r="W255" s="44">
        <f>IFERROR(SUM(W251:W253),"0")</f>
        <v>0</v>
      </c>
      <c r="X255" s="43"/>
      <c r="Y255" s="68"/>
      <c r="Z255" s="68"/>
    </row>
    <row r="256" spans="1:53" ht="16.5" customHeight="1" x14ac:dyDescent="0.25">
      <c r="A256" s="336" t="s">
        <v>422</v>
      </c>
      <c r="B256" s="336"/>
      <c r="C256" s="336"/>
      <c r="D256" s="336"/>
      <c r="E256" s="336"/>
      <c r="F256" s="336"/>
      <c r="G256" s="336"/>
      <c r="H256" s="336"/>
      <c r="I256" s="336"/>
      <c r="J256" s="336"/>
      <c r="K256" s="336"/>
      <c r="L256" s="336"/>
      <c r="M256" s="336"/>
      <c r="N256" s="336"/>
      <c r="O256" s="336"/>
      <c r="P256" s="336"/>
      <c r="Q256" s="336"/>
      <c r="R256" s="336"/>
      <c r="S256" s="336"/>
      <c r="T256" s="336"/>
      <c r="U256" s="336"/>
      <c r="V256" s="336"/>
      <c r="W256" s="336"/>
      <c r="X256" s="336"/>
      <c r="Y256" s="66"/>
      <c r="Z256" s="66"/>
    </row>
    <row r="257" spans="1:53" ht="14.25" customHeight="1" x14ac:dyDescent="0.25">
      <c r="A257" s="337" t="s">
        <v>116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67"/>
      <c r="Z257" s="67"/>
    </row>
    <row r="258" spans="1:53" ht="27" customHeight="1" x14ac:dyDescent="0.25">
      <c r="A258" s="64" t="s">
        <v>423</v>
      </c>
      <c r="B258" s="64" t="s">
        <v>424</v>
      </c>
      <c r="C258" s="37">
        <v>4301011315</v>
      </c>
      <c r="D258" s="332">
        <v>4607091387421</v>
      </c>
      <c r="E258" s="332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35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4" si="13"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423</v>
      </c>
      <c r="B259" s="64" t="s">
        <v>425</v>
      </c>
      <c r="C259" s="37">
        <v>4301011121</v>
      </c>
      <c r="D259" s="332">
        <v>4607091387421</v>
      </c>
      <c r="E259" s="332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112</v>
      </c>
      <c r="L259" s="39" t="s">
        <v>121</v>
      </c>
      <c r="M259" s="38">
        <v>55</v>
      </c>
      <c r="N259" s="43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35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426</v>
      </c>
      <c r="B260" s="64" t="s">
        <v>427</v>
      </c>
      <c r="C260" s="37">
        <v>4301011396</v>
      </c>
      <c r="D260" s="332">
        <v>4607091387452</v>
      </c>
      <c r="E260" s="332"/>
      <c r="F260" s="63">
        <v>1.35</v>
      </c>
      <c r="G260" s="38">
        <v>8</v>
      </c>
      <c r="H260" s="63">
        <v>10.8</v>
      </c>
      <c r="I260" s="63">
        <v>11.28</v>
      </c>
      <c r="J260" s="38">
        <v>48</v>
      </c>
      <c r="K260" s="38" t="s">
        <v>112</v>
      </c>
      <c r="L260" s="39" t="s">
        <v>121</v>
      </c>
      <c r="M260" s="38">
        <v>55</v>
      </c>
      <c r="N260" s="4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34"/>
      <c r="P260" s="334"/>
      <c r="Q260" s="334"/>
      <c r="R260" s="335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IFERROR(IF(W260=0,"",ROUNDUP(W260/H260,0)*0.02039),"")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426</v>
      </c>
      <c r="B261" s="64" t="s">
        <v>428</v>
      </c>
      <c r="C261" s="37">
        <v>4301011619</v>
      </c>
      <c r="D261" s="332">
        <v>4607091387452</v>
      </c>
      <c r="E261" s="332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112</v>
      </c>
      <c r="L261" s="39" t="s">
        <v>111</v>
      </c>
      <c r="M261" s="38">
        <v>55</v>
      </c>
      <c r="N261" s="436" t="s">
        <v>429</v>
      </c>
      <c r="O261" s="334"/>
      <c r="P261" s="334"/>
      <c r="Q261" s="334"/>
      <c r="R261" s="33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430</v>
      </c>
      <c r="B262" s="64" t="s">
        <v>431</v>
      </c>
      <c r="C262" s="37">
        <v>4301011313</v>
      </c>
      <c r="D262" s="332">
        <v>4607091385984</v>
      </c>
      <c r="E262" s="332"/>
      <c r="F262" s="63">
        <v>1.35</v>
      </c>
      <c r="G262" s="38">
        <v>8</v>
      </c>
      <c r="H262" s="63">
        <v>10.8</v>
      </c>
      <c r="I262" s="63">
        <v>11.28</v>
      </c>
      <c r="J262" s="38">
        <v>56</v>
      </c>
      <c r="K262" s="38" t="s">
        <v>112</v>
      </c>
      <c r="L262" s="39" t="s">
        <v>111</v>
      </c>
      <c r="M262" s="38">
        <v>55</v>
      </c>
      <c r="N262" s="4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35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432</v>
      </c>
      <c r="B263" s="64" t="s">
        <v>433</v>
      </c>
      <c r="C263" s="37">
        <v>4301011316</v>
      </c>
      <c r="D263" s="332">
        <v>4607091387438</v>
      </c>
      <c r="E263" s="332"/>
      <c r="F263" s="63">
        <v>0.5</v>
      </c>
      <c r="G263" s="38">
        <v>10</v>
      </c>
      <c r="H263" s="63">
        <v>5</v>
      </c>
      <c r="I263" s="63">
        <v>5.24</v>
      </c>
      <c r="J263" s="38">
        <v>120</v>
      </c>
      <c r="K263" s="38" t="s">
        <v>80</v>
      </c>
      <c r="L263" s="39" t="s">
        <v>111</v>
      </c>
      <c r="M263" s="38">
        <v>55</v>
      </c>
      <c r="N263" s="4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35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434</v>
      </c>
      <c r="B264" s="64" t="s">
        <v>435</v>
      </c>
      <c r="C264" s="37">
        <v>4301011318</v>
      </c>
      <c r="D264" s="332">
        <v>4607091387469</v>
      </c>
      <c r="E264" s="332"/>
      <c r="F264" s="63">
        <v>0.5</v>
      </c>
      <c r="G264" s="38">
        <v>10</v>
      </c>
      <c r="H264" s="63">
        <v>5</v>
      </c>
      <c r="I264" s="63">
        <v>5.21</v>
      </c>
      <c r="J264" s="38">
        <v>120</v>
      </c>
      <c r="K264" s="38" t="s">
        <v>80</v>
      </c>
      <c r="L264" s="39" t="s">
        <v>79</v>
      </c>
      <c r="M264" s="38">
        <v>55</v>
      </c>
      <c r="N264" s="4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35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3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x14ac:dyDescent="0.2">
      <c r="A265" s="326"/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7"/>
      <c r="N265" s="323" t="s">
        <v>43</v>
      </c>
      <c r="O265" s="324"/>
      <c r="P265" s="324"/>
      <c r="Q265" s="324"/>
      <c r="R265" s="324"/>
      <c r="S265" s="324"/>
      <c r="T265" s="325"/>
      <c r="U265" s="43" t="s">
        <v>42</v>
      </c>
      <c r="V265" s="44">
        <f>IFERROR(V258/H258,"0")+IFERROR(V259/H259,"0")+IFERROR(V260/H260,"0")+IFERROR(V261/H261,"0")+IFERROR(V262/H262,"0")+IFERROR(V263/H263,"0")+IFERROR(V264/H264,"0")</f>
        <v>0</v>
      </c>
      <c r="W265" s="44">
        <f>IFERROR(W258/H258,"0")+IFERROR(W259/H259,"0")+IFERROR(W260/H260,"0")+IFERROR(W261/H261,"0")+IFERROR(W262/H262,"0")+IFERROR(W263/H263,"0")+IFERROR(W264/H264,"0")</f>
        <v>0</v>
      </c>
      <c r="X265" s="4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x14ac:dyDescent="0.2">
      <c r="A266" s="326"/>
      <c r="B266" s="326"/>
      <c r="C266" s="326"/>
      <c r="D266" s="326"/>
      <c r="E266" s="326"/>
      <c r="F266" s="326"/>
      <c r="G266" s="326"/>
      <c r="H266" s="326"/>
      <c r="I266" s="326"/>
      <c r="J266" s="326"/>
      <c r="K266" s="326"/>
      <c r="L266" s="326"/>
      <c r="M266" s="327"/>
      <c r="N266" s="323" t="s">
        <v>43</v>
      </c>
      <c r="O266" s="324"/>
      <c r="P266" s="324"/>
      <c r="Q266" s="324"/>
      <c r="R266" s="324"/>
      <c r="S266" s="324"/>
      <c r="T266" s="325"/>
      <c r="U266" s="43" t="s">
        <v>0</v>
      </c>
      <c r="V266" s="44">
        <f>IFERROR(SUM(V258:V264),"0")</f>
        <v>0</v>
      </c>
      <c r="W266" s="44">
        <f>IFERROR(SUM(W258:W264),"0")</f>
        <v>0</v>
      </c>
      <c r="X266" s="43"/>
      <c r="Y266" s="68"/>
      <c r="Z266" s="68"/>
    </row>
    <row r="267" spans="1:53" ht="14.25" customHeight="1" x14ac:dyDescent="0.25">
      <c r="A267" s="337" t="s">
        <v>76</v>
      </c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  <c r="T267" s="337"/>
      <c r="U267" s="337"/>
      <c r="V267" s="337"/>
      <c r="W267" s="337"/>
      <c r="X267" s="337"/>
      <c r="Y267" s="67"/>
      <c r="Z267" s="67"/>
    </row>
    <row r="268" spans="1:53" ht="27" customHeight="1" x14ac:dyDescent="0.25">
      <c r="A268" s="64" t="s">
        <v>436</v>
      </c>
      <c r="B268" s="64" t="s">
        <v>437</v>
      </c>
      <c r="C268" s="37">
        <v>4301031154</v>
      </c>
      <c r="D268" s="332">
        <v>4607091387292</v>
      </c>
      <c r="E268" s="332"/>
      <c r="F268" s="63">
        <v>0.73</v>
      </c>
      <c r="G268" s="38">
        <v>6</v>
      </c>
      <c r="H268" s="63">
        <v>4.38</v>
      </c>
      <c r="I268" s="63">
        <v>4.6399999999999997</v>
      </c>
      <c r="J268" s="38">
        <v>156</v>
      </c>
      <c r="K268" s="38" t="s">
        <v>80</v>
      </c>
      <c r="L268" s="39" t="s">
        <v>79</v>
      </c>
      <c r="M268" s="38">
        <v>45</v>
      </c>
      <c r="N268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35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4" t="s">
        <v>66</v>
      </c>
    </row>
    <row r="269" spans="1:53" ht="27" customHeight="1" x14ac:dyDescent="0.25">
      <c r="A269" s="64" t="s">
        <v>438</v>
      </c>
      <c r="B269" s="64" t="s">
        <v>439</v>
      </c>
      <c r="C269" s="37">
        <v>4301031155</v>
      </c>
      <c r="D269" s="332">
        <v>4607091387315</v>
      </c>
      <c r="E269" s="332"/>
      <c r="F269" s="63">
        <v>0.7</v>
      </c>
      <c r="G269" s="38">
        <v>4</v>
      </c>
      <c r="H269" s="63">
        <v>2.8</v>
      </c>
      <c r="I269" s="63">
        <v>3.048</v>
      </c>
      <c r="J269" s="38">
        <v>156</v>
      </c>
      <c r="K269" s="38" t="s">
        <v>80</v>
      </c>
      <c r="L269" s="39" t="s">
        <v>79</v>
      </c>
      <c r="M269" s="38">
        <v>45</v>
      </c>
      <c r="N269" s="4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35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5" t="s">
        <v>66</v>
      </c>
    </row>
    <row r="270" spans="1:53" x14ac:dyDescent="0.2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6"/>
      <c r="M270" s="327"/>
      <c r="N270" s="323" t="s">
        <v>43</v>
      </c>
      <c r="O270" s="324"/>
      <c r="P270" s="324"/>
      <c r="Q270" s="324"/>
      <c r="R270" s="324"/>
      <c r="S270" s="324"/>
      <c r="T270" s="325"/>
      <c r="U270" s="43" t="s">
        <v>42</v>
      </c>
      <c r="V270" s="44">
        <f>IFERROR(V268/H268,"0")+IFERROR(V269/H269,"0")</f>
        <v>0</v>
      </c>
      <c r="W270" s="44">
        <f>IFERROR(W268/H268,"0")+IFERROR(W269/H269,"0")</f>
        <v>0</v>
      </c>
      <c r="X270" s="44">
        <f>IFERROR(IF(X268="",0,X268),"0")+IFERROR(IF(X269="",0,X269),"0")</f>
        <v>0</v>
      </c>
      <c r="Y270" s="68"/>
      <c r="Z270" s="68"/>
    </row>
    <row r="271" spans="1:53" x14ac:dyDescent="0.2">
      <c r="A271" s="326"/>
      <c r="B271" s="326"/>
      <c r="C271" s="326"/>
      <c r="D271" s="326"/>
      <c r="E271" s="326"/>
      <c r="F271" s="326"/>
      <c r="G271" s="326"/>
      <c r="H271" s="326"/>
      <c r="I271" s="326"/>
      <c r="J271" s="326"/>
      <c r="K271" s="326"/>
      <c r="L271" s="326"/>
      <c r="M271" s="327"/>
      <c r="N271" s="323" t="s">
        <v>43</v>
      </c>
      <c r="O271" s="324"/>
      <c r="P271" s="324"/>
      <c r="Q271" s="324"/>
      <c r="R271" s="324"/>
      <c r="S271" s="324"/>
      <c r="T271" s="325"/>
      <c r="U271" s="43" t="s">
        <v>0</v>
      </c>
      <c r="V271" s="44">
        <f>IFERROR(SUM(V268:V269),"0")</f>
        <v>0</v>
      </c>
      <c r="W271" s="44">
        <f>IFERROR(SUM(W268:W269),"0")</f>
        <v>0</v>
      </c>
      <c r="X271" s="43"/>
      <c r="Y271" s="68"/>
      <c r="Z271" s="68"/>
    </row>
    <row r="272" spans="1:53" ht="16.5" customHeight="1" x14ac:dyDescent="0.25">
      <c r="A272" s="336" t="s">
        <v>440</v>
      </c>
      <c r="B272" s="336"/>
      <c r="C272" s="336"/>
      <c r="D272" s="336"/>
      <c r="E272" s="336"/>
      <c r="F272" s="336"/>
      <c r="G272" s="336"/>
      <c r="H272" s="336"/>
      <c r="I272" s="336"/>
      <c r="J272" s="336"/>
      <c r="K272" s="336"/>
      <c r="L272" s="336"/>
      <c r="M272" s="336"/>
      <c r="N272" s="336"/>
      <c r="O272" s="336"/>
      <c r="P272" s="336"/>
      <c r="Q272" s="336"/>
      <c r="R272" s="336"/>
      <c r="S272" s="336"/>
      <c r="T272" s="336"/>
      <c r="U272" s="336"/>
      <c r="V272" s="336"/>
      <c r="W272" s="336"/>
      <c r="X272" s="336"/>
      <c r="Y272" s="66"/>
      <c r="Z272" s="66"/>
    </row>
    <row r="273" spans="1:53" ht="14.25" customHeight="1" x14ac:dyDescent="0.25">
      <c r="A273" s="337" t="s">
        <v>76</v>
      </c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  <c r="V273" s="337"/>
      <c r="W273" s="337"/>
      <c r="X273" s="337"/>
      <c r="Y273" s="67"/>
      <c r="Z273" s="67"/>
    </row>
    <row r="274" spans="1:53" ht="27" customHeight="1" x14ac:dyDescent="0.25">
      <c r="A274" s="64" t="s">
        <v>441</v>
      </c>
      <c r="B274" s="64" t="s">
        <v>442</v>
      </c>
      <c r="C274" s="37">
        <v>4301031066</v>
      </c>
      <c r="D274" s="332">
        <v>4607091383836</v>
      </c>
      <c r="E274" s="332"/>
      <c r="F274" s="63">
        <v>0.3</v>
      </c>
      <c r="G274" s="38">
        <v>6</v>
      </c>
      <c r="H274" s="63">
        <v>1.8</v>
      </c>
      <c r="I274" s="63">
        <v>2.048</v>
      </c>
      <c r="J274" s="38">
        <v>156</v>
      </c>
      <c r="K274" s="38" t="s">
        <v>80</v>
      </c>
      <c r="L274" s="39" t="s">
        <v>79</v>
      </c>
      <c r="M274" s="38">
        <v>40</v>
      </c>
      <c r="N274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35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6" t="s">
        <v>66</v>
      </c>
    </row>
    <row r="275" spans="1:53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7"/>
      <c r="N275" s="323" t="s">
        <v>43</v>
      </c>
      <c r="O275" s="324"/>
      <c r="P275" s="324"/>
      <c r="Q275" s="324"/>
      <c r="R275" s="324"/>
      <c r="S275" s="324"/>
      <c r="T275" s="325"/>
      <c r="U275" s="43" t="s">
        <v>42</v>
      </c>
      <c r="V275" s="44">
        <f>IFERROR(V274/H274,"0")</f>
        <v>0</v>
      </c>
      <c r="W275" s="44">
        <f>IFERROR(W274/H274,"0")</f>
        <v>0</v>
      </c>
      <c r="X275" s="44">
        <f>IFERROR(IF(X274="",0,X274),"0")</f>
        <v>0</v>
      </c>
      <c r="Y275" s="68"/>
      <c r="Z275" s="68"/>
    </row>
    <row r="276" spans="1:53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7"/>
      <c r="N276" s="323" t="s">
        <v>43</v>
      </c>
      <c r="O276" s="324"/>
      <c r="P276" s="324"/>
      <c r="Q276" s="324"/>
      <c r="R276" s="324"/>
      <c r="S276" s="324"/>
      <c r="T276" s="325"/>
      <c r="U276" s="43" t="s">
        <v>0</v>
      </c>
      <c r="V276" s="44">
        <f>IFERROR(SUM(V274:V274),"0")</f>
        <v>0</v>
      </c>
      <c r="W276" s="44">
        <f>IFERROR(SUM(W274:W274),"0")</f>
        <v>0</v>
      </c>
      <c r="X276" s="43"/>
      <c r="Y276" s="68"/>
      <c r="Z276" s="68"/>
    </row>
    <row r="277" spans="1:53" ht="14.25" customHeight="1" x14ac:dyDescent="0.25">
      <c r="A277" s="337" t="s">
        <v>81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67"/>
      <c r="Z277" s="67"/>
    </row>
    <row r="278" spans="1:53" ht="27" customHeight="1" x14ac:dyDescent="0.25">
      <c r="A278" s="64" t="s">
        <v>443</v>
      </c>
      <c r="B278" s="64" t="s">
        <v>444</v>
      </c>
      <c r="C278" s="37">
        <v>4301051142</v>
      </c>
      <c r="D278" s="332">
        <v>4607091387919</v>
      </c>
      <c r="E278" s="332"/>
      <c r="F278" s="63">
        <v>1.35</v>
      </c>
      <c r="G278" s="38">
        <v>6</v>
      </c>
      <c r="H278" s="63">
        <v>8.1</v>
      </c>
      <c r="I278" s="63">
        <v>8.6639999999999997</v>
      </c>
      <c r="J278" s="38">
        <v>56</v>
      </c>
      <c r="K278" s="38" t="s">
        <v>112</v>
      </c>
      <c r="L278" s="39" t="s">
        <v>79</v>
      </c>
      <c r="M278" s="38">
        <v>45</v>
      </c>
      <c r="N278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35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IFERROR(IF(W278=0,"",ROUNDUP(W278/H278,0)*0.02175),"")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ht="27" customHeight="1" x14ac:dyDescent="0.25">
      <c r="A279" s="64" t="s">
        <v>445</v>
      </c>
      <c r="B279" s="64" t="s">
        <v>446</v>
      </c>
      <c r="C279" s="37">
        <v>4301051109</v>
      </c>
      <c r="D279" s="332">
        <v>4607091383942</v>
      </c>
      <c r="E279" s="332"/>
      <c r="F279" s="63">
        <v>0.42</v>
      </c>
      <c r="G279" s="38">
        <v>6</v>
      </c>
      <c r="H279" s="63">
        <v>2.52</v>
      </c>
      <c r="I279" s="63">
        <v>2.7919999999999998</v>
      </c>
      <c r="J279" s="38">
        <v>156</v>
      </c>
      <c r="K279" s="38" t="s">
        <v>80</v>
      </c>
      <c r="L279" s="39" t="s">
        <v>133</v>
      </c>
      <c r="M279" s="38">
        <v>45</v>
      </c>
      <c r="N279" s="4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34"/>
      <c r="P279" s="334"/>
      <c r="Q279" s="334"/>
      <c r="R279" s="335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28" t="s">
        <v>66</v>
      </c>
    </row>
    <row r="280" spans="1:53" x14ac:dyDescent="0.2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6"/>
      <c r="M280" s="327"/>
      <c r="N280" s="323" t="s">
        <v>43</v>
      </c>
      <c r="O280" s="324"/>
      <c r="P280" s="324"/>
      <c r="Q280" s="324"/>
      <c r="R280" s="324"/>
      <c r="S280" s="324"/>
      <c r="T280" s="325"/>
      <c r="U280" s="43" t="s">
        <v>42</v>
      </c>
      <c r="V280" s="44">
        <f>IFERROR(V278/H278,"0")+IFERROR(V279/H279,"0")</f>
        <v>0</v>
      </c>
      <c r="W280" s="44">
        <f>IFERROR(W278/H278,"0")+IFERROR(W279/H279,"0")</f>
        <v>0</v>
      </c>
      <c r="X280" s="44">
        <f>IFERROR(IF(X278="",0,X278),"0")+IFERROR(IF(X279="",0,X279),"0")</f>
        <v>0</v>
      </c>
      <c r="Y280" s="68"/>
      <c r="Z280" s="68"/>
    </row>
    <row r="281" spans="1:53" x14ac:dyDescent="0.2">
      <c r="A281" s="326"/>
      <c r="B281" s="326"/>
      <c r="C281" s="326"/>
      <c r="D281" s="326"/>
      <c r="E281" s="326"/>
      <c r="F281" s="326"/>
      <c r="G281" s="326"/>
      <c r="H281" s="326"/>
      <c r="I281" s="326"/>
      <c r="J281" s="326"/>
      <c r="K281" s="326"/>
      <c r="L281" s="326"/>
      <c r="M281" s="327"/>
      <c r="N281" s="323" t="s">
        <v>43</v>
      </c>
      <c r="O281" s="324"/>
      <c r="P281" s="324"/>
      <c r="Q281" s="324"/>
      <c r="R281" s="324"/>
      <c r="S281" s="324"/>
      <c r="T281" s="325"/>
      <c r="U281" s="43" t="s">
        <v>0</v>
      </c>
      <c r="V281" s="44">
        <f>IFERROR(SUM(V278:V279),"0")</f>
        <v>0</v>
      </c>
      <c r="W281" s="44">
        <f>IFERROR(SUM(W278:W279),"0")</f>
        <v>0</v>
      </c>
      <c r="X281" s="43"/>
      <c r="Y281" s="68"/>
      <c r="Z281" s="68"/>
    </row>
    <row r="282" spans="1:53" ht="14.25" customHeight="1" x14ac:dyDescent="0.25">
      <c r="A282" s="337" t="s">
        <v>234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67"/>
      <c r="Z282" s="67"/>
    </row>
    <row r="283" spans="1:53" ht="27" customHeight="1" x14ac:dyDescent="0.25">
      <c r="A283" s="64" t="s">
        <v>447</v>
      </c>
      <c r="B283" s="64" t="s">
        <v>448</v>
      </c>
      <c r="C283" s="37">
        <v>4301060324</v>
      </c>
      <c r="D283" s="332">
        <v>4607091388831</v>
      </c>
      <c r="E283" s="332"/>
      <c r="F283" s="63">
        <v>0.38</v>
      </c>
      <c r="G283" s="38">
        <v>6</v>
      </c>
      <c r="H283" s="63">
        <v>2.2799999999999998</v>
      </c>
      <c r="I283" s="63">
        <v>2.552</v>
      </c>
      <c r="J283" s="38">
        <v>156</v>
      </c>
      <c r="K283" s="38" t="s">
        <v>80</v>
      </c>
      <c r="L283" s="39" t="s">
        <v>79</v>
      </c>
      <c r="M283" s="38">
        <v>40</v>
      </c>
      <c r="N283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34"/>
      <c r="P283" s="334"/>
      <c r="Q283" s="334"/>
      <c r="R283" s="335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29" t="s">
        <v>66</v>
      </c>
    </row>
    <row r="284" spans="1:53" x14ac:dyDescent="0.2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7"/>
      <c r="N284" s="323" t="s">
        <v>43</v>
      </c>
      <c r="O284" s="324"/>
      <c r="P284" s="324"/>
      <c r="Q284" s="324"/>
      <c r="R284" s="324"/>
      <c r="S284" s="324"/>
      <c r="T284" s="325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26"/>
      <c r="B285" s="326"/>
      <c r="C285" s="326"/>
      <c r="D285" s="326"/>
      <c r="E285" s="326"/>
      <c r="F285" s="326"/>
      <c r="G285" s="326"/>
      <c r="H285" s="326"/>
      <c r="I285" s="326"/>
      <c r="J285" s="326"/>
      <c r="K285" s="326"/>
      <c r="L285" s="326"/>
      <c r="M285" s="327"/>
      <c r="N285" s="323" t="s">
        <v>43</v>
      </c>
      <c r="O285" s="324"/>
      <c r="P285" s="324"/>
      <c r="Q285" s="324"/>
      <c r="R285" s="324"/>
      <c r="S285" s="324"/>
      <c r="T285" s="325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37" t="s">
        <v>94</v>
      </c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7"/>
      <c r="N286" s="337"/>
      <c r="O286" s="337"/>
      <c r="P286" s="337"/>
      <c r="Q286" s="337"/>
      <c r="R286" s="337"/>
      <c r="S286" s="337"/>
      <c r="T286" s="337"/>
      <c r="U286" s="337"/>
      <c r="V286" s="337"/>
      <c r="W286" s="337"/>
      <c r="X286" s="337"/>
      <c r="Y286" s="67"/>
      <c r="Z286" s="67"/>
    </row>
    <row r="287" spans="1:53" ht="27" customHeight="1" x14ac:dyDescent="0.25">
      <c r="A287" s="64" t="s">
        <v>449</v>
      </c>
      <c r="B287" s="64" t="s">
        <v>450</v>
      </c>
      <c r="C287" s="37">
        <v>4301032015</v>
      </c>
      <c r="D287" s="332">
        <v>4607091383102</v>
      </c>
      <c r="E287" s="332"/>
      <c r="F287" s="63">
        <v>0.17</v>
      </c>
      <c r="G287" s="38">
        <v>15</v>
      </c>
      <c r="H287" s="63">
        <v>2.5499999999999998</v>
      </c>
      <c r="I287" s="63">
        <v>2.9750000000000001</v>
      </c>
      <c r="J287" s="38">
        <v>156</v>
      </c>
      <c r="K287" s="38" t="s">
        <v>80</v>
      </c>
      <c r="L287" s="39" t="s">
        <v>98</v>
      </c>
      <c r="M287" s="38">
        <v>180</v>
      </c>
      <c r="N287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34"/>
      <c r="P287" s="334"/>
      <c r="Q287" s="334"/>
      <c r="R287" s="335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IFERROR(IF(W287=0,"",ROUNDUP(W287/H287,0)*0.00753),"")</f>
        <v/>
      </c>
      <c r="Y287" s="69" t="s">
        <v>48</v>
      </c>
      <c r="Z287" s="70" t="s">
        <v>48</v>
      </c>
      <c r="AD287" s="71"/>
      <c r="BA287" s="230" t="s">
        <v>66</v>
      </c>
    </row>
    <row r="288" spans="1:53" x14ac:dyDescent="0.2">
      <c r="A288" s="326"/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7"/>
      <c r="N288" s="323" t="s">
        <v>43</v>
      </c>
      <c r="O288" s="324"/>
      <c r="P288" s="324"/>
      <c r="Q288" s="324"/>
      <c r="R288" s="324"/>
      <c r="S288" s="324"/>
      <c r="T288" s="325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26"/>
      <c r="B289" s="326"/>
      <c r="C289" s="326"/>
      <c r="D289" s="326"/>
      <c r="E289" s="326"/>
      <c r="F289" s="326"/>
      <c r="G289" s="326"/>
      <c r="H289" s="326"/>
      <c r="I289" s="326"/>
      <c r="J289" s="326"/>
      <c r="K289" s="326"/>
      <c r="L289" s="326"/>
      <c r="M289" s="327"/>
      <c r="N289" s="323" t="s">
        <v>43</v>
      </c>
      <c r="O289" s="324"/>
      <c r="P289" s="324"/>
      <c r="Q289" s="324"/>
      <c r="R289" s="324"/>
      <c r="S289" s="324"/>
      <c r="T289" s="325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27.75" customHeight="1" x14ac:dyDescent="0.2">
      <c r="A290" s="348" t="s">
        <v>451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55"/>
      <c r="Z290" s="55"/>
    </row>
    <row r="291" spans="1:53" ht="16.5" customHeight="1" x14ac:dyDescent="0.25">
      <c r="A291" s="336" t="s">
        <v>452</v>
      </c>
      <c r="B291" s="336"/>
      <c r="C291" s="336"/>
      <c r="D291" s="336"/>
      <c r="E291" s="336"/>
      <c r="F291" s="336"/>
      <c r="G291" s="336"/>
      <c r="H291" s="336"/>
      <c r="I291" s="336"/>
      <c r="J291" s="336"/>
      <c r="K291" s="336"/>
      <c r="L291" s="336"/>
      <c r="M291" s="336"/>
      <c r="N291" s="336"/>
      <c r="O291" s="336"/>
      <c r="P291" s="336"/>
      <c r="Q291" s="336"/>
      <c r="R291" s="336"/>
      <c r="S291" s="336"/>
      <c r="T291" s="336"/>
      <c r="U291" s="336"/>
      <c r="V291" s="336"/>
      <c r="W291" s="336"/>
      <c r="X291" s="336"/>
      <c r="Y291" s="66"/>
      <c r="Z291" s="66"/>
    </row>
    <row r="292" spans="1:53" ht="14.25" customHeight="1" x14ac:dyDescent="0.25">
      <c r="A292" s="337" t="s">
        <v>116</v>
      </c>
      <c r="B292" s="337"/>
      <c r="C292" s="337"/>
      <c r="D292" s="337"/>
      <c r="E292" s="337"/>
      <c r="F292" s="337"/>
      <c r="G292" s="337"/>
      <c r="H292" s="337"/>
      <c r="I292" s="337"/>
      <c r="J292" s="337"/>
      <c r="K292" s="337"/>
      <c r="L292" s="337"/>
      <c r="M292" s="337"/>
      <c r="N292" s="337"/>
      <c r="O292" s="337"/>
      <c r="P292" s="337"/>
      <c r="Q292" s="337"/>
      <c r="R292" s="337"/>
      <c r="S292" s="337"/>
      <c r="T292" s="337"/>
      <c r="U292" s="337"/>
      <c r="V292" s="337"/>
      <c r="W292" s="337"/>
      <c r="X292" s="337"/>
      <c r="Y292" s="67"/>
      <c r="Z292" s="67"/>
    </row>
    <row r="293" spans="1:53" ht="27" customHeight="1" x14ac:dyDescent="0.25">
      <c r="A293" s="64" t="s">
        <v>453</v>
      </c>
      <c r="B293" s="64" t="s">
        <v>454</v>
      </c>
      <c r="C293" s="37">
        <v>4301011339</v>
      </c>
      <c r="D293" s="332">
        <v>4607091383997</v>
      </c>
      <c r="E293" s="332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35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ref="W293:W300" si="14"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453</v>
      </c>
      <c r="B294" s="64" t="s">
        <v>455</v>
      </c>
      <c r="C294" s="37">
        <v>4301011239</v>
      </c>
      <c r="D294" s="332">
        <v>4607091383997</v>
      </c>
      <c r="E294" s="332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121</v>
      </c>
      <c r="M294" s="38">
        <v>60</v>
      </c>
      <c r="N294" s="4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34"/>
      <c r="P294" s="334"/>
      <c r="Q294" s="334"/>
      <c r="R294" s="33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456</v>
      </c>
      <c r="B295" s="64" t="s">
        <v>457</v>
      </c>
      <c r="C295" s="37">
        <v>4301011326</v>
      </c>
      <c r="D295" s="332">
        <v>4607091384130</v>
      </c>
      <c r="E295" s="33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3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456</v>
      </c>
      <c r="B296" s="64" t="s">
        <v>458</v>
      </c>
      <c r="C296" s="37">
        <v>4301011240</v>
      </c>
      <c r="D296" s="332">
        <v>4607091384130</v>
      </c>
      <c r="E296" s="33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34"/>
      <c r="P296" s="334"/>
      <c r="Q296" s="334"/>
      <c r="R296" s="33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459</v>
      </c>
      <c r="B297" s="64" t="s">
        <v>460</v>
      </c>
      <c r="C297" s="37">
        <v>4301011330</v>
      </c>
      <c r="D297" s="332">
        <v>4607091384147</v>
      </c>
      <c r="E297" s="332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34"/>
      <c r="P297" s="334"/>
      <c r="Q297" s="334"/>
      <c r="R297" s="335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16.5" customHeight="1" x14ac:dyDescent="0.25">
      <c r="A298" s="64" t="s">
        <v>459</v>
      </c>
      <c r="B298" s="64" t="s">
        <v>461</v>
      </c>
      <c r="C298" s="37">
        <v>4301011238</v>
      </c>
      <c r="D298" s="332">
        <v>4607091384147</v>
      </c>
      <c r="E298" s="332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121</v>
      </c>
      <c r="M298" s="38">
        <v>60</v>
      </c>
      <c r="N298" s="420" t="s">
        <v>462</v>
      </c>
      <c r="O298" s="334"/>
      <c r="P298" s="334"/>
      <c r="Q298" s="334"/>
      <c r="R298" s="33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463</v>
      </c>
      <c r="B299" s="64" t="s">
        <v>464</v>
      </c>
      <c r="C299" s="37">
        <v>4301011327</v>
      </c>
      <c r="D299" s="332">
        <v>4607091384154</v>
      </c>
      <c r="E299" s="332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34"/>
      <c r="P299" s="334"/>
      <c r="Q299" s="334"/>
      <c r="R299" s="335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27" customHeight="1" x14ac:dyDescent="0.25">
      <c r="A300" s="64" t="s">
        <v>465</v>
      </c>
      <c r="B300" s="64" t="s">
        <v>466</v>
      </c>
      <c r="C300" s="37">
        <v>4301011332</v>
      </c>
      <c r="D300" s="332">
        <v>4607091384161</v>
      </c>
      <c r="E300" s="332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80</v>
      </c>
      <c r="L300" s="39" t="s">
        <v>79</v>
      </c>
      <c r="M300" s="38">
        <v>60</v>
      </c>
      <c r="N300" s="42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34"/>
      <c r="P300" s="334"/>
      <c r="Q300" s="334"/>
      <c r="R300" s="335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IFERROR(IF(W300=0,"",ROUNDUP(W300/H300,0)*0.00937),"")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x14ac:dyDescent="0.2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6"/>
      <c r="M301" s="327"/>
      <c r="N301" s="323" t="s">
        <v>43</v>
      </c>
      <c r="O301" s="324"/>
      <c r="P301" s="324"/>
      <c r="Q301" s="324"/>
      <c r="R301" s="324"/>
      <c r="S301" s="324"/>
      <c r="T301" s="325"/>
      <c r="U301" s="43" t="s">
        <v>42</v>
      </c>
      <c r="V301" s="44">
        <f>IFERROR(V293/H293,"0")+IFERROR(V294/H294,"0")+IFERROR(V295/H295,"0")+IFERROR(V296/H296,"0")+IFERROR(V297/H297,"0")+IFERROR(V298/H298,"0")+IFERROR(V299/H299,"0")+IFERROR(V300/H300,"0")</f>
        <v>0</v>
      </c>
      <c r="W301" s="44">
        <f>IFERROR(W293/H293,"0")+IFERROR(W294/H294,"0")+IFERROR(W295/H295,"0")+IFERROR(W296/H296,"0")+IFERROR(W297/H297,"0")+IFERROR(W298/H298,"0")+IFERROR(W299/H299,"0")+IFERROR(W300/H300,"0")</f>
        <v>0</v>
      </c>
      <c r="X301" s="4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68"/>
      <c r="Z301" s="68"/>
    </row>
    <row r="302" spans="1:53" x14ac:dyDescent="0.2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6"/>
      <c r="M302" s="327"/>
      <c r="N302" s="323" t="s">
        <v>43</v>
      </c>
      <c r="O302" s="324"/>
      <c r="P302" s="324"/>
      <c r="Q302" s="324"/>
      <c r="R302" s="324"/>
      <c r="S302" s="324"/>
      <c r="T302" s="325"/>
      <c r="U302" s="43" t="s">
        <v>0</v>
      </c>
      <c r="V302" s="44">
        <f>IFERROR(SUM(V293:V300),"0")</f>
        <v>0</v>
      </c>
      <c r="W302" s="44">
        <f>IFERROR(SUM(W293:W300),"0")</f>
        <v>0</v>
      </c>
      <c r="X302" s="43"/>
      <c r="Y302" s="68"/>
      <c r="Z302" s="68"/>
    </row>
    <row r="303" spans="1:53" ht="14.25" customHeight="1" x14ac:dyDescent="0.25">
      <c r="A303" s="337" t="s">
        <v>108</v>
      </c>
      <c r="B303" s="337"/>
      <c r="C303" s="337"/>
      <c r="D303" s="337"/>
      <c r="E303" s="337"/>
      <c r="F303" s="337"/>
      <c r="G303" s="337"/>
      <c r="H303" s="337"/>
      <c r="I303" s="337"/>
      <c r="J303" s="337"/>
      <c r="K303" s="337"/>
      <c r="L303" s="337"/>
      <c r="M303" s="337"/>
      <c r="N303" s="337"/>
      <c r="O303" s="337"/>
      <c r="P303" s="337"/>
      <c r="Q303" s="337"/>
      <c r="R303" s="337"/>
      <c r="S303" s="337"/>
      <c r="T303" s="337"/>
      <c r="U303" s="337"/>
      <c r="V303" s="337"/>
      <c r="W303" s="337"/>
      <c r="X303" s="337"/>
      <c r="Y303" s="67"/>
      <c r="Z303" s="67"/>
    </row>
    <row r="304" spans="1:53" ht="27" customHeight="1" x14ac:dyDescent="0.25">
      <c r="A304" s="64" t="s">
        <v>467</v>
      </c>
      <c r="B304" s="64" t="s">
        <v>468</v>
      </c>
      <c r="C304" s="37">
        <v>4301020178</v>
      </c>
      <c r="D304" s="332">
        <v>4607091383980</v>
      </c>
      <c r="E304" s="332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111</v>
      </c>
      <c r="M304" s="38">
        <v>50</v>
      </c>
      <c r="N304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34"/>
      <c r="P304" s="334"/>
      <c r="Q304" s="334"/>
      <c r="R304" s="335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ht="16.5" customHeight="1" x14ac:dyDescent="0.25">
      <c r="A305" s="64" t="s">
        <v>469</v>
      </c>
      <c r="B305" s="64" t="s">
        <v>470</v>
      </c>
      <c r="C305" s="37">
        <v>4301020270</v>
      </c>
      <c r="D305" s="332">
        <v>4680115883314</v>
      </c>
      <c r="E305" s="332"/>
      <c r="F305" s="63">
        <v>1.35</v>
      </c>
      <c r="G305" s="38">
        <v>8</v>
      </c>
      <c r="H305" s="63">
        <v>10.8</v>
      </c>
      <c r="I305" s="63">
        <v>11.28</v>
      </c>
      <c r="J305" s="38">
        <v>56</v>
      </c>
      <c r="K305" s="38" t="s">
        <v>112</v>
      </c>
      <c r="L305" s="39" t="s">
        <v>133</v>
      </c>
      <c r="M305" s="38">
        <v>50</v>
      </c>
      <c r="N305" s="416" t="s">
        <v>471</v>
      </c>
      <c r="O305" s="334"/>
      <c r="P305" s="334"/>
      <c r="Q305" s="334"/>
      <c r="R305" s="335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40" t="s">
        <v>66</v>
      </c>
    </row>
    <row r="306" spans="1:53" ht="27" customHeight="1" x14ac:dyDescent="0.25">
      <c r="A306" s="64" t="s">
        <v>472</v>
      </c>
      <c r="B306" s="64" t="s">
        <v>473</v>
      </c>
      <c r="C306" s="37">
        <v>4301020179</v>
      </c>
      <c r="D306" s="332">
        <v>4607091384178</v>
      </c>
      <c r="E306" s="332"/>
      <c r="F306" s="63">
        <v>0.4</v>
      </c>
      <c r="G306" s="38">
        <v>10</v>
      </c>
      <c r="H306" s="63">
        <v>4</v>
      </c>
      <c r="I306" s="63">
        <v>4.24</v>
      </c>
      <c r="J306" s="38">
        <v>120</v>
      </c>
      <c r="K306" s="38" t="s">
        <v>80</v>
      </c>
      <c r="L306" s="39" t="s">
        <v>111</v>
      </c>
      <c r="M306" s="38">
        <v>50</v>
      </c>
      <c r="N306" s="4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34"/>
      <c r="P306" s="334"/>
      <c r="Q306" s="334"/>
      <c r="R306" s="335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1" t="s">
        <v>66</v>
      </c>
    </row>
    <row r="307" spans="1:53" x14ac:dyDescent="0.2">
      <c r="A307" s="326"/>
      <c r="B307" s="326"/>
      <c r="C307" s="326"/>
      <c r="D307" s="326"/>
      <c r="E307" s="326"/>
      <c r="F307" s="326"/>
      <c r="G307" s="326"/>
      <c r="H307" s="326"/>
      <c r="I307" s="326"/>
      <c r="J307" s="326"/>
      <c r="K307" s="326"/>
      <c r="L307" s="326"/>
      <c r="M307" s="327"/>
      <c r="N307" s="323" t="s">
        <v>43</v>
      </c>
      <c r="O307" s="324"/>
      <c r="P307" s="324"/>
      <c r="Q307" s="324"/>
      <c r="R307" s="324"/>
      <c r="S307" s="324"/>
      <c r="T307" s="325"/>
      <c r="U307" s="43" t="s">
        <v>42</v>
      </c>
      <c r="V307" s="44">
        <f>IFERROR(V304/H304,"0")+IFERROR(V305/H305,"0")+IFERROR(V306/H306,"0")</f>
        <v>0</v>
      </c>
      <c r="W307" s="44">
        <f>IFERROR(W304/H304,"0")+IFERROR(W305/H305,"0")+IFERROR(W306/H306,"0")</f>
        <v>0</v>
      </c>
      <c r="X307" s="44">
        <f>IFERROR(IF(X304="",0,X304),"0")+IFERROR(IF(X305="",0,X305),"0")+IFERROR(IF(X306="",0,X306),"0")</f>
        <v>0</v>
      </c>
      <c r="Y307" s="68"/>
      <c r="Z307" s="68"/>
    </row>
    <row r="308" spans="1:53" x14ac:dyDescent="0.2">
      <c r="A308" s="326"/>
      <c r="B308" s="326"/>
      <c r="C308" s="326"/>
      <c r="D308" s="326"/>
      <c r="E308" s="326"/>
      <c r="F308" s="326"/>
      <c r="G308" s="326"/>
      <c r="H308" s="326"/>
      <c r="I308" s="326"/>
      <c r="J308" s="326"/>
      <c r="K308" s="326"/>
      <c r="L308" s="326"/>
      <c r="M308" s="327"/>
      <c r="N308" s="323" t="s">
        <v>43</v>
      </c>
      <c r="O308" s="324"/>
      <c r="P308" s="324"/>
      <c r="Q308" s="324"/>
      <c r="R308" s="324"/>
      <c r="S308" s="324"/>
      <c r="T308" s="325"/>
      <c r="U308" s="43" t="s">
        <v>0</v>
      </c>
      <c r="V308" s="44">
        <f>IFERROR(SUM(V304:V306),"0")</f>
        <v>0</v>
      </c>
      <c r="W308" s="44">
        <f>IFERROR(SUM(W304:W306),"0")</f>
        <v>0</v>
      </c>
      <c r="X308" s="43"/>
      <c r="Y308" s="68"/>
      <c r="Z308" s="68"/>
    </row>
    <row r="309" spans="1:53" ht="14.25" customHeight="1" x14ac:dyDescent="0.25">
      <c r="A309" s="337" t="s">
        <v>81</v>
      </c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37"/>
      <c r="P309" s="337"/>
      <c r="Q309" s="337"/>
      <c r="R309" s="337"/>
      <c r="S309" s="337"/>
      <c r="T309" s="337"/>
      <c r="U309" s="337"/>
      <c r="V309" s="337"/>
      <c r="W309" s="337"/>
      <c r="X309" s="337"/>
      <c r="Y309" s="67"/>
      <c r="Z309" s="67"/>
    </row>
    <row r="310" spans="1:53" ht="27" customHeight="1" x14ac:dyDescent="0.25">
      <c r="A310" s="64" t="s">
        <v>474</v>
      </c>
      <c r="B310" s="64" t="s">
        <v>475</v>
      </c>
      <c r="C310" s="37">
        <v>4301051298</v>
      </c>
      <c r="D310" s="332">
        <v>4607091384260</v>
      </c>
      <c r="E310" s="332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35</v>
      </c>
      <c r="N310" s="4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35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2" t="s">
        <v>66</v>
      </c>
    </row>
    <row r="311" spans="1:53" x14ac:dyDescent="0.2">
      <c r="A311" s="326"/>
      <c r="B311" s="326"/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7"/>
      <c r="N311" s="323" t="s">
        <v>43</v>
      </c>
      <c r="O311" s="324"/>
      <c r="P311" s="324"/>
      <c r="Q311" s="324"/>
      <c r="R311" s="324"/>
      <c r="S311" s="324"/>
      <c r="T311" s="325"/>
      <c r="U311" s="43" t="s">
        <v>42</v>
      </c>
      <c r="V311" s="44">
        <f>IFERROR(V310/H310,"0")</f>
        <v>0</v>
      </c>
      <c r="W311" s="44">
        <f>IFERROR(W310/H310,"0")</f>
        <v>0</v>
      </c>
      <c r="X311" s="44">
        <f>IFERROR(IF(X310="",0,X310),"0")</f>
        <v>0</v>
      </c>
      <c r="Y311" s="68"/>
      <c r="Z311" s="68"/>
    </row>
    <row r="312" spans="1:53" x14ac:dyDescent="0.2">
      <c r="A312" s="326"/>
      <c r="B312" s="326"/>
      <c r="C312" s="326"/>
      <c r="D312" s="326"/>
      <c r="E312" s="326"/>
      <c r="F312" s="326"/>
      <c r="G312" s="326"/>
      <c r="H312" s="326"/>
      <c r="I312" s="326"/>
      <c r="J312" s="326"/>
      <c r="K312" s="326"/>
      <c r="L312" s="326"/>
      <c r="M312" s="327"/>
      <c r="N312" s="323" t="s">
        <v>43</v>
      </c>
      <c r="O312" s="324"/>
      <c r="P312" s="324"/>
      <c r="Q312" s="324"/>
      <c r="R312" s="324"/>
      <c r="S312" s="324"/>
      <c r="T312" s="325"/>
      <c r="U312" s="43" t="s">
        <v>0</v>
      </c>
      <c r="V312" s="44">
        <f>IFERROR(SUM(V310:V310),"0")</f>
        <v>0</v>
      </c>
      <c r="W312" s="44">
        <f>IFERROR(SUM(W310:W310),"0")</f>
        <v>0</v>
      </c>
      <c r="X312" s="43"/>
      <c r="Y312" s="68"/>
      <c r="Z312" s="68"/>
    </row>
    <row r="313" spans="1:53" ht="14.25" customHeight="1" x14ac:dyDescent="0.25">
      <c r="A313" s="337" t="s">
        <v>234</v>
      </c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  <c r="V313" s="337"/>
      <c r="W313" s="337"/>
      <c r="X313" s="337"/>
      <c r="Y313" s="67"/>
      <c r="Z313" s="67"/>
    </row>
    <row r="314" spans="1:53" ht="16.5" customHeight="1" x14ac:dyDescent="0.25">
      <c r="A314" s="64" t="s">
        <v>476</v>
      </c>
      <c r="B314" s="64" t="s">
        <v>477</v>
      </c>
      <c r="C314" s="37">
        <v>4301060314</v>
      </c>
      <c r="D314" s="332">
        <v>4607091384673</v>
      </c>
      <c r="E314" s="332"/>
      <c r="F314" s="63">
        <v>1.3</v>
      </c>
      <c r="G314" s="38">
        <v>6</v>
      </c>
      <c r="H314" s="63">
        <v>7.8</v>
      </c>
      <c r="I314" s="63">
        <v>8.3640000000000008</v>
      </c>
      <c r="J314" s="38">
        <v>56</v>
      </c>
      <c r="K314" s="38" t="s">
        <v>112</v>
      </c>
      <c r="L314" s="39" t="s">
        <v>79</v>
      </c>
      <c r="M314" s="38">
        <v>30</v>
      </c>
      <c r="N314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35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43" t="s">
        <v>66</v>
      </c>
    </row>
    <row r="315" spans="1:53" x14ac:dyDescent="0.2">
      <c r="A315" s="326"/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7"/>
      <c r="N315" s="323" t="s">
        <v>43</v>
      </c>
      <c r="O315" s="324"/>
      <c r="P315" s="324"/>
      <c r="Q315" s="324"/>
      <c r="R315" s="324"/>
      <c r="S315" s="324"/>
      <c r="T315" s="325"/>
      <c r="U315" s="43" t="s">
        <v>42</v>
      </c>
      <c r="V315" s="44">
        <f>IFERROR(V314/H314,"0")</f>
        <v>0</v>
      </c>
      <c r="W315" s="44">
        <f>IFERROR(W314/H314,"0")</f>
        <v>0</v>
      </c>
      <c r="X315" s="44">
        <f>IFERROR(IF(X314="",0,X314),"0")</f>
        <v>0</v>
      </c>
      <c r="Y315" s="68"/>
      <c r="Z315" s="68"/>
    </row>
    <row r="316" spans="1:53" x14ac:dyDescent="0.2">
      <c r="A316" s="326"/>
      <c r="B316" s="326"/>
      <c r="C316" s="326"/>
      <c r="D316" s="326"/>
      <c r="E316" s="326"/>
      <c r="F316" s="326"/>
      <c r="G316" s="326"/>
      <c r="H316" s="326"/>
      <c r="I316" s="326"/>
      <c r="J316" s="326"/>
      <c r="K316" s="326"/>
      <c r="L316" s="326"/>
      <c r="M316" s="327"/>
      <c r="N316" s="323" t="s">
        <v>43</v>
      </c>
      <c r="O316" s="324"/>
      <c r="P316" s="324"/>
      <c r="Q316" s="324"/>
      <c r="R316" s="324"/>
      <c r="S316" s="324"/>
      <c r="T316" s="325"/>
      <c r="U316" s="43" t="s">
        <v>0</v>
      </c>
      <c r="V316" s="44">
        <f>IFERROR(SUM(V314:V314),"0")</f>
        <v>0</v>
      </c>
      <c r="W316" s="44">
        <f>IFERROR(SUM(W314:W314),"0")</f>
        <v>0</v>
      </c>
      <c r="X316" s="43"/>
      <c r="Y316" s="68"/>
      <c r="Z316" s="68"/>
    </row>
    <row r="317" spans="1:53" ht="16.5" customHeight="1" x14ac:dyDescent="0.25">
      <c r="A317" s="336" t="s">
        <v>478</v>
      </c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66"/>
      <c r="Z317" s="66"/>
    </row>
    <row r="318" spans="1:53" ht="14.25" customHeight="1" x14ac:dyDescent="0.25">
      <c r="A318" s="337" t="s">
        <v>116</v>
      </c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37"/>
      <c r="P318" s="337"/>
      <c r="Q318" s="337"/>
      <c r="R318" s="337"/>
      <c r="S318" s="337"/>
      <c r="T318" s="337"/>
      <c r="U318" s="337"/>
      <c r="V318" s="337"/>
      <c r="W318" s="337"/>
      <c r="X318" s="337"/>
      <c r="Y318" s="67"/>
      <c r="Z318" s="67"/>
    </row>
    <row r="319" spans="1:53" ht="27" customHeight="1" x14ac:dyDescent="0.25">
      <c r="A319" s="64" t="s">
        <v>479</v>
      </c>
      <c r="B319" s="64" t="s">
        <v>480</v>
      </c>
      <c r="C319" s="37">
        <v>4301011324</v>
      </c>
      <c r="D319" s="332">
        <v>4607091384185</v>
      </c>
      <c r="E319" s="332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112</v>
      </c>
      <c r="L319" s="39" t="s">
        <v>79</v>
      </c>
      <c r="M319" s="38">
        <v>60</v>
      </c>
      <c r="N319" s="4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35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481</v>
      </c>
      <c r="B320" s="64" t="s">
        <v>482</v>
      </c>
      <c r="C320" s="37">
        <v>4301011312</v>
      </c>
      <c r="D320" s="332">
        <v>4607091384192</v>
      </c>
      <c r="E320" s="332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111</v>
      </c>
      <c r="M320" s="38">
        <v>60</v>
      </c>
      <c r="N320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35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ht="27" customHeight="1" x14ac:dyDescent="0.25">
      <c r="A321" s="64" t="s">
        <v>483</v>
      </c>
      <c r="B321" s="64" t="s">
        <v>484</v>
      </c>
      <c r="C321" s="37">
        <v>4301011483</v>
      </c>
      <c r="D321" s="332">
        <v>4680115881907</v>
      </c>
      <c r="E321" s="332"/>
      <c r="F321" s="63">
        <v>1.8</v>
      </c>
      <c r="G321" s="38">
        <v>6</v>
      </c>
      <c r="H321" s="63">
        <v>10.8</v>
      </c>
      <c r="I321" s="63">
        <v>11.28</v>
      </c>
      <c r="J321" s="38">
        <v>56</v>
      </c>
      <c r="K321" s="38" t="s">
        <v>112</v>
      </c>
      <c r="L321" s="39" t="s">
        <v>79</v>
      </c>
      <c r="M321" s="38">
        <v>60</v>
      </c>
      <c r="N321" s="4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35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485</v>
      </c>
      <c r="B322" s="64" t="s">
        <v>486</v>
      </c>
      <c r="C322" s="37">
        <v>4301011303</v>
      </c>
      <c r="D322" s="332">
        <v>4607091384680</v>
      </c>
      <c r="E322" s="332"/>
      <c r="F322" s="63">
        <v>0.4</v>
      </c>
      <c r="G322" s="38">
        <v>10</v>
      </c>
      <c r="H322" s="63">
        <v>4</v>
      </c>
      <c r="I322" s="63">
        <v>4.21</v>
      </c>
      <c r="J322" s="38">
        <v>120</v>
      </c>
      <c r="K322" s="38" t="s">
        <v>80</v>
      </c>
      <c r="L322" s="39" t="s">
        <v>79</v>
      </c>
      <c r="M322" s="38">
        <v>60</v>
      </c>
      <c r="N322" s="4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34"/>
      <c r="P322" s="334"/>
      <c r="Q322" s="334"/>
      <c r="R322" s="335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IFERROR(IF(W322=0,"",ROUNDUP(W322/H322,0)*0.00937),"")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26"/>
      <c r="B323" s="326"/>
      <c r="C323" s="326"/>
      <c r="D323" s="326"/>
      <c r="E323" s="326"/>
      <c r="F323" s="326"/>
      <c r="G323" s="326"/>
      <c r="H323" s="326"/>
      <c r="I323" s="326"/>
      <c r="J323" s="326"/>
      <c r="K323" s="326"/>
      <c r="L323" s="326"/>
      <c r="M323" s="327"/>
      <c r="N323" s="323" t="s">
        <v>43</v>
      </c>
      <c r="O323" s="324"/>
      <c r="P323" s="324"/>
      <c r="Q323" s="324"/>
      <c r="R323" s="324"/>
      <c r="S323" s="324"/>
      <c r="T323" s="325"/>
      <c r="U323" s="43" t="s">
        <v>42</v>
      </c>
      <c r="V323" s="44">
        <f>IFERROR(V319/H319,"0")+IFERROR(V320/H320,"0")+IFERROR(V321/H321,"0")+IFERROR(V322/H322,"0")</f>
        <v>0</v>
      </c>
      <c r="W323" s="44">
        <f>IFERROR(W319/H319,"0")+IFERROR(W320/H320,"0")+IFERROR(W321/H321,"0")+IFERROR(W322/H322,"0")</f>
        <v>0</v>
      </c>
      <c r="X323" s="44">
        <f>IFERROR(IF(X319="",0,X319),"0")+IFERROR(IF(X320="",0,X320),"0")+IFERROR(IF(X321="",0,X321),"0")+IFERROR(IF(X322="",0,X322),"0")</f>
        <v>0</v>
      </c>
      <c r="Y323" s="68"/>
      <c r="Z323" s="68"/>
    </row>
    <row r="324" spans="1:53" x14ac:dyDescent="0.2">
      <c r="A324" s="326"/>
      <c r="B324" s="326"/>
      <c r="C324" s="326"/>
      <c r="D324" s="326"/>
      <c r="E324" s="326"/>
      <c r="F324" s="326"/>
      <c r="G324" s="326"/>
      <c r="H324" s="326"/>
      <c r="I324" s="326"/>
      <c r="J324" s="326"/>
      <c r="K324" s="326"/>
      <c r="L324" s="326"/>
      <c r="M324" s="327"/>
      <c r="N324" s="323" t="s">
        <v>43</v>
      </c>
      <c r="O324" s="324"/>
      <c r="P324" s="324"/>
      <c r="Q324" s="324"/>
      <c r="R324" s="324"/>
      <c r="S324" s="324"/>
      <c r="T324" s="325"/>
      <c r="U324" s="43" t="s">
        <v>0</v>
      </c>
      <c r="V324" s="44">
        <f>IFERROR(SUM(V319:V322),"0")</f>
        <v>0</v>
      </c>
      <c r="W324" s="44">
        <f>IFERROR(SUM(W319:W322),"0")</f>
        <v>0</v>
      </c>
      <c r="X324" s="43"/>
      <c r="Y324" s="68"/>
      <c r="Z324" s="68"/>
    </row>
    <row r="325" spans="1:53" ht="14.25" customHeight="1" x14ac:dyDescent="0.25">
      <c r="A325" s="337" t="s">
        <v>76</v>
      </c>
      <c r="B325" s="337"/>
      <c r="C325" s="337"/>
      <c r="D325" s="337"/>
      <c r="E325" s="337"/>
      <c r="F325" s="337"/>
      <c r="G325" s="337"/>
      <c r="H325" s="337"/>
      <c r="I325" s="337"/>
      <c r="J325" s="337"/>
      <c r="K325" s="337"/>
      <c r="L325" s="337"/>
      <c r="M325" s="337"/>
      <c r="N325" s="337"/>
      <c r="O325" s="337"/>
      <c r="P325" s="337"/>
      <c r="Q325" s="337"/>
      <c r="R325" s="337"/>
      <c r="S325" s="337"/>
      <c r="T325" s="337"/>
      <c r="U325" s="337"/>
      <c r="V325" s="337"/>
      <c r="W325" s="337"/>
      <c r="X325" s="337"/>
      <c r="Y325" s="67"/>
      <c r="Z325" s="67"/>
    </row>
    <row r="326" spans="1:53" ht="27" customHeight="1" x14ac:dyDescent="0.25">
      <c r="A326" s="64" t="s">
        <v>487</v>
      </c>
      <c r="B326" s="64" t="s">
        <v>488</v>
      </c>
      <c r="C326" s="37">
        <v>4301031139</v>
      </c>
      <c r="D326" s="332">
        <v>4607091384802</v>
      </c>
      <c r="E326" s="332"/>
      <c r="F326" s="63">
        <v>0.73</v>
      </c>
      <c r="G326" s="38">
        <v>6</v>
      </c>
      <c r="H326" s="63">
        <v>4.38</v>
      </c>
      <c r="I326" s="63">
        <v>4.58</v>
      </c>
      <c r="J326" s="38">
        <v>156</v>
      </c>
      <c r="K326" s="38" t="s">
        <v>80</v>
      </c>
      <c r="L326" s="39" t="s">
        <v>79</v>
      </c>
      <c r="M326" s="38">
        <v>35</v>
      </c>
      <c r="N326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34"/>
      <c r="P326" s="334"/>
      <c r="Q326" s="334"/>
      <c r="R326" s="335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IFERROR(IF(W326=0,"",ROUNDUP(W326/H326,0)*0.00753),"")</f>
        <v/>
      </c>
      <c r="Y326" s="69" t="s">
        <v>48</v>
      </c>
      <c r="Z326" s="70" t="s">
        <v>48</v>
      </c>
      <c r="AD326" s="71"/>
      <c r="BA326" s="248" t="s">
        <v>66</v>
      </c>
    </row>
    <row r="327" spans="1:53" ht="27" customHeight="1" x14ac:dyDescent="0.25">
      <c r="A327" s="64" t="s">
        <v>489</v>
      </c>
      <c r="B327" s="64" t="s">
        <v>490</v>
      </c>
      <c r="C327" s="37">
        <v>4301031140</v>
      </c>
      <c r="D327" s="332">
        <v>4607091384826</v>
      </c>
      <c r="E327" s="332"/>
      <c r="F327" s="63">
        <v>0.35</v>
      </c>
      <c r="G327" s="38">
        <v>8</v>
      </c>
      <c r="H327" s="63">
        <v>2.8</v>
      </c>
      <c r="I327" s="63">
        <v>2.9</v>
      </c>
      <c r="J327" s="38">
        <v>234</v>
      </c>
      <c r="K327" s="38" t="s">
        <v>182</v>
      </c>
      <c r="L327" s="39" t="s">
        <v>79</v>
      </c>
      <c r="M327" s="38">
        <v>35</v>
      </c>
      <c r="N327" s="4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34"/>
      <c r="P327" s="334"/>
      <c r="Q327" s="334"/>
      <c r="R327" s="335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IFERROR(IF(W327=0,"",ROUNDUP(W327/H327,0)*0.00502),"")</f>
        <v/>
      </c>
      <c r="Y327" s="69" t="s">
        <v>48</v>
      </c>
      <c r="Z327" s="70" t="s">
        <v>48</v>
      </c>
      <c r="AD327" s="71"/>
      <c r="BA327" s="249" t="s">
        <v>66</v>
      </c>
    </row>
    <row r="328" spans="1:53" x14ac:dyDescent="0.2">
      <c r="A328" s="326"/>
      <c r="B328" s="326"/>
      <c r="C328" s="326"/>
      <c r="D328" s="326"/>
      <c r="E328" s="326"/>
      <c r="F328" s="326"/>
      <c r="G328" s="326"/>
      <c r="H328" s="326"/>
      <c r="I328" s="326"/>
      <c r="J328" s="326"/>
      <c r="K328" s="326"/>
      <c r="L328" s="326"/>
      <c r="M328" s="327"/>
      <c r="N328" s="323" t="s">
        <v>43</v>
      </c>
      <c r="O328" s="324"/>
      <c r="P328" s="324"/>
      <c r="Q328" s="324"/>
      <c r="R328" s="324"/>
      <c r="S328" s="324"/>
      <c r="T328" s="325"/>
      <c r="U328" s="43" t="s">
        <v>42</v>
      </c>
      <c r="V328" s="44">
        <f>IFERROR(V326/H326,"0")+IFERROR(V327/H327,"0")</f>
        <v>0</v>
      </c>
      <c r="W328" s="44">
        <f>IFERROR(W326/H326,"0")+IFERROR(W327/H327,"0")</f>
        <v>0</v>
      </c>
      <c r="X328" s="44">
        <f>IFERROR(IF(X326="",0,X326),"0")+IFERROR(IF(X327="",0,X327),"0")</f>
        <v>0</v>
      </c>
      <c r="Y328" s="68"/>
      <c r="Z328" s="68"/>
    </row>
    <row r="329" spans="1:53" x14ac:dyDescent="0.2">
      <c r="A329" s="326"/>
      <c r="B329" s="326"/>
      <c r="C329" s="326"/>
      <c r="D329" s="326"/>
      <c r="E329" s="326"/>
      <c r="F329" s="326"/>
      <c r="G329" s="326"/>
      <c r="H329" s="326"/>
      <c r="I329" s="326"/>
      <c r="J329" s="326"/>
      <c r="K329" s="326"/>
      <c r="L329" s="326"/>
      <c r="M329" s="327"/>
      <c r="N329" s="323" t="s">
        <v>43</v>
      </c>
      <c r="O329" s="324"/>
      <c r="P329" s="324"/>
      <c r="Q329" s="324"/>
      <c r="R329" s="324"/>
      <c r="S329" s="324"/>
      <c r="T329" s="325"/>
      <c r="U329" s="43" t="s">
        <v>0</v>
      </c>
      <c r="V329" s="44">
        <f>IFERROR(SUM(V326:V327),"0")</f>
        <v>0</v>
      </c>
      <c r="W329" s="44">
        <f>IFERROR(SUM(W326:W327),"0")</f>
        <v>0</v>
      </c>
      <c r="X329" s="43"/>
      <c r="Y329" s="68"/>
      <c r="Z329" s="68"/>
    </row>
    <row r="330" spans="1:53" ht="14.25" customHeight="1" x14ac:dyDescent="0.25">
      <c r="A330" s="337" t="s">
        <v>81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337"/>
      <c r="Y330" s="67"/>
      <c r="Z330" s="67"/>
    </row>
    <row r="331" spans="1:53" ht="27" customHeight="1" x14ac:dyDescent="0.25">
      <c r="A331" s="64" t="s">
        <v>491</v>
      </c>
      <c r="B331" s="64" t="s">
        <v>492</v>
      </c>
      <c r="C331" s="37">
        <v>4301051303</v>
      </c>
      <c r="D331" s="332">
        <v>4607091384246</v>
      </c>
      <c r="E331" s="332"/>
      <c r="F331" s="63">
        <v>1.3</v>
      </c>
      <c r="G331" s="38">
        <v>6</v>
      </c>
      <c r="H331" s="63">
        <v>7.8</v>
      </c>
      <c r="I331" s="63">
        <v>8.3640000000000008</v>
      </c>
      <c r="J331" s="38">
        <v>56</v>
      </c>
      <c r="K331" s="38" t="s">
        <v>112</v>
      </c>
      <c r="L331" s="39" t="s">
        <v>79</v>
      </c>
      <c r="M331" s="38">
        <v>40</v>
      </c>
      <c r="N331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34"/>
      <c r="P331" s="334"/>
      <c r="Q331" s="334"/>
      <c r="R331" s="335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493</v>
      </c>
      <c r="B332" s="64" t="s">
        <v>494</v>
      </c>
      <c r="C332" s="37">
        <v>4301051445</v>
      </c>
      <c r="D332" s="332">
        <v>4680115881976</v>
      </c>
      <c r="E332" s="332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8" t="s">
        <v>112</v>
      </c>
      <c r="L332" s="39" t="s">
        <v>79</v>
      </c>
      <c r="M332" s="38">
        <v>40</v>
      </c>
      <c r="N332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34"/>
      <c r="P332" s="334"/>
      <c r="Q332" s="334"/>
      <c r="R332" s="335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ht="27" customHeight="1" x14ac:dyDescent="0.25">
      <c r="A333" s="64" t="s">
        <v>495</v>
      </c>
      <c r="B333" s="64" t="s">
        <v>496</v>
      </c>
      <c r="C333" s="37">
        <v>4301051297</v>
      </c>
      <c r="D333" s="332">
        <v>4607091384253</v>
      </c>
      <c r="E333" s="332"/>
      <c r="F333" s="63">
        <v>0.4</v>
      </c>
      <c r="G333" s="38">
        <v>6</v>
      </c>
      <c r="H333" s="63">
        <v>2.4</v>
      </c>
      <c r="I333" s="63">
        <v>2.6840000000000002</v>
      </c>
      <c r="J333" s="38">
        <v>156</v>
      </c>
      <c r="K333" s="38" t="s">
        <v>80</v>
      </c>
      <c r="L333" s="39" t="s">
        <v>79</v>
      </c>
      <c r="M333" s="38">
        <v>40</v>
      </c>
      <c r="N333" s="4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34"/>
      <c r="P333" s="334"/>
      <c r="Q333" s="334"/>
      <c r="R333" s="335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ht="27" customHeight="1" x14ac:dyDescent="0.25">
      <c r="A334" s="64" t="s">
        <v>497</v>
      </c>
      <c r="B334" s="64" t="s">
        <v>498</v>
      </c>
      <c r="C334" s="37">
        <v>4301051444</v>
      </c>
      <c r="D334" s="332">
        <v>4680115881969</v>
      </c>
      <c r="E334" s="332"/>
      <c r="F334" s="63">
        <v>0.4</v>
      </c>
      <c r="G334" s="38">
        <v>6</v>
      </c>
      <c r="H334" s="63">
        <v>2.4</v>
      </c>
      <c r="I334" s="63">
        <v>2.6</v>
      </c>
      <c r="J334" s="38">
        <v>156</v>
      </c>
      <c r="K334" s="38" t="s">
        <v>80</v>
      </c>
      <c r="L334" s="39" t="s">
        <v>79</v>
      </c>
      <c r="M334" s="38">
        <v>40</v>
      </c>
      <c r="N334" s="4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34"/>
      <c r="P334" s="334"/>
      <c r="Q334" s="334"/>
      <c r="R334" s="335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3" t="s">
        <v>66</v>
      </c>
    </row>
    <row r="335" spans="1:53" x14ac:dyDescent="0.2">
      <c r="A335" s="326"/>
      <c r="B335" s="326"/>
      <c r="C335" s="326"/>
      <c r="D335" s="326"/>
      <c r="E335" s="326"/>
      <c r="F335" s="326"/>
      <c r="G335" s="326"/>
      <c r="H335" s="326"/>
      <c r="I335" s="326"/>
      <c r="J335" s="326"/>
      <c r="K335" s="326"/>
      <c r="L335" s="326"/>
      <c r="M335" s="327"/>
      <c r="N335" s="323" t="s">
        <v>43</v>
      </c>
      <c r="O335" s="324"/>
      <c r="P335" s="324"/>
      <c r="Q335" s="324"/>
      <c r="R335" s="324"/>
      <c r="S335" s="324"/>
      <c r="T335" s="325"/>
      <c r="U335" s="43" t="s">
        <v>42</v>
      </c>
      <c r="V335" s="44">
        <f>IFERROR(V331/H331,"0")+IFERROR(V332/H332,"0")+IFERROR(V333/H333,"0")+IFERROR(V334/H334,"0")</f>
        <v>0</v>
      </c>
      <c r="W335" s="44">
        <f>IFERROR(W331/H331,"0")+IFERROR(W332/H332,"0")+IFERROR(W333/H333,"0")+IFERROR(W334/H334,"0")</f>
        <v>0</v>
      </c>
      <c r="X335" s="44">
        <f>IFERROR(IF(X331="",0,X331),"0")+IFERROR(IF(X332="",0,X332),"0")+IFERROR(IF(X333="",0,X333),"0")+IFERROR(IF(X334="",0,X334),"0")</f>
        <v>0</v>
      </c>
      <c r="Y335" s="68"/>
      <c r="Z335" s="68"/>
    </row>
    <row r="336" spans="1:53" x14ac:dyDescent="0.2">
      <c r="A336" s="326"/>
      <c r="B336" s="326"/>
      <c r="C336" s="326"/>
      <c r="D336" s="326"/>
      <c r="E336" s="326"/>
      <c r="F336" s="326"/>
      <c r="G336" s="326"/>
      <c r="H336" s="326"/>
      <c r="I336" s="326"/>
      <c r="J336" s="326"/>
      <c r="K336" s="326"/>
      <c r="L336" s="326"/>
      <c r="M336" s="327"/>
      <c r="N336" s="323" t="s">
        <v>43</v>
      </c>
      <c r="O336" s="324"/>
      <c r="P336" s="324"/>
      <c r="Q336" s="324"/>
      <c r="R336" s="324"/>
      <c r="S336" s="324"/>
      <c r="T336" s="325"/>
      <c r="U336" s="43" t="s">
        <v>0</v>
      </c>
      <c r="V336" s="44">
        <f>IFERROR(SUM(V331:V334),"0")</f>
        <v>0</v>
      </c>
      <c r="W336" s="44">
        <f>IFERROR(SUM(W331:W334),"0")</f>
        <v>0</v>
      </c>
      <c r="X336" s="43"/>
      <c r="Y336" s="68"/>
      <c r="Z336" s="68"/>
    </row>
    <row r="337" spans="1:53" ht="14.25" customHeight="1" x14ac:dyDescent="0.25">
      <c r="A337" s="337" t="s">
        <v>234</v>
      </c>
      <c r="B337" s="337"/>
      <c r="C337" s="337"/>
      <c r="D337" s="337"/>
      <c r="E337" s="337"/>
      <c r="F337" s="337"/>
      <c r="G337" s="337"/>
      <c r="H337" s="337"/>
      <c r="I337" s="337"/>
      <c r="J337" s="337"/>
      <c r="K337" s="337"/>
      <c r="L337" s="337"/>
      <c r="M337" s="337"/>
      <c r="N337" s="337"/>
      <c r="O337" s="337"/>
      <c r="P337" s="337"/>
      <c r="Q337" s="337"/>
      <c r="R337" s="337"/>
      <c r="S337" s="337"/>
      <c r="T337" s="337"/>
      <c r="U337" s="337"/>
      <c r="V337" s="337"/>
      <c r="W337" s="337"/>
      <c r="X337" s="337"/>
      <c r="Y337" s="67"/>
      <c r="Z337" s="67"/>
    </row>
    <row r="338" spans="1:53" ht="27" customHeight="1" x14ac:dyDescent="0.25">
      <c r="A338" s="64" t="s">
        <v>499</v>
      </c>
      <c r="B338" s="64" t="s">
        <v>500</v>
      </c>
      <c r="C338" s="37">
        <v>4301060322</v>
      </c>
      <c r="D338" s="332">
        <v>4607091389357</v>
      </c>
      <c r="E338" s="332"/>
      <c r="F338" s="63">
        <v>1.3</v>
      </c>
      <c r="G338" s="38">
        <v>6</v>
      </c>
      <c r="H338" s="63">
        <v>7.8</v>
      </c>
      <c r="I338" s="63">
        <v>8.2799999999999994</v>
      </c>
      <c r="J338" s="38">
        <v>56</v>
      </c>
      <c r="K338" s="38" t="s">
        <v>112</v>
      </c>
      <c r="L338" s="39" t="s">
        <v>79</v>
      </c>
      <c r="M338" s="38">
        <v>40</v>
      </c>
      <c r="N338" s="4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34"/>
      <c r="P338" s="334"/>
      <c r="Q338" s="334"/>
      <c r="R338" s="335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4" t="s">
        <v>66</v>
      </c>
    </row>
    <row r="339" spans="1:53" x14ac:dyDescent="0.2">
      <c r="A339" s="326"/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27"/>
      <c r="N339" s="323" t="s">
        <v>43</v>
      </c>
      <c r="O339" s="324"/>
      <c r="P339" s="324"/>
      <c r="Q339" s="324"/>
      <c r="R339" s="324"/>
      <c r="S339" s="324"/>
      <c r="T339" s="325"/>
      <c r="U339" s="43" t="s">
        <v>42</v>
      </c>
      <c r="V339" s="44">
        <f>IFERROR(V338/H338,"0")</f>
        <v>0</v>
      </c>
      <c r="W339" s="44">
        <f>IFERROR(W338/H338,"0")</f>
        <v>0</v>
      </c>
      <c r="X339" s="44">
        <f>IFERROR(IF(X338="",0,X338),"0")</f>
        <v>0</v>
      </c>
      <c r="Y339" s="68"/>
      <c r="Z339" s="68"/>
    </row>
    <row r="340" spans="1:53" x14ac:dyDescent="0.2">
      <c r="A340" s="326"/>
      <c r="B340" s="326"/>
      <c r="C340" s="326"/>
      <c r="D340" s="326"/>
      <c r="E340" s="326"/>
      <c r="F340" s="326"/>
      <c r="G340" s="326"/>
      <c r="H340" s="326"/>
      <c r="I340" s="326"/>
      <c r="J340" s="326"/>
      <c r="K340" s="326"/>
      <c r="L340" s="326"/>
      <c r="M340" s="327"/>
      <c r="N340" s="323" t="s">
        <v>43</v>
      </c>
      <c r="O340" s="324"/>
      <c r="P340" s="324"/>
      <c r="Q340" s="324"/>
      <c r="R340" s="324"/>
      <c r="S340" s="324"/>
      <c r="T340" s="325"/>
      <c r="U340" s="43" t="s">
        <v>0</v>
      </c>
      <c r="V340" s="44">
        <f>IFERROR(SUM(V338:V338),"0")</f>
        <v>0</v>
      </c>
      <c r="W340" s="44">
        <f>IFERROR(SUM(W338:W338),"0")</f>
        <v>0</v>
      </c>
      <c r="X340" s="43"/>
      <c r="Y340" s="68"/>
      <c r="Z340" s="68"/>
    </row>
    <row r="341" spans="1:53" ht="27.75" customHeight="1" x14ac:dyDescent="0.2">
      <c r="A341" s="348" t="s">
        <v>501</v>
      </c>
      <c r="B341" s="348"/>
      <c r="C341" s="348"/>
      <c r="D341" s="348"/>
      <c r="E341" s="348"/>
      <c r="F341" s="348"/>
      <c r="G341" s="348"/>
      <c r="H341" s="348"/>
      <c r="I341" s="348"/>
      <c r="J341" s="348"/>
      <c r="K341" s="348"/>
      <c r="L341" s="348"/>
      <c r="M341" s="348"/>
      <c r="N341" s="348"/>
      <c r="O341" s="348"/>
      <c r="P341" s="348"/>
      <c r="Q341" s="348"/>
      <c r="R341" s="348"/>
      <c r="S341" s="348"/>
      <c r="T341" s="348"/>
      <c r="U341" s="348"/>
      <c r="V341" s="348"/>
      <c r="W341" s="348"/>
      <c r="X341" s="348"/>
      <c r="Y341" s="55"/>
      <c r="Z341" s="55"/>
    </row>
    <row r="342" spans="1:53" ht="16.5" customHeight="1" x14ac:dyDescent="0.25">
      <c r="A342" s="336" t="s">
        <v>502</v>
      </c>
      <c r="B342" s="336"/>
      <c r="C342" s="336"/>
      <c r="D342" s="336"/>
      <c r="E342" s="336"/>
      <c r="F342" s="336"/>
      <c r="G342" s="336"/>
      <c r="H342" s="336"/>
      <c r="I342" s="336"/>
      <c r="J342" s="336"/>
      <c r="K342" s="336"/>
      <c r="L342" s="336"/>
      <c r="M342" s="336"/>
      <c r="N342" s="336"/>
      <c r="O342" s="336"/>
      <c r="P342" s="336"/>
      <c r="Q342" s="336"/>
      <c r="R342" s="336"/>
      <c r="S342" s="336"/>
      <c r="T342" s="336"/>
      <c r="U342" s="336"/>
      <c r="V342" s="336"/>
      <c r="W342" s="336"/>
      <c r="X342" s="336"/>
      <c r="Y342" s="66"/>
      <c r="Z342" s="66"/>
    </row>
    <row r="343" spans="1:53" ht="14.25" customHeight="1" x14ac:dyDescent="0.25">
      <c r="A343" s="337" t="s">
        <v>116</v>
      </c>
      <c r="B343" s="337"/>
      <c r="C343" s="337"/>
      <c r="D343" s="337"/>
      <c r="E343" s="337"/>
      <c r="F343" s="337"/>
      <c r="G343" s="337"/>
      <c r="H343" s="337"/>
      <c r="I343" s="337"/>
      <c r="J343" s="337"/>
      <c r="K343" s="337"/>
      <c r="L343" s="337"/>
      <c r="M343" s="337"/>
      <c r="N343" s="337"/>
      <c r="O343" s="337"/>
      <c r="P343" s="337"/>
      <c r="Q343" s="337"/>
      <c r="R343" s="337"/>
      <c r="S343" s="337"/>
      <c r="T343" s="337"/>
      <c r="U343" s="337"/>
      <c r="V343" s="337"/>
      <c r="W343" s="337"/>
      <c r="X343" s="337"/>
      <c r="Y343" s="67"/>
      <c r="Z343" s="67"/>
    </row>
    <row r="344" spans="1:53" ht="27" customHeight="1" x14ac:dyDescent="0.25">
      <c r="A344" s="64" t="s">
        <v>503</v>
      </c>
      <c r="B344" s="64" t="s">
        <v>504</v>
      </c>
      <c r="C344" s="37">
        <v>4301011428</v>
      </c>
      <c r="D344" s="332">
        <v>4607091389708</v>
      </c>
      <c r="E344" s="332"/>
      <c r="F344" s="63">
        <v>0.45</v>
      </c>
      <c r="G344" s="38">
        <v>6</v>
      </c>
      <c r="H344" s="63">
        <v>2.7</v>
      </c>
      <c r="I344" s="63">
        <v>2.9</v>
      </c>
      <c r="J344" s="38">
        <v>156</v>
      </c>
      <c r="K344" s="38" t="s">
        <v>80</v>
      </c>
      <c r="L344" s="39" t="s">
        <v>111</v>
      </c>
      <c r="M344" s="38">
        <v>50</v>
      </c>
      <c r="N344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34"/>
      <c r="P344" s="334"/>
      <c r="Q344" s="334"/>
      <c r="R344" s="335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5" t="s">
        <v>66</v>
      </c>
    </row>
    <row r="345" spans="1:53" ht="27" customHeight="1" x14ac:dyDescent="0.25">
      <c r="A345" s="64" t="s">
        <v>505</v>
      </c>
      <c r="B345" s="64" t="s">
        <v>506</v>
      </c>
      <c r="C345" s="37">
        <v>4301011427</v>
      </c>
      <c r="D345" s="332">
        <v>4607091389692</v>
      </c>
      <c r="E345" s="332"/>
      <c r="F345" s="63">
        <v>0.45</v>
      </c>
      <c r="G345" s="38">
        <v>6</v>
      </c>
      <c r="H345" s="63">
        <v>2.7</v>
      </c>
      <c r="I345" s="63">
        <v>2.9</v>
      </c>
      <c r="J345" s="38">
        <v>156</v>
      </c>
      <c r="K345" s="38" t="s">
        <v>80</v>
      </c>
      <c r="L345" s="39" t="s">
        <v>111</v>
      </c>
      <c r="M345" s="38">
        <v>50</v>
      </c>
      <c r="N345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34"/>
      <c r="P345" s="334"/>
      <c r="Q345" s="334"/>
      <c r="R345" s="335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6" t="s">
        <v>66</v>
      </c>
    </row>
    <row r="346" spans="1:53" x14ac:dyDescent="0.2">
      <c r="A346" s="326"/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7"/>
      <c r="N346" s="323" t="s">
        <v>43</v>
      </c>
      <c r="O346" s="324"/>
      <c r="P346" s="324"/>
      <c r="Q346" s="324"/>
      <c r="R346" s="324"/>
      <c r="S346" s="324"/>
      <c r="T346" s="325"/>
      <c r="U346" s="43" t="s">
        <v>42</v>
      </c>
      <c r="V346" s="44">
        <f>IFERROR(V344/H344,"0")+IFERROR(V345/H345,"0")</f>
        <v>0</v>
      </c>
      <c r="W346" s="44">
        <f>IFERROR(W344/H344,"0")+IFERROR(W345/H345,"0")</f>
        <v>0</v>
      </c>
      <c r="X346" s="44">
        <f>IFERROR(IF(X344="",0,X344),"0")+IFERROR(IF(X345="",0,X345),"0")</f>
        <v>0</v>
      </c>
      <c r="Y346" s="68"/>
      <c r="Z346" s="68"/>
    </row>
    <row r="347" spans="1:53" x14ac:dyDescent="0.2">
      <c r="A347" s="326"/>
      <c r="B347" s="326"/>
      <c r="C347" s="326"/>
      <c r="D347" s="326"/>
      <c r="E347" s="326"/>
      <c r="F347" s="326"/>
      <c r="G347" s="326"/>
      <c r="H347" s="326"/>
      <c r="I347" s="326"/>
      <c r="J347" s="326"/>
      <c r="K347" s="326"/>
      <c r="L347" s="326"/>
      <c r="M347" s="327"/>
      <c r="N347" s="323" t="s">
        <v>43</v>
      </c>
      <c r="O347" s="324"/>
      <c r="P347" s="324"/>
      <c r="Q347" s="324"/>
      <c r="R347" s="324"/>
      <c r="S347" s="324"/>
      <c r="T347" s="325"/>
      <c r="U347" s="43" t="s">
        <v>0</v>
      </c>
      <c r="V347" s="44">
        <f>IFERROR(SUM(V344:V345),"0")</f>
        <v>0</v>
      </c>
      <c r="W347" s="44">
        <f>IFERROR(SUM(W344:W345),"0")</f>
        <v>0</v>
      </c>
      <c r="X347" s="43"/>
      <c r="Y347" s="68"/>
      <c r="Z347" s="68"/>
    </row>
    <row r="348" spans="1:53" ht="14.25" customHeight="1" x14ac:dyDescent="0.25">
      <c r="A348" s="337" t="s">
        <v>76</v>
      </c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7"/>
      <c r="N348" s="337"/>
      <c r="O348" s="337"/>
      <c r="P348" s="337"/>
      <c r="Q348" s="337"/>
      <c r="R348" s="337"/>
      <c r="S348" s="337"/>
      <c r="T348" s="337"/>
      <c r="U348" s="337"/>
      <c r="V348" s="337"/>
      <c r="W348" s="337"/>
      <c r="X348" s="337"/>
      <c r="Y348" s="67"/>
      <c r="Z348" s="67"/>
    </row>
    <row r="349" spans="1:53" ht="27" customHeight="1" x14ac:dyDescent="0.25">
      <c r="A349" s="64" t="s">
        <v>507</v>
      </c>
      <c r="B349" s="64" t="s">
        <v>508</v>
      </c>
      <c r="C349" s="37">
        <v>4301031177</v>
      </c>
      <c r="D349" s="332">
        <v>4607091389753</v>
      </c>
      <c r="E349" s="332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4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34"/>
      <c r="P349" s="334"/>
      <c r="Q349" s="334"/>
      <c r="R349" s="335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ref="W349:W361" si="15"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509</v>
      </c>
      <c r="B350" s="64" t="s">
        <v>510</v>
      </c>
      <c r="C350" s="37">
        <v>4301031174</v>
      </c>
      <c r="D350" s="332">
        <v>4607091389760</v>
      </c>
      <c r="E350" s="332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3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34"/>
      <c r="P350" s="334"/>
      <c r="Q350" s="334"/>
      <c r="R350" s="335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511</v>
      </c>
      <c r="B351" s="64" t="s">
        <v>512</v>
      </c>
      <c r="C351" s="37">
        <v>4301031175</v>
      </c>
      <c r="D351" s="332">
        <v>4607091389746</v>
      </c>
      <c r="E351" s="332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3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34"/>
      <c r="P351" s="334"/>
      <c r="Q351" s="334"/>
      <c r="R351" s="335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513</v>
      </c>
      <c r="B352" s="64" t="s">
        <v>514</v>
      </c>
      <c r="C352" s="37">
        <v>4301031236</v>
      </c>
      <c r="D352" s="332">
        <v>4680115882928</v>
      </c>
      <c r="E352" s="332"/>
      <c r="F352" s="63">
        <v>0.28000000000000003</v>
      </c>
      <c r="G352" s="38">
        <v>6</v>
      </c>
      <c r="H352" s="63">
        <v>1.68</v>
      </c>
      <c r="I352" s="63">
        <v>2.6</v>
      </c>
      <c r="J352" s="38">
        <v>156</v>
      </c>
      <c r="K352" s="38" t="s">
        <v>80</v>
      </c>
      <c r="L352" s="39" t="s">
        <v>79</v>
      </c>
      <c r="M352" s="38">
        <v>35</v>
      </c>
      <c r="N352" s="3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34"/>
      <c r="P352" s="334"/>
      <c r="Q352" s="334"/>
      <c r="R352" s="33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515</v>
      </c>
      <c r="B353" s="64" t="s">
        <v>516</v>
      </c>
      <c r="C353" s="37">
        <v>4301031257</v>
      </c>
      <c r="D353" s="332">
        <v>4680115883147</v>
      </c>
      <c r="E353" s="332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182</v>
      </c>
      <c r="L353" s="39" t="s">
        <v>79</v>
      </c>
      <c r="M353" s="38">
        <v>45</v>
      </c>
      <c r="N353" s="3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34"/>
      <c r="P353" s="334"/>
      <c r="Q353" s="334"/>
      <c r="R353" s="33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ref="X353:X361" si="16">IFERROR(IF(W353=0,"",ROUNDUP(W353/H353,0)*0.00502),"")</f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517</v>
      </c>
      <c r="B354" s="64" t="s">
        <v>518</v>
      </c>
      <c r="C354" s="37">
        <v>4301031178</v>
      </c>
      <c r="D354" s="332">
        <v>4607091384338</v>
      </c>
      <c r="E354" s="332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182</v>
      </c>
      <c r="L354" s="39" t="s">
        <v>79</v>
      </c>
      <c r="M354" s="38">
        <v>45</v>
      </c>
      <c r="N354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34"/>
      <c r="P354" s="334"/>
      <c r="Q354" s="334"/>
      <c r="R354" s="33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37.5" customHeight="1" x14ac:dyDescent="0.25">
      <c r="A355" s="64" t="s">
        <v>519</v>
      </c>
      <c r="B355" s="64" t="s">
        <v>520</v>
      </c>
      <c r="C355" s="37">
        <v>4301031254</v>
      </c>
      <c r="D355" s="332">
        <v>4680115883154</v>
      </c>
      <c r="E355" s="332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182</v>
      </c>
      <c r="L355" s="39" t="s">
        <v>79</v>
      </c>
      <c r="M355" s="38">
        <v>45</v>
      </c>
      <c r="N355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34"/>
      <c r="P355" s="334"/>
      <c r="Q355" s="334"/>
      <c r="R355" s="33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37.5" customHeight="1" x14ac:dyDescent="0.25">
      <c r="A356" s="64" t="s">
        <v>521</v>
      </c>
      <c r="B356" s="64" t="s">
        <v>522</v>
      </c>
      <c r="C356" s="37">
        <v>4301031171</v>
      </c>
      <c r="D356" s="332">
        <v>4607091389524</v>
      </c>
      <c r="E356" s="332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182</v>
      </c>
      <c r="L356" s="39" t="s">
        <v>79</v>
      </c>
      <c r="M356" s="38">
        <v>45</v>
      </c>
      <c r="N356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34"/>
      <c r="P356" s="334"/>
      <c r="Q356" s="334"/>
      <c r="R356" s="33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523</v>
      </c>
      <c r="B357" s="64" t="s">
        <v>524</v>
      </c>
      <c r="C357" s="37">
        <v>4301031258</v>
      </c>
      <c r="D357" s="332">
        <v>4680115883161</v>
      </c>
      <c r="E357" s="332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182</v>
      </c>
      <c r="L357" s="39" t="s">
        <v>79</v>
      </c>
      <c r="M357" s="38">
        <v>45</v>
      </c>
      <c r="N357" s="3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34"/>
      <c r="P357" s="334"/>
      <c r="Q357" s="334"/>
      <c r="R357" s="335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525</v>
      </c>
      <c r="B358" s="64" t="s">
        <v>526</v>
      </c>
      <c r="C358" s="37">
        <v>4301031170</v>
      </c>
      <c r="D358" s="332">
        <v>4607091384345</v>
      </c>
      <c r="E358" s="332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182</v>
      </c>
      <c r="L358" s="39" t="s">
        <v>79</v>
      </c>
      <c r="M358" s="38">
        <v>45</v>
      </c>
      <c r="N358" s="3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34"/>
      <c r="P358" s="334"/>
      <c r="Q358" s="334"/>
      <c r="R358" s="335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527</v>
      </c>
      <c r="B359" s="64" t="s">
        <v>528</v>
      </c>
      <c r="C359" s="37">
        <v>4301031256</v>
      </c>
      <c r="D359" s="332">
        <v>4680115883178</v>
      </c>
      <c r="E359" s="332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182</v>
      </c>
      <c r="L359" s="39" t="s">
        <v>79</v>
      </c>
      <c r="M359" s="38">
        <v>45</v>
      </c>
      <c r="N359" s="3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34"/>
      <c r="P359" s="334"/>
      <c r="Q359" s="334"/>
      <c r="R359" s="335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529</v>
      </c>
      <c r="B360" s="64" t="s">
        <v>530</v>
      </c>
      <c r="C360" s="37">
        <v>4301031172</v>
      </c>
      <c r="D360" s="332">
        <v>4607091389531</v>
      </c>
      <c r="E360" s="332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8" t="s">
        <v>182</v>
      </c>
      <c r="L360" s="39" t="s">
        <v>79</v>
      </c>
      <c r="M360" s="38">
        <v>45</v>
      </c>
      <c r="N360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34"/>
      <c r="P360" s="334"/>
      <c r="Q360" s="334"/>
      <c r="R360" s="335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ht="27" customHeight="1" x14ac:dyDescent="0.25">
      <c r="A361" s="64" t="s">
        <v>531</v>
      </c>
      <c r="B361" s="64" t="s">
        <v>532</v>
      </c>
      <c r="C361" s="37">
        <v>4301031255</v>
      </c>
      <c r="D361" s="332">
        <v>4680115883185</v>
      </c>
      <c r="E361" s="332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182</v>
      </c>
      <c r="L361" s="39" t="s">
        <v>79</v>
      </c>
      <c r="M361" s="38">
        <v>45</v>
      </c>
      <c r="N361" s="387" t="s">
        <v>533</v>
      </c>
      <c r="O361" s="334"/>
      <c r="P361" s="334"/>
      <c r="Q361" s="334"/>
      <c r="R361" s="335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si="16"/>
        <v/>
      </c>
      <c r="Y361" s="69" t="s">
        <v>48</v>
      </c>
      <c r="Z361" s="70" t="s">
        <v>48</v>
      </c>
      <c r="AD361" s="71"/>
      <c r="BA361" s="269" t="s">
        <v>66</v>
      </c>
    </row>
    <row r="362" spans="1:53" x14ac:dyDescent="0.2">
      <c r="A362" s="326"/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7"/>
      <c r="N362" s="323" t="s">
        <v>43</v>
      </c>
      <c r="O362" s="324"/>
      <c r="P362" s="324"/>
      <c r="Q362" s="324"/>
      <c r="R362" s="324"/>
      <c r="S362" s="324"/>
      <c r="T362" s="325"/>
      <c r="U362" s="43" t="s">
        <v>42</v>
      </c>
      <c r="V362" s="4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4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4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68"/>
      <c r="Z362" s="68"/>
    </row>
    <row r="363" spans="1:53" x14ac:dyDescent="0.2">
      <c r="A363" s="326"/>
      <c r="B363" s="326"/>
      <c r="C363" s="326"/>
      <c r="D363" s="326"/>
      <c r="E363" s="326"/>
      <c r="F363" s="326"/>
      <c r="G363" s="326"/>
      <c r="H363" s="326"/>
      <c r="I363" s="326"/>
      <c r="J363" s="326"/>
      <c r="K363" s="326"/>
      <c r="L363" s="326"/>
      <c r="M363" s="327"/>
      <c r="N363" s="323" t="s">
        <v>43</v>
      </c>
      <c r="O363" s="324"/>
      <c r="P363" s="324"/>
      <c r="Q363" s="324"/>
      <c r="R363" s="324"/>
      <c r="S363" s="324"/>
      <c r="T363" s="325"/>
      <c r="U363" s="43" t="s">
        <v>0</v>
      </c>
      <c r="V363" s="44">
        <f>IFERROR(SUM(V349:V361),"0")</f>
        <v>0</v>
      </c>
      <c r="W363" s="44">
        <f>IFERROR(SUM(W349:W361),"0")</f>
        <v>0</v>
      </c>
      <c r="X363" s="43"/>
      <c r="Y363" s="68"/>
      <c r="Z363" s="68"/>
    </row>
    <row r="364" spans="1:53" ht="14.25" customHeight="1" x14ac:dyDescent="0.25">
      <c r="A364" s="337" t="s">
        <v>81</v>
      </c>
      <c r="B364" s="337"/>
      <c r="C364" s="337"/>
      <c r="D364" s="337"/>
      <c r="E364" s="337"/>
      <c r="F364" s="337"/>
      <c r="G364" s="337"/>
      <c r="H364" s="337"/>
      <c r="I364" s="337"/>
      <c r="J364" s="337"/>
      <c r="K364" s="337"/>
      <c r="L364" s="337"/>
      <c r="M364" s="337"/>
      <c r="N364" s="337"/>
      <c r="O364" s="337"/>
      <c r="P364" s="337"/>
      <c r="Q364" s="337"/>
      <c r="R364" s="337"/>
      <c r="S364" s="337"/>
      <c r="T364" s="337"/>
      <c r="U364" s="337"/>
      <c r="V364" s="337"/>
      <c r="W364" s="337"/>
      <c r="X364" s="337"/>
      <c r="Y364" s="67"/>
      <c r="Z364" s="67"/>
    </row>
    <row r="365" spans="1:53" ht="27" customHeight="1" x14ac:dyDescent="0.25">
      <c r="A365" s="64" t="s">
        <v>534</v>
      </c>
      <c r="B365" s="64" t="s">
        <v>535</v>
      </c>
      <c r="C365" s="37">
        <v>4301051258</v>
      </c>
      <c r="D365" s="332">
        <v>4607091389685</v>
      </c>
      <c r="E365" s="332"/>
      <c r="F365" s="63">
        <v>1.3</v>
      </c>
      <c r="G365" s="38">
        <v>6</v>
      </c>
      <c r="H365" s="63">
        <v>7.8</v>
      </c>
      <c r="I365" s="63">
        <v>8.3460000000000001</v>
      </c>
      <c r="J365" s="38">
        <v>56</v>
      </c>
      <c r="K365" s="38" t="s">
        <v>112</v>
      </c>
      <c r="L365" s="39" t="s">
        <v>133</v>
      </c>
      <c r="M365" s="38">
        <v>45</v>
      </c>
      <c r="N365" s="38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34"/>
      <c r="P365" s="334"/>
      <c r="Q365" s="334"/>
      <c r="R365" s="335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536</v>
      </c>
      <c r="B366" s="64" t="s">
        <v>537</v>
      </c>
      <c r="C366" s="37">
        <v>4301051431</v>
      </c>
      <c r="D366" s="332">
        <v>4607091389654</v>
      </c>
      <c r="E366" s="332"/>
      <c r="F366" s="63">
        <v>0.33</v>
      </c>
      <c r="G366" s="38">
        <v>6</v>
      </c>
      <c r="H366" s="63">
        <v>1.98</v>
      </c>
      <c r="I366" s="63">
        <v>2.258</v>
      </c>
      <c r="J366" s="38">
        <v>156</v>
      </c>
      <c r="K366" s="38" t="s">
        <v>80</v>
      </c>
      <c r="L366" s="39" t="s">
        <v>133</v>
      </c>
      <c r="M366" s="38">
        <v>45</v>
      </c>
      <c r="N366" s="3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34"/>
      <c r="P366" s="334"/>
      <c r="Q366" s="334"/>
      <c r="R366" s="335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ht="27" customHeight="1" x14ac:dyDescent="0.25">
      <c r="A367" s="64" t="s">
        <v>538</v>
      </c>
      <c r="B367" s="64" t="s">
        <v>539</v>
      </c>
      <c r="C367" s="37">
        <v>4301051284</v>
      </c>
      <c r="D367" s="332">
        <v>4607091384352</v>
      </c>
      <c r="E367" s="332"/>
      <c r="F367" s="63">
        <v>0.6</v>
      </c>
      <c r="G367" s="38">
        <v>4</v>
      </c>
      <c r="H367" s="63">
        <v>2.4</v>
      </c>
      <c r="I367" s="63">
        <v>2.6459999999999999</v>
      </c>
      <c r="J367" s="38">
        <v>120</v>
      </c>
      <c r="K367" s="38" t="s">
        <v>80</v>
      </c>
      <c r="L367" s="39" t="s">
        <v>133</v>
      </c>
      <c r="M367" s="38">
        <v>45</v>
      </c>
      <c r="N367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34"/>
      <c r="P367" s="334"/>
      <c r="Q367" s="334"/>
      <c r="R367" s="335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IFERROR(IF(W367=0,"",ROUNDUP(W367/H367,0)*0.00937),"")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ht="27" customHeight="1" x14ac:dyDescent="0.25">
      <c r="A368" s="64" t="s">
        <v>540</v>
      </c>
      <c r="B368" s="64" t="s">
        <v>541</v>
      </c>
      <c r="C368" s="37">
        <v>4301051257</v>
      </c>
      <c r="D368" s="332">
        <v>4607091389661</v>
      </c>
      <c r="E368" s="332"/>
      <c r="F368" s="63">
        <v>0.55000000000000004</v>
      </c>
      <c r="G368" s="38">
        <v>4</v>
      </c>
      <c r="H368" s="63">
        <v>2.2000000000000002</v>
      </c>
      <c r="I368" s="63">
        <v>2.492</v>
      </c>
      <c r="J368" s="38">
        <v>120</v>
      </c>
      <c r="K368" s="38" t="s">
        <v>80</v>
      </c>
      <c r="L368" s="39" t="s">
        <v>133</v>
      </c>
      <c r="M368" s="38">
        <v>45</v>
      </c>
      <c r="N368" s="3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34"/>
      <c r="P368" s="334"/>
      <c r="Q368" s="334"/>
      <c r="R368" s="335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IFERROR(IF(W368=0,"",ROUNDUP(W368/H368,0)*0.00937),"")</f>
        <v/>
      </c>
      <c r="Y368" s="69" t="s">
        <v>48</v>
      </c>
      <c r="Z368" s="70" t="s">
        <v>48</v>
      </c>
      <c r="AD368" s="71"/>
      <c r="BA368" s="273" t="s">
        <v>66</v>
      </c>
    </row>
    <row r="369" spans="1:53" x14ac:dyDescent="0.2">
      <c r="A369" s="326"/>
      <c r="B369" s="326"/>
      <c r="C369" s="326"/>
      <c r="D369" s="326"/>
      <c r="E369" s="326"/>
      <c r="F369" s="326"/>
      <c r="G369" s="326"/>
      <c r="H369" s="326"/>
      <c r="I369" s="326"/>
      <c r="J369" s="326"/>
      <c r="K369" s="326"/>
      <c r="L369" s="326"/>
      <c r="M369" s="327"/>
      <c r="N369" s="323" t="s">
        <v>43</v>
      </c>
      <c r="O369" s="324"/>
      <c r="P369" s="324"/>
      <c r="Q369" s="324"/>
      <c r="R369" s="324"/>
      <c r="S369" s="324"/>
      <c r="T369" s="325"/>
      <c r="U369" s="43" t="s">
        <v>42</v>
      </c>
      <c r="V369" s="44">
        <f>IFERROR(V365/H365,"0")+IFERROR(V366/H366,"0")+IFERROR(V367/H367,"0")+IFERROR(V368/H368,"0")</f>
        <v>0</v>
      </c>
      <c r="W369" s="44">
        <f>IFERROR(W365/H365,"0")+IFERROR(W366/H366,"0")+IFERROR(W367/H367,"0")+IFERROR(W368/H368,"0")</f>
        <v>0</v>
      </c>
      <c r="X369" s="44">
        <f>IFERROR(IF(X365="",0,X365),"0")+IFERROR(IF(X366="",0,X366),"0")+IFERROR(IF(X367="",0,X367),"0")+IFERROR(IF(X368="",0,X368),"0")</f>
        <v>0</v>
      </c>
      <c r="Y369" s="68"/>
      <c r="Z369" s="68"/>
    </row>
    <row r="370" spans="1:53" x14ac:dyDescent="0.2">
      <c r="A370" s="326"/>
      <c r="B370" s="326"/>
      <c r="C370" s="326"/>
      <c r="D370" s="326"/>
      <c r="E370" s="326"/>
      <c r="F370" s="326"/>
      <c r="G370" s="326"/>
      <c r="H370" s="326"/>
      <c r="I370" s="326"/>
      <c r="J370" s="326"/>
      <c r="K370" s="326"/>
      <c r="L370" s="326"/>
      <c r="M370" s="327"/>
      <c r="N370" s="323" t="s">
        <v>43</v>
      </c>
      <c r="O370" s="324"/>
      <c r="P370" s="324"/>
      <c r="Q370" s="324"/>
      <c r="R370" s="324"/>
      <c r="S370" s="324"/>
      <c r="T370" s="325"/>
      <c r="U370" s="43" t="s">
        <v>0</v>
      </c>
      <c r="V370" s="44">
        <f>IFERROR(SUM(V365:V368),"0")</f>
        <v>0</v>
      </c>
      <c r="W370" s="44">
        <f>IFERROR(SUM(W365:W368),"0")</f>
        <v>0</v>
      </c>
      <c r="X370" s="43"/>
      <c r="Y370" s="68"/>
      <c r="Z370" s="68"/>
    </row>
    <row r="371" spans="1:53" ht="14.25" customHeight="1" x14ac:dyDescent="0.25">
      <c r="A371" s="337" t="s">
        <v>234</v>
      </c>
      <c r="B371" s="337"/>
      <c r="C371" s="337"/>
      <c r="D371" s="337"/>
      <c r="E371" s="337"/>
      <c r="F371" s="337"/>
      <c r="G371" s="337"/>
      <c r="H371" s="337"/>
      <c r="I371" s="337"/>
      <c r="J371" s="337"/>
      <c r="K371" s="337"/>
      <c r="L371" s="337"/>
      <c r="M371" s="337"/>
      <c r="N371" s="337"/>
      <c r="O371" s="337"/>
      <c r="P371" s="337"/>
      <c r="Q371" s="337"/>
      <c r="R371" s="337"/>
      <c r="S371" s="337"/>
      <c r="T371" s="337"/>
      <c r="U371" s="337"/>
      <c r="V371" s="337"/>
      <c r="W371" s="337"/>
      <c r="X371" s="337"/>
      <c r="Y371" s="67"/>
      <c r="Z371" s="67"/>
    </row>
    <row r="372" spans="1:53" ht="27" customHeight="1" x14ac:dyDescent="0.25">
      <c r="A372" s="64" t="s">
        <v>542</v>
      </c>
      <c r="B372" s="64" t="s">
        <v>543</v>
      </c>
      <c r="C372" s="37">
        <v>4301060352</v>
      </c>
      <c r="D372" s="332">
        <v>4680115881648</v>
      </c>
      <c r="E372" s="332"/>
      <c r="F372" s="63">
        <v>1</v>
      </c>
      <c r="G372" s="38">
        <v>4</v>
      </c>
      <c r="H372" s="63">
        <v>4</v>
      </c>
      <c r="I372" s="63">
        <v>4.4039999999999999</v>
      </c>
      <c r="J372" s="38">
        <v>104</v>
      </c>
      <c r="K372" s="38" t="s">
        <v>112</v>
      </c>
      <c r="L372" s="39" t="s">
        <v>79</v>
      </c>
      <c r="M372" s="38">
        <v>35</v>
      </c>
      <c r="N372" s="3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34"/>
      <c r="P372" s="334"/>
      <c r="Q372" s="334"/>
      <c r="R372" s="335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IFERROR(IF(W372=0,"",ROUNDUP(W372/H372,0)*0.01196),"")</f>
        <v/>
      </c>
      <c r="Y372" s="69" t="s">
        <v>48</v>
      </c>
      <c r="Z372" s="70" t="s">
        <v>48</v>
      </c>
      <c r="AD372" s="71"/>
      <c r="BA372" s="274" t="s">
        <v>66</v>
      </c>
    </row>
    <row r="373" spans="1:53" x14ac:dyDescent="0.2">
      <c r="A373" s="326"/>
      <c r="B373" s="326"/>
      <c r="C373" s="326"/>
      <c r="D373" s="326"/>
      <c r="E373" s="326"/>
      <c r="F373" s="326"/>
      <c r="G373" s="326"/>
      <c r="H373" s="326"/>
      <c r="I373" s="326"/>
      <c r="J373" s="326"/>
      <c r="K373" s="326"/>
      <c r="L373" s="326"/>
      <c r="M373" s="327"/>
      <c r="N373" s="323" t="s">
        <v>43</v>
      </c>
      <c r="O373" s="324"/>
      <c r="P373" s="324"/>
      <c r="Q373" s="324"/>
      <c r="R373" s="324"/>
      <c r="S373" s="324"/>
      <c r="T373" s="325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326"/>
      <c r="B374" s="326"/>
      <c r="C374" s="326"/>
      <c r="D374" s="326"/>
      <c r="E374" s="326"/>
      <c r="F374" s="326"/>
      <c r="G374" s="326"/>
      <c r="H374" s="326"/>
      <c r="I374" s="326"/>
      <c r="J374" s="326"/>
      <c r="K374" s="326"/>
      <c r="L374" s="326"/>
      <c r="M374" s="327"/>
      <c r="N374" s="323" t="s">
        <v>43</v>
      </c>
      <c r="O374" s="324"/>
      <c r="P374" s="324"/>
      <c r="Q374" s="324"/>
      <c r="R374" s="324"/>
      <c r="S374" s="324"/>
      <c r="T374" s="325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14.25" customHeight="1" x14ac:dyDescent="0.25">
      <c r="A375" s="337" t="s">
        <v>94</v>
      </c>
      <c r="B375" s="337"/>
      <c r="C375" s="337"/>
      <c r="D375" s="337"/>
      <c r="E375" s="337"/>
      <c r="F375" s="337"/>
      <c r="G375" s="337"/>
      <c r="H375" s="337"/>
      <c r="I375" s="337"/>
      <c r="J375" s="337"/>
      <c r="K375" s="337"/>
      <c r="L375" s="337"/>
      <c r="M375" s="337"/>
      <c r="N375" s="337"/>
      <c r="O375" s="337"/>
      <c r="P375" s="337"/>
      <c r="Q375" s="337"/>
      <c r="R375" s="337"/>
      <c r="S375" s="337"/>
      <c r="T375" s="337"/>
      <c r="U375" s="337"/>
      <c r="V375" s="337"/>
      <c r="W375" s="337"/>
      <c r="X375" s="337"/>
      <c r="Y375" s="67"/>
      <c r="Z375" s="67"/>
    </row>
    <row r="376" spans="1:53" ht="27" customHeight="1" x14ac:dyDescent="0.25">
      <c r="A376" s="64" t="s">
        <v>545</v>
      </c>
      <c r="B376" s="64" t="s">
        <v>546</v>
      </c>
      <c r="C376" s="37">
        <v>4301032046</v>
      </c>
      <c r="D376" s="332">
        <v>4680115884359</v>
      </c>
      <c r="E376" s="332"/>
      <c r="F376" s="63">
        <v>0.06</v>
      </c>
      <c r="G376" s="38">
        <v>20</v>
      </c>
      <c r="H376" s="63">
        <v>1.2</v>
      </c>
      <c r="I376" s="63">
        <v>1.8</v>
      </c>
      <c r="J376" s="38">
        <v>160</v>
      </c>
      <c r="K376" s="38" t="s">
        <v>550</v>
      </c>
      <c r="L376" s="39" t="s">
        <v>549</v>
      </c>
      <c r="M376" s="38">
        <v>60</v>
      </c>
      <c r="N376" s="382" t="s">
        <v>547</v>
      </c>
      <c r="O376" s="334"/>
      <c r="P376" s="334"/>
      <c r="Q376" s="334"/>
      <c r="R376" s="335"/>
      <c r="S376" s="40" t="s">
        <v>544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548</v>
      </c>
      <c r="AD376" s="71"/>
      <c r="BA376" s="275" t="s">
        <v>66</v>
      </c>
    </row>
    <row r="377" spans="1:53" ht="27" customHeight="1" x14ac:dyDescent="0.25">
      <c r="A377" s="64" t="s">
        <v>551</v>
      </c>
      <c r="B377" s="64" t="s">
        <v>552</v>
      </c>
      <c r="C377" s="37">
        <v>4301032045</v>
      </c>
      <c r="D377" s="332">
        <v>4680115884335</v>
      </c>
      <c r="E377" s="332"/>
      <c r="F377" s="63">
        <v>0.06</v>
      </c>
      <c r="G377" s="38">
        <v>20</v>
      </c>
      <c r="H377" s="63">
        <v>1.2</v>
      </c>
      <c r="I377" s="63">
        <v>1.8</v>
      </c>
      <c r="J377" s="38">
        <v>160</v>
      </c>
      <c r="K377" s="38" t="s">
        <v>550</v>
      </c>
      <c r="L377" s="39" t="s">
        <v>549</v>
      </c>
      <c r="M377" s="38">
        <v>60</v>
      </c>
      <c r="N377" s="378" t="s">
        <v>553</v>
      </c>
      <c r="O377" s="334"/>
      <c r="P377" s="334"/>
      <c r="Q377" s="334"/>
      <c r="R377" s="335"/>
      <c r="S377" s="40" t="s">
        <v>544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548</v>
      </c>
      <c r="AD377" s="71"/>
      <c r="BA377" s="276" t="s">
        <v>66</v>
      </c>
    </row>
    <row r="378" spans="1:53" ht="27" customHeight="1" x14ac:dyDescent="0.25">
      <c r="A378" s="64" t="s">
        <v>554</v>
      </c>
      <c r="B378" s="64" t="s">
        <v>555</v>
      </c>
      <c r="C378" s="37">
        <v>4301170011</v>
      </c>
      <c r="D378" s="332">
        <v>4680115884113</v>
      </c>
      <c r="E378" s="332"/>
      <c r="F378" s="63">
        <v>0.11</v>
      </c>
      <c r="G378" s="38">
        <v>12</v>
      </c>
      <c r="H378" s="63">
        <v>1.32</v>
      </c>
      <c r="I378" s="63">
        <v>1.88</v>
      </c>
      <c r="J378" s="38">
        <v>160</v>
      </c>
      <c r="K378" s="38" t="s">
        <v>550</v>
      </c>
      <c r="L378" s="39" t="s">
        <v>549</v>
      </c>
      <c r="M378" s="38">
        <v>150</v>
      </c>
      <c r="N378" s="379" t="s">
        <v>556</v>
      </c>
      <c r="O378" s="334"/>
      <c r="P378" s="334"/>
      <c r="Q378" s="334"/>
      <c r="R378" s="335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548</v>
      </c>
      <c r="AD378" s="71"/>
      <c r="BA378" s="277" t="s">
        <v>66</v>
      </c>
    </row>
    <row r="379" spans="1:53" ht="27" customHeight="1" x14ac:dyDescent="0.25">
      <c r="A379" s="64" t="s">
        <v>557</v>
      </c>
      <c r="B379" s="64" t="s">
        <v>558</v>
      </c>
      <c r="C379" s="37">
        <v>4301032047</v>
      </c>
      <c r="D379" s="332">
        <v>4680115884342</v>
      </c>
      <c r="E379" s="332"/>
      <c r="F379" s="63">
        <v>0.06</v>
      </c>
      <c r="G379" s="38">
        <v>20</v>
      </c>
      <c r="H379" s="63">
        <v>1.2</v>
      </c>
      <c r="I379" s="63">
        <v>1.8</v>
      </c>
      <c r="J379" s="38">
        <v>160</v>
      </c>
      <c r="K379" s="38" t="s">
        <v>550</v>
      </c>
      <c r="L379" s="39" t="s">
        <v>549</v>
      </c>
      <c r="M379" s="38">
        <v>60</v>
      </c>
      <c r="N379" s="380" t="s">
        <v>559</v>
      </c>
      <c r="O379" s="334"/>
      <c r="P379" s="334"/>
      <c r="Q379" s="334"/>
      <c r="R379" s="335"/>
      <c r="S379" s="40" t="s">
        <v>544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48</v>
      </c>
      <c r="AD379" s="71"/>
      <c r="BA379" s="278" t="s">
        <v>66</v>
      </c>
    </row>
    <row r="380" spans="1:53" x14ac:dyDescent="0.2">
      <c r="A380" s="326"/>
      <c r="B380" s="326"/>
      <c r="C380" s="326"/>
      <c r="D380" s="326"/>
      <c r="E380" s="326"/>
      <c r="F380" s="326"/>
      <c r="G380" s="326"/>
      <c r="H380" s="326"/>
      <c r="I380" s="326"/>
      <c r="J380" s="326"/>
      <c r="K380" s="326"/>
      <c r="L380" s="326"/>
      <c r="M380" s="327"/>
      <c r="N380" s="323" t="s">
        <v>43</v>
      </c>
      <c r="O380" s="324"/>
      <c r="P380" s="324"/>
      <c r="Q380" s="324"/>
      <c r="R380" s="324"/>
      <c r="S380" s="324"/>
      <c r="T380" s="325"/>
      <c r="U380" s="43" t="s">
        <v>42</v>
      </c>
      <c r="V380" s="44">
        <f>IFERROR(V376/H376,"0")+IFERROR(V377/H377,"0")+IFERROR(V378/H378,"0")+IFERROR(V379/H379,"0")</f>
        <v>0</v>
      </c>
      <c r="W380" s="44">
        <f>IFERROR(W376/H376,"0")+IFERROR(W377/H377,"0")+IFERROR(W378/H378,"0")+IFERROR(W379/H379,"0")</f>
        <v>0</v>
      </c>
      <c r="X380" s="44">
        <f>IFERROR(IF(X376="",0,X376),"0")+IFERROR(IF(X377="",0,X377),"0")+IFERROR(IF(X378="",0,X378),"0")+IFERROR(IF(X379="",0,X379),"0")</f>
        <v>0</v>
      </c>
      <c r="Y380" s="68"/>
      <c r="Z380" s="68"/>
    </row>
    <row r="381" spans="1:53" x14ac:dyDescent="0.2">
      <c r="A381" s="326"/>
      <c r="B381" s="326"/>
      <c r="C381" s="326"/>
      <c r="D381" s="326"/>
      <c r="E381" s="326"/>
      <c r="F381" s="326"/>
      <c r="G381" s="326"/>
      <c r="H381" s="326"/>
      <c r="I381" s="326"/>
      <c r="J381" s="326"/>
      <c r="K381" s="326"/>
      <c r="L381" s="326"/>
      <c r="M381" s="327"/>
      <c r="N381" s="323" t="s">
        <v>43</v>
      </c>
      <c r="O381" s="324"/>
      <c r="P381" s="324"/>
      <c r="Q381" s="324"/>
      <c r="R381" s="324"/>
      <c r="S381" s="324"/>
      <c r="T381" s="325"/>
      <c r="U381" s="43" t="s">
        <v>0</v>
      </c>
      <c r="V381" s="44">
        <f>IFERROR(SUM(V376:V379),"0")</f>
        <v>0</v>
      </c>
      <c r="W381" s="44">
        <f>IFERROR(SUM(W376:W379),"0")</f>
        <v>0</v>
      </c>
      <c r="X381" s="43"/>
      <c r="Y381" s="68"/>
      <c r="Z381" s="68"/>
    </row>
    <row r="382" spans="1:53" ht="14.25" customHeight="1" x14ac:dyDescent="0.25">
      <c r="A382" s="337" t="s">
        <v>103</v>
      </c>
      <c r="B382" s="337"/>
      <c r="C382" s="337"/>
      <c r="D382" s="337"/>
      <c r="E382" s="337"/>
      <c r="F382" s="337"/>
      <c r="G382" s="337"/>
      <c r="H382" s="337"/>
      <c r="I382" s="337"/>
      <c r="J382" s="337"/>
      <c r="K382" s="337"/>
      <c r="L382" s="337"/>
      <c r="M382" s="337"/>
      <c r="N382" s="337"/>
      <c r="O382" s="337"/>
      <c r="P382" s="337"/>
      <c r="Q382" s="337"/>
      <c r="R382" s="337"/>
      <c r="S382" s="337"/>
      <c r="T382" s="337"/>
      <c r="U382" s="337"/>
      <c r="V382" s="337"/>
      <c r="W382" s="337"/>
      <c r="X382" s="337"/>
      <c r="Y382" s="67"/>
      <c r="Z382" s="67"/>
    </row>
    <row r="383" spans="1:53" ht="27" customHeight="1" x14ac:dyDescent="0.25">
      <c r="A383" s="64" t="s">
        <v>560</v>
      </c>
      <c r="B383" s="64" t="s">
        <v>561</v>
      </c>
      <c r="C383" s="37">
        <v>4301170010</v>
      </c>
      <c r="D383" s="332">
        <v>4680115884090</v>
      </c>
      <c r="E383" s="332"/>
      <c r="F383" s="63">
        <v>0.11</v>
      </c>
      <c r="G383" s="38">
        <v>12</v>
      </c>
      <c r="H383" s="63">
        <v>1.32</v>
      </c>
      <c r="I383" s="63">
        <v>1.88</v>
      </c>
      <c r="J383" s="38">
        <v>160</v>
      </c>
      <c r="K383" s="38" t="s">
        <v>550</v>
      </c>
      <c r="L383" s="39" t="s">
        <v>549</v>
      </c>
      <c r="M383" s="38">
        <v>150</v>
      </c>
      <c r="N383" s="376" t="s">
        <v>562</v>
      </c>
      <c r="O383" s="334"/>
      <c r="P383" s="334"/>
      <c r="Q383" s="334"/>
      <c r="R383" s="335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IFERROR(IF(W383=0,"",ROUNDUP(W383/H383,0)*0.00627),"")</f>
        <v/>
      </c>
      <c r="Y383" s="69" t="s">
        <v>48</v>
      </c>
      <c r="Z383" s="70" t="s">
        <v>548</v>
      </c>
      <c r="AD383" s="71"/>
      <c r="BA383" s="279" t="s">
        <v>66</v>
      </c>
    </row>
    <row r="384" spans="1:53" ht="27" customHeight="1" x14ac:dyDescent="0.25">
      <c r="A384" s="64" t="s">
        <v>563</v>
      </c>
      <c r="B384" s="64" t="s">
        <v>564</v>
      </c>
      <c r="C384" s="37">
        <v>4301170009</v>
      </c>
      <c r="D384" s="332">
        <v>4680115882997</v>
      </c>
      <c r="E384" s="332"/>
      <c r="F384" s="63">
        <v>0.13</v>
      </c>
      <c r="G384" s="38">
        <v>10</v>
      </c>
      <c r="H384" s="63">
        <v>1.3</v>
      </c>
      <c r="I384" s="63">
        <v>1.46</v>
      </c>
      <c r="J384" s="38">
        <v>200</v>
      </c>
      <c r="K384" s="38" t="s">
        <v>550</v>
      </c>
      <c r="L384" s="39" t="s">
        <v>549</v>
      </c>
      <c r="M384" s="38">
        <v>150</v>
      </c>
      <c r="N384" s="377" t="s">
        <v>565</v>
      </c>
      <c r="O384" s="334"/>
      <c r="P384" s="334"/>
      <c r="Q384" s="334"/>
      <c r="R384" s="335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IFERROR(IF(W384=0,"",ROUNDUP(W384/H384,0)*0.00673),"")</f>
        <v/>
      </c>
      <c r="Y384" s="69" t="s">
        <v>48</v>
      </c>
      <c r="Z384" s="70" t="s">
        <v>48</v>
      </c>
      <c r="AD384" s="71"/>
      <c r="BA384" s="280" t="s">
        <v>66</v>
      </c>
    </row>
    <row r="385" spans="1:53" x14ac:dyDescent="0.2">
      <c r="A385" s="326"/>
      <c r="B385" s="326"/>
      <c r="C385" s="326"/>
      <c r="D385" s="326"/>
      <c r="E385" s="326"/>
      <c r="F385" s="326"/>
      <c r="G385" s="326"/>
      <c r="H385" s="326"/>
      <c r="I385" s="326"/>
      <c r="J385" s="326"/>
      <c r="K385" s="326"/>
      <c r="L385" s="326"/>
      <c r="M385" s="327"/>
      <c r="N385" s="323" t="s">
        <v>43</v>
      </c>
      <c r="O385" s="324"/>
      <c r="P385" s="324"/>
      <c r="Q385" s="324"/>
      <c r="R385" s="324"/>
      <c r="S385" s="324"/>
      <c r="T385" s="325"/>
      <c r="U385" s="43" t="s">
        <v>42</v>
      </c>
      <c r="V385" s="44">
        <f>IFERROR(V383/H383,"0")+IFERROR(V384/H384,"0")</f>
        <v>0</v>
      </c>
      <c r="W385" s="44">
        <f>IFERROR(W383/H383,"0")+IFERROR(W384/H384,"0")</f>
        <v>0</v>
      </c>
      <c r="X385" s="44">
        <f>IFERROR(IF(X383="",0,X383),"0")+IFERROR(IF(X384="",0,X384),"0")</f>
        <v>0</v>
      </c>
      <c r="Y385" s="68"/>
      <c r="Z385" s="68"/>
    </row>
    <row r="386" spans="1:53" x14ac:dyDescent="0.2">
      <c r="A386" s="326"/>
      <c r="B386" s="326"/>
      <c r="C386" s="326"/>
      <c r="D386" s="326"/>
      <c r="E386" s="326"/>
      <c r="F386" s="326"/>
      <c r="G386" s="326"/>
      <c r="H386" s="326"/>
      <c r="I386" s="326"/>
      <c r="J386" s="326"/>
      <c r="K386" s="326"/>
      <c r="L386" s="326"/>
      <c r="M386" s="327"/>
      <c r="N386" s="323" t="s">
        <v>43</v>
      </c>
      <c r="O386" s="324"/>
      <c r="P386" s="324"/>
      <c r="Q386" s="324"/>
      <c r="R386" s="324"/>
      <c r="S386" s="324"/>
      <c r="T386" s="325"/>
      <c r="U386" s="43" t="s">
        <v>0</v>
      </c>
      <c r="V386" s="44">
        <f>IFERROR(SUM(V383:V384),"0")</f>
        <v>0</v>
      </c>
      <c r="W386" s="44">
        <f>IFERROR(SUM(W383:W384),"0")</f>
        <v>0</v>
      </c>
      <c r="X386" s="43"/>
      <c r="Y386" s="68"/>
      <c r="Z386" s="68"/>
    </row>
    <row r="387" spans="1:53" ht="16.5" customHeight="1" x14ac:dyDescent="0.25">
      <c r="A387" s="336" t="s">
        <v>566</v>
      </c>
      <c r="B387" s="336"/>
      <c r="C387" s="336"/>
      <c r="D387" s="336"/>
      <c r="E387" s="336"/>
      <c r="F387" s="336"/>
      <c r="G387" s="336"/>
      <c r="H387" s="336"/>
      <c r="I387" s="336"/>
      <c r="J387" s="336"/>
      <c r="K387" s="336"/>
      <c r="L387" s="336"/>
      <c r="M387" s="336"/>
      <c r="N387" s="336"/>
      <c r="O387" s="336"/>
      <c r="P387" s="336"/>
      <c r="Q387" s="336"/>
      <c r="R387" s="336"/>
      <c r="S387" s="336"/>
      <c r="T387" s="336"/>
      <c r="U387" s="336"/>
      <c r="V387" s="336"/>
      <c r="W387" s="336"/>
      <c r="X387" s="336"/>
      <c r="Y387" s="66"/>
      <c r="Z387" s="66"/>
    </row>
    <row r="388" spans="1:53" ht="14.25" customHeight="1" x14ac:dyDescent="0.25">
      <c r="A388" s="337" t="s">
        <v>108</v>
      </c>
      <c r="B388" s="337"/>
      <c r="C388" s="337"/>
      <c r="D388" s="337"/>
      <c r="E388" s="337"/>
      <c r="F388" s="337"/>
      <c r="G388" s="337"/>
      <c r="H388" s="337"/>
      <c r="I388" s="337"/>
      <c r="J388" s="337"/>
      <c r="K388" s="337"/>
      <c r="L388" s="337"/>
      <c r="M388" s="337"/>
      <c r="N388" s="337"/>
      <c r="O388" s="337"/>
      <c r="P388" s="337"/>
      <c r="Q388" s="337"/>
      <c r="R388" s="337"/>
      <c r="S388" s="337"/>
      <c r="T388" s="337"/>
      <c r="U388" s="337"/>
      <c r="V388" s="337"/>
      <c r="W388" s="337"/>
      <c r="X388" s="337"/>
      <c r="Y388" s="67"/>
      <c r="Z388" s="67"/>
    </row>
    <row r="389" spans="1:53" ht="27" customHeight="1" x14ac:dyDescent="0.25">
      <c r="A389" s="64" t="s">
        <v>567</v>
      </c>
      <c r="B389" s="64" t="s">
        <v>568</v>
      </c>
      <c r="C389" s="37">
        <v>4301020196</v>
      </c>
      <c r="D389" s="332">
        <v>4607091389388</v>
      </c>
      <c r="E389" s="332"/>
      <c r="F389" s="63">
        <v>1.3</v>
      </c>
      <c r="G389" s="38">
        <v>4</v>
      </c>
      <c r="H389" s="63">
        <v>5.2</v>
      </c>
      <c r="I389" s="63">
        <v>5.6079999999999997</v>
      </c>
      <c r="J389" s="38">
        <v>104</v>
      </c>
      <c r="K389" s="38" t="s">
        <v>112</v>
      </c>
      <c r="L389" s="39" t="s">
        <v>133</v>
      </c>
      <c r="M389" s="38">
        <v>35</v>
      </c>
      <c r="N389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34"/>
      <c r="P389" s="334"/>
      <c r="Q389" s="334"/>
      <c r="R389" s="335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IFERROR(IF(W389=0,"",ROUNDUP(W389/H389,0)*0.01196),"")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569</v>
      </c>
      <c r="B390" s="64" t="s">
        <v>570</v>
      </c>
      <c r="C390" s="37">
        <v>4301020185</v>
      </c>
      <c r="D390" s="332">
        <v>4607091389364</v>
      </c>
      <c r="E390" s="332"/>
      <c r="F390" s="63">
        <v>0.42</v>
      </c>
      <c r="G390" s="38">
        <v>6</v>
      </c>
      <c r="H390" s="63">
        <v>2.52</v>
      </c>
      <c r="I390" s="63">
        <v>2.75</v>
      </c>
      <c r="J390" s="38">
        <v>156</v>
      </c>
      <c r="K390" s="38" t="s">
        <v>80</v>
      </c>
      <c r="L390" s="39" t="s">
        <v>133</v>
      </c>
      <c r="M390" s="38">
        <v>35</v>
      </c>
      <c r="N390" s="3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34"/>
      <c r="P390" s="334"/>
      <c r="Q390" s="334"/>
      <c r="R390" s="335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x14ac:dyDescent="0.2">
      <c r="A391" s="326"/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7"/>
      <c r="N391" s="323" t="s">
        <v>43</v>
      </c>
      <c r="O391" s="324"/>
      <c r="P391" s="324"/>
      <c r="Q391" s="324"/>
      <c r="R391" s="324"/>
      <c r="S391" s="324"/>
      <c r="T391" s="325"/>
      <c r="U391" s="43" t="s">
        <v>42</v>
      </c>
      <c r="V391" s="44">
        <f>IFERROR(V389/H389,"0")+IFERROR(V390/H390,"0")</f>
        <v>0</v>
      </c>
      <c r="W391" s="44">
        <f>IFERROR(W389/H389,"0")+IFERROR(W390/H390,"0")</f>
        <v>0</v>
      </c>
      <c r="X391" s="44">
        <f>IFERROR(IF(X389="",0,X389),"0")+IFERROR(IF(X390="",0,X390),"0")</f>
        <v>0</v>
      </c>
      <c r="Y391" s="68"/>
      <c r="Z391" s="68"/>
    </row>
    <row r="392" spans="1:53" x14ac:dyDescent="0.2">
      <c r="A392" s="326"/>
      <c r="B392" s="326"/>
      <c r="C392" s="326"/>
      <c r="D392" s="326"/>
      <c r="E392" s="326"/>
      <c r="F392" s="326"/>
      <c r="G392" s="326"/>
      <c r="H392" s="326"/>
      <c r="I392" s="326"/>
      <c r="J392" s="326"/>
      <c r="K392" s="326"/>
      <c r="L392" s="326"/>
      <c r="M392" s="327"/>
      <c r="N392" s="323" t="s">
        <v>43</v>
      </c>
      <c r="O392" s="324"/>
      <c r="P392" s="324"/>
      <c r="Q392" s="324"/>
      <c r="R392" s="324"/>
      <c r="S392" s="324"/>
      <c r="T392" s="325"/>
      <c r="U392" s="43" t="s">
        <v>0</v>
      </c>
      <c r="V392" s="44">
        <f>IFERROR(SUM(V389:V390),"0")</f>
        <v>0</v>
      </c>
      <c r="W392" s="44">
        <f>IFERROR(SUM(W389:W390),"0")</f>
        <v>0</v>
      </c>
      <c r="X392" s="43"/>
      <c r="Y392" s="68"/>
      <c r="Z392" s="68"/>
    </row>
    <row r="393" spans="1:53" ht="14.25" customHeight="1" x14ac:dyDescent="0.25">
      <c r="A393" s="337" t="s">
        <v>76</v>
      </c>
      <c r="B393" s="337"/>
      <c r="C393" s="337"/>
      <c r="D393" s="337"/>
      <c r="E393" s="337"/>
      <c r="F393" s="337"/>
      <c r="G393" s="337"/>
      <c r="H393" s="337"/>
      <c r="I393" s="337"/>
      <c r="J393" s="337"/>
      <c r="K393" s="337"/>
      <c r="L393" s="337"/>
      <c r="M393" s="337"/>
      <c r="N393" s="337"/>
      <c r="O393" s="337"/>
      <c r="P393" s="337"/>
      <c r="Q393" s="337"/>
      <c r="R393" s="337"/>
      <c r="S393" s="337"/>
      <c r="T393" s="337"/>
      <c r="U393" s="337"/>
      <c r="V393" s="337"/>
      <c r="W393" s="337"/>
      <c r="X393" s="337"/>
      <c r="Y393" s="67"/>
      <c r="Z393" s="67"/>
    </row>
    <row r="394" spans="1:53" ht="27" customHeight="1" x14ac:dyDescent="0.25">
      <c r="A394" s="64" t="s">
        <v>571</v>
      </c>
      <c r="B394" s="64" t="s">
        <v>572</v>
      </c>
      <c r="C394" s="37">
        <v>4301031212</v>
      </c>
      <c r="D394" s="332">
        <v>4607091389739</v>
      </c>
      <c r="E394" s="332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80</v>
      </c>
      <c r="L394" s="39" t="s">
        <v>111</v>
      </c>
      <c r="M394" s="38">
        <v>45</v>
      </c>
      <c r="N394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34"/>
      <c r="P394" s="334"/>
      <c r="Q394" s="334"/>
      <c r="R394" s="335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ref="W394:W400" si="17">IFERROR(IF(V394="",0,CEILING((V394/$H394),1)*$H394),"")</f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ht="27" customHeight="1" x14ac:dyDescent="0.25">
      <c r="A395" s="64" t="s">
        <v>573</v>
      </c>
      <c r="B395" s="64" t="s">
        <v>574</v>
      </c>
      <c r="C395" s="37">
        <v>4301031247</v>
      </c>
      <c r="D395" s="332">
        <v>4680115883048</v>
      </c>
      <c r="E395" s="332"/>
      <c r="F395" s="63">
        <v>1</v>
      </c>
      <c r="G395" s="38">
        <v>4</v>
      </c>
      <c r="H395" s="63">
        <v>4</v>
      </c>
      <c r="I395" s="63">
        <v>4.21</v>
      </c>
      <c r="J395" s="38">
        <v>120</v>
      </c>
      <c r="K395" s="38" t="s">
        <v>80</v>
      </c>
      <c r="L395" s="39" t="s">
        <v>79</v>
      </c>
      <c r="M395" s="38">
        <v>40</v>
      </c>
      <c r="N395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34"/>
      <c r="P395" s="334"/>
      <c r="Q395" s="334"/>
      <c r="R395" s="335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IFERROR(IF(W395=0,"",ROUNDUP(W395/H395,0)*0.00937),"")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ht="27" customHeight="1" x14ac:dyDescent="0.25">
      <c r="A396" s="64" t="s">
        <v>575</v>
      </c>
      <c r="B396" s="64" t="s">
        <v>576</v>
      </c>
      <c r="C396" s="37">
        <v>4301031176</v>
      </c>
      <c r="D396" s="332">
        <v>4607091389425</v>
      </c>
      <c r="E396" s="332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182</v>
      </c>
      <c r="L396" s="39" t="s">
        <v>79</v>
      </c>
      <c r="M396" s="38">
        <v>45</v>
      </c>
      <c r="N396" s="3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34"/>
      <c r="P396" s="334"/>
      <c r="Q396" s="334"/>
      <c r="R396" s="335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577</v>
      </c>
      <c r="B397" s="64" t="s">
        <v>578</v>
      </c>
      <c r="C397" s="37">
        <v>4301031215</v>
      </c>
      <c r="D397" s="332">
        <v>4680115882911</v>
      </c>
      <c r="E397" s="332"/>
      <c r="F397" s="63">
        <v>0.4</v>
      </c>
      <c r="G397" s="38">
        <v>6</v>
      </c>
      <c r="H397" s="63">
        <v>2.4</v>
      </c>
      <c r="I397" s="63">
        <v>2.5299999999999998</v>
      </c>
      <c r="J397" s="38">
        <v>234</v>
      </c>
      <c r="K397" s="38" t="s">
        <v>182</v>
      </c>
      <c r="L397" s="39" t="s">
        <v>79</v>
      </c>
      <c r="M397" s="38">
        <v>40</v>
      </c>
      <c r="N397" s="372" t="s">
        <v>579</v>
      </c>
      <c r="O397" s="334"/>
      <c r="P397" s="334"/>
      <c r="Q397" s="334"/>
      <c r="R397" s="335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580</v>
      </c>
      <c r="B398" s="64" t="s">
        <v>581</v>
      </c>
      <c r="C398" s="37">
        <v>4301031167</v>
      </c>
      <c r="D398" s="332">
        <v>4680115880771</v>
      </c>
      <c r="E398" s="332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182</v>
      </c>
      <c r="L398" s="39" t="s">
        <v>79</v>
      </c>
      <c r="M398" s="38">
        <v>45</v>
      </c>
      <c r="N398" s="3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34"/>
      <c r="P398" s="334"/>
      <c r="Q398" s="334"/>
      <c r="R398" s="335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ht="27" customHeight="1" x14ac:dyDescent="0.25">
      <c r="A399" s="64" t="s">
        <v>582</v>
      </c>
      <c r="B399" s="64" t="s">
        <v>583</v>
      </c>
      <c r="C399" s="37">
        <v>4301031173</v>
      </c>
      <c r="D399" s="332">
        <v>4607091389500</v>
      </c>
      <c r="E399" s="332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182</v>
      </c>
      <c r="L399" s="39" t="s">
        <v>79</v>
      </c>
      <c r="M399" s="38">
        <v>45</v>
      </c>
      <c r="N399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34"/>
      <c r="P399" s="334"/>
      <c r="Q399" s="334"/>
      <c r="R399" s="33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8" t="s">
        <v>66</v>
      </c>
    </row>
    <row r="400" spans="1:53" ht="27" customHeight="1" x14ac:dyDescent="0.25">
      <c r="A400" s="64" t="s">
        <v>584</v>
      </c>
      <c r="B400" s="64" t="s">
        <v>585</v>
      </c>
      <c r="C400" s="37">
        <v>4301031103</v>
      </c>
      <c r="D400" s="332">
        <v>4680115881983</v>
      </c>
      <c r="E400" s="332"/>
      <c r="F400" s="63">
        <v>0.28000000000000003</v>
      </c>
      <c r="G400" s="38">
        <v>4</v>
      </c>
      <c r="H400" s="63">
        <v>1.1200000000000001</v>
      </c>
      <c r="I400" s="63">
        <v>1.252</v>
      </c>
      <c r="J400" s="38">
        <v>234</v>
      </c>
      <c r="K400" s="38" t="s">
        <v>182</v>
      </c>
      <c r="L400" s="39" t="s">
        <v>79</v>
      </c>
      <c r="M400" s="38">
        <v>40</v>
      </c>
      <c r="N400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34"/>
      <c r="P400" s="334"/>
      <c r="Q400" s="334"/>
      <c r="R400" s="33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7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9" t="s">
        <v>66</v>
      </c>
    </row>
    <row r="401" spans="1:53" x14ac:dyDescent="0.2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6"/>
      <c r="M401" s="327"/>
      <c r="N401" s="323" t="s">
        <v>43</v>
      </c>
      <c r="O401" s="324"/>
      <c r="P401" s="324"/>
      <c r="Q401" s="324"/>
      <c r="R401" s="324"/>
      <c r="S401" s="324"/>
      <c r="T401" s="325"/>
      <c r="U401" s="43" t="s">
        <v>42</v>
      </c>
      <c r="V401" s="44">
        <f>IFERROR(V394/H394,"0")+IFERROR(V395/H395,"0")+IFERROR(V396/H396,"0")+IFERROR(V397/H397,"0")+IFERROR(V398/H398,"0")+IFERROR(V399/H399,"0")+IFERROR(V400/H400,"0")</f>
        <v>0</v>
      </c>
      <c r="W401" s="44">
        <f>IFERROR(W394/H394,"0")+IFERROR(W395/H395,"0")+IFERROR(W396/H396,"0")+IFERROR(W397/H397,"0")+IFERROR(W398/H398,"0")+IFERROR(W399/H399,"0")+IFERROR(W400/H400,"0")</f>
        <v>0</v>
      </c>
      <c r="X401" s="4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68"/>
      <c r="Z401" s="68"/>
    </row>
    <row r="402" spans="1:53" x14ac:dyDescent="0.2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6"/>
      <c r="M402" s="327"/>
      <c r="N402" s="323" t="s">
        <v>43</v>
      </c>
      <c r="O402" s="324"/>
      <c r="P402" s="324"/>
      <c r="Q402" s="324"/>
      <c r="R402" s="324"/>
      <c r="S402" s="324"/>
      <c r="T402" s="325"/>
      <c r="U402" s="43" t="s">
        <v>0</v>
      </c>
      <c r="V402" s="44">
        <f>IFERROR(SUM(V394:V400),"0")</f>
        <v>0</v>
      </c>
      <c r="W402" s="44">
        <f>IFERROR(SUM(W394:W400),"0")</f>
        <v>0</v>
      </c>
      <c r="X402" s="43"/>
      <c r="Y402" s="68"/>
      <c r="Z402" s="68"/>
    </row>
    <row r="403" spans="1:53" ht="14.25" customHeight="1" x14ac:dyDescent="0.25">
      <c r="A403" s="337" t="s">
        <v>103</v>
      </c>
      <c r="B403" s="337"/>
      <c r="C403" s="337"/>
      <c r="D403" s="337"/>
      <c r="E403" s="337"/>
      <c r="F403" s="337"/>
      <c r="G403" s="337"/>
      <c r="H403" s="337"/>
      <c r="I403" s="337"/>
      <c r="J403" s="337"/>
      <c r="K403" s="337"/>
      <c r="L403" s="337"/>
      <c r="M403" s="337"/>
      <c r="N403" s="337"/>
      <c r="O403" s="337"/>
      <c r="P403" s="337"/>
      <c r="Q403" s="337"/>
      <c r="R403" s="337"/>
      <c r="S403" s="337"/>
      <c r="T403" s="337"/>
      <c r="U403" s="337"/>
      <c r="V403" s="337"/>
      <c r="W403" s="337"/>
      <c r="X403" s="337"/>
      <c r="Y403" s="67"/>
      <c r="Z403" s="67"/>
    </row>
    <row r="404" spans="1:53" ht="27" customHeight="1" x14ac:dyDescent="0.25">
      <c r="A404" s="64" t="s">
        <v>586</v>
      </c>
      <c r="B404" s="64" t="s">
        <v>587</v>
      </c>
      <c r="C404" s="37">
        <v>4301170008</v>
      </c>
      <c r="D404" s="332">
        <v>4680115882980</v>
      </c>
      <c r="E404" s="332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8" t="s">
        <v>550</v>
      </c>
      <c r="L404" s="39" t="s">
        <v>549</v>
      </c>
      <c r="M404" s="38">
        <v>150</v>
      </c>
      <c r="N404" s="36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34"/>
      <c r="P404" s="334"/>
      <c r="Q404" s="334"/>
      <c r="R404" s="335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IFERROR(IF(W404=0,"",ROUNDUP(W404/H404,0)*0.00673),"")</f>
        <v/>
      </c>
      <c r="Y404" s="69" t="s">
        <v>48</v>
      </c>
      <c r="Z404" s="70" t="s">
        <v>48</v>
      </c>
      <c r="AD404" s="71"/>
      <c r="BA404" s="290" t="s">
        <v>66</v>
      </c>
    </row>
    <row r="405" spans="1:53" x14ac:dyDescent="0.2">
      <c r="A405" s="326"/>
      <c r="B405" s="326"/>
      <c r="C405" s="326"/>
      <c r="D405" s="326"/>
      <c r="E405" s="326"/>
      <c r="F405" s="326"/>
      <c r="G405" s="326"/>
      <c r="H405" s="326"/>
      <c r="I405" s="326"/>
      <c r="J405" s="326"/>
      <c r="K405" s="326"/>
      <c r="L405" s="326"/>
      <c r="M405" s="327"/>
      <c r="N405" s="323" t="s">
        <v>43</v>
      </c>
      <c r="O405" s="324"/>
      <c r="P405" s="324"/>
      <c r="Q405" s="324"/>
      <c r="R405" s="324"/>
      <c r="S405" s="324"/>
      <c r="T405" s="325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x14ac:dyDescent="0.2">
      <c r="A406" s="326"/>
      <c r="B406" s="326"/>
      <c r="C406" s="326"/>
      <c r="D406" s="326"/>
      <c r="E406" s="326"/>
      <c r="F406" s="326"/>
      <c r="G406" s="326"/>
      <c r="H406" s="326"/>
      <c r="I406" s="326"/>
      <c r="J406" s="326"/>
      <c r="K406" s="326"/>
      <c r="L406" s="326"/>
      <c r="M406" s="327"/>
      <c r="N406" s="323" t="s">
        <v>43</v>
      </c>
      <c r="O406" s="324"/>
      <c r="P406" s="324"/>
      <c r="Q406" s="324"/>
      <c r="R406" s="324"/>
      <c r="S406" s="324"/>
      <c r="T406" s="325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27.75" customHeight="1" x14ac:dyDescent="0.2">
      <c r="A407" s="348" t="s">
        <v>588</v>
      </c>
      <c r="B407" s="348"/>
      <c r="C407" s="348"/>
      <c r="D407" s="348"/>
      <c r="E407" s="348"/>
      <c r="F407" s="348"/>
      <c r="G407" s="348"/>
      <c r="H407" s="348"/>
      <c r="I407" s="348"/>
      <c r="J407" s="348"/>
      <c r="K407" s="348"/>
      <c r="L407" s="348"/>
      <c r="M407" s="348"/>
      <c r="N407" s="348"/>
      <c r="O407" s="348"/>
      <c r="P407" s="348"/>
      <c r="Q407" s="348"/>
      <c r="R407" s="348"/>
      <c r="S407" s="348"/>
      <c r="T407" s="348"/>
      <c r="U407" s="348"/>
      <c r="V407" s="348"/>
      <c r="W407" s="348"/>
      <c r="X407" s="348"/>
      <c r="Y407" s="55"/>
      <c r="Z407" s="55"/>
    </row>
    <row r="408" spans="1:53" ht="16.5" customHeight="1" x14ac:dyDescent="0.25">
      <c r="A408" s="336" t="s">
        <v>588</v>
      </c>
      <c r="B408" s="336"/>
      <c r="C408" s="336"/>
      <c r="D408" s="336"/>
      <c r="E408" s="336"/>
      <c r="F408" s="336"/>
      <c r="G408" s="336"/>
      <c r="H408" s="336"/>
      <c r="I408" s="336"/>
      <c r="J408" s="336"/>
      <c r="K408" s="336"/>
      <c r="L408" s="336"/>
      <c r="M408" s="336"/>
      <c r="N408" s="336"/>
      <c r="O408" s="336"/>
      <c r="P408" s="336"/>
      <c r="Q408" s="336"/>
      <c r="R408" s="336"/>
      <c r="S408" s="336"/>
      <c r="T408" s="336"/>
      <c r="U408" s="336"/>
      <c r="V408" s="336"/>
      <c r="W408" s="336"/>
      <c r="X408" s="336"/>
      <c r="Y408" s="66"/>
      <c r="Z408" s="66"/>
    </row>
    <row r="409" spans="1:53" ht="14.25" customHeight="1" x14ac:dyDescent="0.25">
      <c r="A409" s="337" t="s">
        <v>116</v>
      </c>
      <c r="B409" s="337"/>
      <c r="C409" s="337"/>
      <c r="D409" s="337"/>
      <c r="E409" s="337"/>
      <c r="F409" s="337"/>
      <c r="G409" s="337"/>
      <c r="H409" s="337"/>
      <c r="I409" s="337"/>
      <c r="J409" s="337"/>
      <c r="K409" s="337"/>
      <c r="L409" s="337"/>
      <c r="M409" s="337"/>
      <c r="N409" s="337"/>
      <c r="O409" s="337"/>
      <c r="P409" s="337"/>
      <c r="Q409" s="337"/>
      <c r="R409" s="337"/>
      <c r="S409" s="337"/>
      <c r="T409" s="337"/>
      <c r="U409" s="337"/>
      <c r="V409" s="337"/>
      <c r="W409" s="337"/>
      <c r="X409" s="337"/>
      <c r="Y409" s="67"/>
      <c r="Z409" s="67"/>
    </row>
    <row r="410" spans="1:53" ht="27" customHeight="1" x14ac:dyDescent="0.25">
      <c r="A410" s="64" t="s">
        <v>589</v>
      </c>
      <c r="B410" s="64" t="s">
        <v>590</v>
      </c>
      <c r="C410" s="37">
        <v>4301011371</v>
      </c>
      <c r="D410" s="332">
        <v>4607091389067</v>
      </c>
      <c r="E410" s="332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133</v>
      </c>
      <c r="M410" s="38">
        <v>55</v>
      </c>
      <c r="N410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34"/>
      <c r="P410" s="334"/>
      <c r="Q410" s="334"/>
      <c r="R410" s="335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ref="W410:W418" si="18">IFERROR(IF(V410="",0,CEILING((V410/$H410),1)*$H410),"")</f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591</v>
      </c>
      <c r="B411" s="64" t="s">
        <v>592</v>
      </c>
      <c r="C411" s="37">
        <v>4301011363</v>
      </c>
      <c r="D411" s="332">
        <v>4607091383522</v>
      </c>
      <c r="E411" s="332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34"/>
      <c r="P411" s="334"/>
      <c r="Q411" s="334"/>
      <c r="R411" s="335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27" customHeight="1" x14ac:dyDescent="0.25">
      <c r="A412" s="64" t="s">
        <v>593</v>
      </c>
      <c r="B412" s="64" t="s">
        <v>594</v>
      </c>
      <c r="C412" s="37">
        <v>4301011431</v>
      </c>
      <c r="D412" s="332">
        <v>4607091384437</v>
      </c>
      <c r="E412" s="332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111</v>
      </c>
      <c r="M412" s="38">
        <v>50</v>
      </c>
      <c r="N412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34"/>
      <c r="P412" s="334"/>
      <c r="Q412" s="334"/>
      <c r="R412" s="335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595</v>
      </c>
      <c r="B413" s="64" t="s">
        <v>596</v>
      </c>
      <c r="C413" s="37">
        <v>4301011365</v>
      </c>
      <c r="D413" s="332">
        <v>4607091389104</v>
      </c>
      <c r="E413" s="332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34"/>
      <c r="P413" s="334"/>
      <c r="Q413" s="334"/>
      <c r="R413" s="335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597</v>
      </c>
      <c r="B414" s="64" t="s">
        <v>598</v>
      </c>
      <c r="C414" s="37">
        <v>4301011367</v>
      </c>
      <c r="D414" s="332">
        <v>4680115880603</v>
      </c>
      <c r="E414" s="332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55</v>
      </c>
      <c r="N414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34"/>
      <c r="P414" s="334"/>
      <c r="Q414" s="334"/>
      <c r="R414" s="335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4301011168</v>
      </c>
      <c r="D415" s="332">
        <v>4607091389999</v>
      </c>
      <c r="E415" s="332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8" t="s">
        <v>80</v>
      </c>
      <c r="L415" s="39" t="s">
        <v>111</v>
      </c>
      <c r="M415" s="38">
        <v>55</v>
      </c>
      <c r="N415" s="36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34"/>
      <c r="P415" s="334"/>
      <c r="Q415" s="334"/>
      <c r="R415" s="335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IFERROR(IF(W415=0,"",ROUNDUP(W415/H415,0)*0.00937),"")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4301011372</v>
      </c>
      <c r="D416" s="332">
        <v>4680115882782</v>
      </c>
      <c r="E416" s="332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50</v>
      </c>
      <c r="N416" s="36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34"/>
      <c r="P416" s="334"/>
      <c r="Q416" s="334"/>
      <c r="R416" s="33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4301011190</v>
      </c>
      <c r="D417" s="332">
        <v>4607091389098</v>
      </c>
      <c r="E417" s="332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8" t="s">
        <v>80</v>
      </c>
      <c r="L417" s="39" t="s">
        <v>133</v>
      </c>
      <c r="M417" s="38">
        <v>50</v>
      </c>
      <c r="N417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34"/>
      <c r="P417" s="334"/>
      <c r="Q417" s="334"/>
      <c r="R417" s="33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IFERROR(IF(W417=0,"",ROUNDUP(W417/H417,0)*0.00753),"")</f>
        <v/>
      </c>
      <c r="Y417" s="69" t="s">
        <v>48</v>
      </c>
      <c r="Z417" s="70" t="s">
        <v>48</v>
      </c>
      <c r="AD417" s="71"/>
      <c r="BA417" s="298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4301011366</v>
      </c>
      <c r="D418" s="332">
        <v>4607091389982</v>
      </c>
      <c r="E418" s="332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3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34"/>
      <c r="P418" s="334"/>
      <c r="Q418" s="334"/>
      <c r="R418" s="33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9" t="s">
        <v>66</v>
      </c>
    </row>
    <row r="419" spans="1:53" x14ac:dyDescent="0.2">
      <c r="A419" s="326"/>
      <c r="B419" s="326"/>
      <c r="C419" s="326"/>
      <c r="D419" s="326"/>
      <c r="E419" s="326"/>
      <c r="F419" s="326"/>
      <c r="G419" s="326"/>
      <c r="H419" s="326"/>
      <c r="I419" s="326"/>
      <c r="J419" s="326"/>
      <c r="K419" s="326"/>
      <c r="L419" s="326"/>
      <c r="M419" s="327"/>
      <c r="N419" s="323" t="s">
        <v>43</v>
      </c>
      <c r="O419" s="324"/>
      <c r="P419" s="324"/>
      <c r="Q419" s="324"/>
      <c r="R419" s="324"/>
      <c r="S419" s="324"/>
      <c r="T419" s="325"/>
      <c r="U419" s="43" t="s">
        <v>42</v>
      </c>
      <c r="V419" s="44">
        <f>IFERROR(V410/H410,"0")+IFERROR(V411/H411,"0")+IFERROR(V412/H412,"0")+IFERROR(V413/H413,"0")+IFERROR(V414/H414,"0")+IFERROR(V415/H415,"0")+IFERROR(V416/H416,"0")+IFERROR(V417/H417,"0")+IFERROR(V418/H418,"0")</f>
        <v>0</v>
      </c>
      <c r="W419" s="44">
        <f>IFERROR(W410/H410,"0")+IFERROR(W411/H411,"0")+IFERROR(W412/H412,"0")+IFERROR(W413/H413,"0")+IFERROR(W414/H414,"0")+IFERROR(W415/H415,"0")+IFERROR(W416/H416,"0")+IFERROR(W417/H417,"0")+IFERROR(W418/H418,"0")</f>
        <v>0</v>
      </c>
      <c r="X419" s="4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68"/>
      <c r="Z419" s="68"/>
    </row>
    <row r="420" spans="1:53" x14ac:dyDescent="0.2">
      <c r="A420" s="326"/>
      <c r="B420" s="326"/>
      <c r="C420" s="326"/>
      <c r="D420" s="326"/>
      <c r="E420" s="326"/>
      <c r="F420" s="326"/>
      <c r="G420" s="326"/>
      <c r="H420" s="326"/>
      <c r="I420" s="326"/>
      <c r="J420" s="326"/>
      <c r="K420" s="326"/>
      <c r="L420" s="326"/>
      <c r="M420" s="327"/>
      <c r="N420" s="323" t="s">
        <v>43</v>
      </c>
      <c r="O420" s="324"/>
      <c r="P420" s="324"/>
      <c r="Q420" s="324"/>
      <c r="R420" s="324"/>
      <c r="S420" s="324"/>
      <c r="T420" s="325"/>
      <c r="U420" s="43" t="s">
        <v>0</v>
      </c>
      <c r="V420" s="44">
        <f>IFERROR(SUM(V410:V418),"0")</f>
        <v>0</v>
      </c>
      <c r="W420" s="44">
        <f>IFERROR(SUM(W410:W418),"0")</f>
        <v>0</v>
      </c>
      <c r="X420" s="43"/>
      <c r="Y420" s="68"/>
      <c r="Z420" s="68"/>
    </row>
    <row r="421" spans="1:53" ht="14.25" customHeight="1" x14ac:dyDescent="0.25">
      <c r="A421" s="337" t="s">
        <v>108</v>
      </c>
      <c r="B421" s="337"/>
      <c r="C421" s="337"/>
      <c r="D421" s="337"/>
      <c r="E421" s="337"/>
      <c r="F421" s="337"/>
      <c r="G421" s="337"/>
      <c r="H421" s="337"/>
      <c r="I421" s="337"/>
      <c r="J421" s="337"/>
      <c r="K421" s="337"/>
      <c r="L421" s="337"/>
      <c r="M421" s="337"/>
      <c r="N421" s="337"/>
      <c r="O421" s="337"/>
      <c r="P421" s="337"/>
      <c r="Q421" s="337"/>
      <c r="R421" s="337"/>
      <c r="S421" s="337"/>
      <c r="T421" s="337"/>
      <c r="U421" s="337"/>
      <c r="V421" s="337"/>
      <c r="W421" s="337"/>
      <c r="X421" s="337"/>
      <c r="Y421" s="67"/>
      <c r="Z421" s="67"/>
    </row>
    <row r="422" spans="1:53" ht="16.5" customHeight="1" x14ac:dyDescent="0.25">
      <c r="A422" s="64" t="s">
        <v>607</v>
      </c>
      <c r="B422" s="64" t="s">
        <v>608</v>
      </c>
      <c r="C422" s="37">
        <v>4301020222</v>
      </c>
      <c r="D422" s="332">
        <v>4607091388930</v>
      </c>
      <c r="E422" s="332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111</v>
      </c>
      <c r="M422" s="38">
        <v>55</v>
      </c>
      <c r="N422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34"/>
      <c r="P422" s="334"/>
      <c r="Q422" s="334"/>
      <c r="R422" s="335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ht="16.5" customHeight="1" x14ac:dyDescent="0.25">
      <c r="A423" s="64" t="s">
        <v>609</v>
      </c>
      <c r="B423" s="64" t="s">
        <v>610</v>
      </c>
      <c r="C423" s="37">
        <v>4301020206</v>
      </c>
      <c r="D423" s="332">
        <v>4680115880054</v>
      </c>
      <c r="E423" s="332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55</v>
      </c>
      <c r="N423" s="3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34"/>
      <c r="P423" s="334"/>
      <c r="Q423" s="334"/>
      <c r="R423" s="335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1" t="s">
        <v>66</v>
      </c>
    </row>
    <row r="424" spans="1:53" x14ac:dyDescent="0.2">
      <c r="A424" s="326"/>
      <c r="B424" s="326"/>
      <c r="C424" s="326"/>
      <c r="D424" s="326"/>
      <c r="E424" s="326"/>
      <c r="F424" s="326"/>
      <c r="G424" s="326"/>
      <c r="H424" s="326"/>
      <c r="I424" s="326"/>
      <c r="J424" s="326"/>
      <c r="K424" s="326"/>
      <c r="L424" s="326"/>
      <c r="M424" s="327"/>
      <c r="N424" s="323" t="s">
        <v>43</v>
      </c>
      <c r="O424" s="324"/>
      <c r="P424" s="324"/>
      <c r="Q424" s="324"/>
      <c r="R424" s="324"/>
      <c r="S424" s="324"/>
      <c r="T424" s="325"/>
      <c r="U424" s="43" t="s">
        <v>42</v>
      </c>
      <c r="V424" s="44">
        <f>IFERROR(V422/H422,"0")+IFERROR(V423/H423,"0")</f>
        <v>0</v>
      </c>
      <c r="W424" s="44">
        <f>IFERROR(W422/H422,"0")+IFERROR(W423/H423,"0")</f>
        <v>0</v>
      </c>
      <c r="X424" s="44">
        <f>IFERROR(IF(X422="",0,X422),"0")+IFERROR(IF(X423="",0,X423),"0")</f>
        <v>0</v>
      </c>
      <c r="Y424" s="68"/>
      <c r="Z424" s="68"/>
    </row>
    <row r="425" spans="1:53" x14ac:dyDescent="0.2">
      <c r="A425" s="326"/>
      <c r="B425" s="326"/>
      <c r="C425" s="326"/>
      <c r="D425" s="326"/>
      <c r="E425" s="326"/>
      <c r="F425" s="326"/>
      <c r="G425" s="326"/>
      <c r="H425" s="326"/>
      <c r="I425" s="326"/>
      <c r="J425" s="326"/>
      <c r="K425" s="326"/>
      <c r="L425" s="326"/>
      <c r="M425" s="327"/>
      <c r="N425" s="323" t="s">
        <v>43</v>
      </c>
      <c r="O425" s="324"/>
      <c r="P425" s="324"/>
      <c r="Q425" s="324"/>
      <c r="R425" s="324"/>
      <c r="S425" s="324"/>
      <c r="T425" s="325"/>
      <c r="U425" s="43" t="s">
        <v>0</v>
      </c>
      <c r="V425" s="44">
        <f>IFERROR(SUM(V422:V423),"0")</f>
        <v>0</v>
      </c>
      <c r="W425" s="44">
        <f>IFERROR(SUM(W422:W423),"0")</f>
        <v>0</v>
      </c>
      <c r="X425" s="43"/>
      <c r="Y425" s="68"/>
      <c r="Z425" s="68"/>
    </row>
    <row r="426" spans="1:53" ht="14.25" customHeight="1" x14ac:dyDescent="0.25">
      <c r="A426" s="337" t="s">
        <v>76</v>
      </c>
      <c r="B426" s="337"/>
      <c r="C426" s="337"/>
      <c r="D426" s="337"/>
      <c r="E426" s="337"/>
      <c r="F426" s="337"/>
      <c r="G426" s="337"/>
      <c r="H426" s="337"/>
      <c r="I426" s="337"/>
      <c r="J426" s="337"/>
      <c r="K426" s="337"/>
      <c r="L426" s="337"/>
      <c r="M426" s="337"/>
      <c r="N426" s="337"/>
      <c r="O426" s="337"/>
      <c r="P426" s="337"/>
      <c r="Q426" s="337"/>
      <c r="R426" s="337"/>
      <c r="S426" s="337"/>
      <c r="T426" s="337"/>
      <c r="U426" s="337"/>
      <c r="V426" s="337"/>
      <c r="W426" s="337"/>
      <c r="X426" s="337"/>
      <c r="Y426" s="67"/>
      <c r="Z426" s="67"/>
    </row>
    <row r="427" spans="1:53" ht="27" customHeight="1" x14ac:dyDescent="0.25">
      <c r="A427" s="64" t="s">
        <v>611</v>
      </c>
      <c r="B427" s="64" t="s">
        <v>612</v>
      </c>
      <c r="C427" s="37">
        <v>4301031252</v>
      </c>
      <c r="D427" s="332">
        <v>4680115883116</v>
      </c>
      <c r="E427" s="332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112</v>
      </c>
      <c r="L427" s="39" t="s">
        <v>111</v>
      </c>
      <c r="M427" s="38">
        <v>60</v>
      </c>
      <c r="N427" s="3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34"/>
      <c r="P427" s="334"/>
      <c r="Q427" s="334"/>
      <c r="R427" s="335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ref="W427:W432" si="19">IFERROR(IF(V427="",0,CEILING((V427/$H427),1)*$H427),"")</f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27" customHeight="1" x14ac:dyDescent="0.25">
      <c r="A428" s="64" t="s">
        <v>613</v>
      </c>
      <c r="B428" s="64" t="s">
        <v>614</v>
      </c>
      <c r="C428" s="37">
        <v>4301031248</v>
      </c>
      <c r="D428" s="332">
        <v>4680115883093</v>
      </c>
      <c r="E428" s="332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112</v>
      </c>
      <c r="L428" s="39" t="s">
        <v>79</v>
      </c>
      <c r="M428" s="38">
        <v>60</v>
      </c>
      <c r="N428" s="3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34"/>
      <c r="P428" s="334"/>
      <c r="Q428" s="334"/>
      <c r="R428" s="335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t="27" customHeight="1" x14ac:dyDescent="0.25">
      <c r="A429" s="64" t="s">
        <v>615</v>
      </c>
      <c r="B429" s="64" t="s">
        <v>616</v>
      </c>
      <c r="C429" s="37">
        <v>4301031250</v>
      </c>
      <c r="D429" s="332">
        <v>4680115883109</v>
      </c>
      <c r="E429" s="332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79</v>
      </c>
      <c r="M429" s="38">
        <v>60</v>
      </c>
      <c r="N429" s="3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34"/>
      <c r="P429" s="334"/>
      <c r="Q429" s="334"/>
      <c r="R429" s="335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4301031249</v>
      </c>
      <c r="D430" s="332">
        <v>4680115882072</v>
      </c>
      <c r="E430" s="332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8" t="s">
        <v>80</v>
      </c>
      <c r="L430" s="39" t="s">
        <v>111</v>
      </c>
      <c r="M430" s="38">
        <v>60</v>
      </c>
      <c r="N430" s="350" t="s">
        <v>619</v>
      </c>
      <c r="O430" s="334"/>
      <c r="P430" s="334"/>
      <c r="Q430" s="334"/>
      <c r="R430" s="335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ht="27" customHeight="1" x14ac:dyDescent="0.25">
      <c r="A431" s="64" t="s">
        <v>620</v>
      </c>
      <c r="B431" s="64" t="s">
        <v>621</v>
      </c>
      <c r="C431" s="37">
        <v>4301031251</v>
      </c>
      <c r="D431" s="332">
        <v>4680115882102</v>
      </c>
      <c r="E431" s="332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8" t="s">
        <v>80</v>
      </c>
      <c r="L431" s="39" t="s">
        <v>79</v>
      </c>
      <c r="M431" s="38">
        <v>60</v>
      </c>
      <c r="N431" s="351" t="s">
        <v>622</v>
      </c>
      <c r="O431" s="334"/>
      <c r="P431" s="334"/>
      <c r="Q431" s="334"/>
      <c r="R431" s="335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6" t="s">
        <v>66</v>
      </c>
    </row>
    <row r="432" spans="1:53" ht="27" customHeight="1" x14ac:dyDescent="0.25">
      <c r="A432" s="64" t="s">
        <v>623</v>
      </c>
      <c r="B432" s="64" t="s">
        <v>624</v>
      </c>
      <c r="C432" s="37">
        <v>4301031253</v>
      </c>
      <c r="D432" s="332">
        <v>4680115882096</v>
      </c>
      <c r="E432" s="332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8" t="s">
        <v>80</v>
      </c>
      <c r="L432" s="39" t="s">
        <v>79</v>
      </c>
      <c r="M432" s="38">
        <v>60</v>
      </c>
      <c r="N432" s="352" t="s">
        <v>625</v>
      </c>
      <c r="O432" s="334"/>
      <c r="P432" s="334"/>
      <c r="Q432" s="334"/>
      <c r="R432" s="335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7" t="s">
        <v>66</v>
      </c>
    </row>
    <row r="433" spans="1:53" x14ac:dyDescent="0.2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6"/>
      <c r="M433" s="327"/>
      <c r="N433" s="323" t="s">
        <v>43</v>
      </c>
      <c r="O433" s="324"/>
      <c r="P433" s="324"/>
      <c r="Q433" s="324"/>
      <c r="R433" s="324"/>
      <c r="S433" s="324"/>
      <c r="T433" s="325"/>
      <c r="U433" s="43" t="s">
        <v>42</v>
      </c>
      <c r="V433" s="44">
        <f>IFERROR(V427/H427,"0")+IFERROR(V428/H428,"0")+IFERROR(V429/H429,"0")+IFERROR(V430/H430,"0")+IFERROR(V431/H431,"0")+IFERROR(V432/H432,"0")</f>
        <v>0</v>
      </c>
      <c r="W433" s="44">
        <f>IFERROR(W427/H427,"0")+IFERROR(W428/H428,"0")+IFERROR(W429/H429,"0")+IFERROR(W430/H430,"0")+IFERROR(W431/H431,"0")+IFERROR(W432/H432,"0")</f>
        <v>0</v>
      </c>
      <c r="X433" s="44">
        <f>IFERROR(IF(X427="",0,X427),"0")+IFERROR(IF(X428="",0,X428),"0")+IFERROR(IF(X429="",0,X429),"0")+IFERROR(IF(X430="",0,X430),"0")+IFERROR(IF(X431="",0,X431),"0")+IFERROR(IF(X432="",0,X432),"0")</f>
        <v>0</v>
      </c>
      <c r="Y433" s="68"/>
      <c r="Z433" s="68"/>
    </row>
    <row r="434" spans="1:53" x14ac:dyDescent="0.2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6"/>
      <c r="M434" s="327"/>
      <c r="N434" s="323" t="s">
        <v>43</v>
      </c>
      <c r="O434" s="324"/>
      <c r="P434" s="324"/>
      <c r="Q434" s="324"/>
      <c r="R434" s="324"/>
      <c r="S434" s="324"/>
      <c r="T434" s="325"/>
      <c r="U434" s="43" t="s">
        <v>0</v>
      </c>
      <c r="V434" s="44">
        <f>IFERROR(SUM(V427:V432),"0")</f>
        <v>0</v>
      </c>
      <c r="W434" s="44">
        <f>IFERROR(SUM(W427:W432),"0")</f>
        <v>0</v>
      </c>
      <c r="X434" s="43"/>
      <c r="Y434" s="68"/>
      <c r="Z434" s="68"/>
    </row>
    <row r="435" spans="1:53" ht="14.25" customHeight="1" x14ac:dyDescent="0.25">
      <c r="A435" s="337" t="s">
        <v>81</v>
      </c>
      <c r="B435" s="337"/>
      <c r="C435" s="337"/>
      <c r="D435" s="337"/>
      <c r="E435" s="337"/>
      <c r="F435" s="337"/>
      <c r="G435" s="337"/>
      <c r="H435" s="337"/>
      <c r="I435" s="337"/>
      <c r="J435" s="337"/>
      <c r="K435" s="337"/>
      <c r="L435" s="337"/>
      <c r="M435" s="337"/>
      <c r="N435" s="337"/>
      <c r="O435" s="337"/>
      <c r="P435" s="337"/>
      <c r="Q435" s="337"/>
      <c r="R435" s="337"/>
      <c r="S435" s="337"/>
      <c r="T435" s="337"/>
      <c r="U435" s="337"/>
      <c r="V435" s="337"/>
      <c r="W435" s="337"/>
      <c r="X435" s="337"/>
      <c r="Y435" s="67"/>
      <c r="Z435" s="67"/>
    </row>
    <row r="436" spans="1:53" ht="16.5" customHeight="1" x14ac:dyDescent="0.25">
      <c r="A436" s="64" t="s">
        <v>626</v>
      </c>
      <c r="B436" s="64" t="s">
        <v>627</v>
      </c>
      <c r="C436" s="37">
        <v>4301051230</v>
      </c>
      <c r="D436" s="332">
        <v>4607091383409</v>
      </c>
      <c r="E436" s="332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8" t="s">
        <v>112</v>
      </c>
      <c r="L436" s="39" t="s">
        <v>79</v>
      </c>
      <c r="M436" s="38">
        <v>45</v>
      </c>
      <c r="N436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34"/>
      <c r="P436" s="334"/>
      <c r="Q436" s="334"/>
      <c r="R436" s="335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8" t="s">
        <v>66</v>
      </c>
    </row>
    <row r="437" spans="1:53" ht="16.5" customHeight="1" x14ac:dyDescent="0.25">
      <c r="A437" s="64" t="s">
        <v>628</v>
      </c>
      <c r="B437" s="64" t="s">
        <v>629</v>
      </c>
      <c r="C437" s="37">
        <v>4301051231</v>
      </c>
      <c r="D437" s="332">
        <v>4607091383416</v>
      </c>
      <c r="E437" s="332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8" t="s">
        <v>112</v>
      </c>
      <c r="L437" s="39" t="s">
        <v>79</v>
      </c>
      <c r="M437" s="38">
        <v>45</v>
      </c>
      <c r="N437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34"/>
      <c r="P437" s="334"/>
      <c r="Q437" s="334"/>
      <c r="R437" s="335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9" t="s">
        <v>66</v>
      </c>
    </row>
    <row r="438" spans="1:53" x14ac:dyDescent="0.2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6"/>
      <c r="M438" s="327"/>
      <c r="N438" s="323" t="s">
        <v>43</v>
      </c>
      <c r="O438" s="324"/>
      <c r="P438" s="324"/>
      <c r="Q438" s="324"/>
      <c r="R438" s="324"/>
      <c r="S438" s="324"/>
      <c r="T438" s="325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6"/>
      <c r="M439" s="327"/>
      <c r="N439" s="323" t="s">
        <v>43</v>
      </c>
      <c r="O439" s="324"/>
      <c r="P439" s="324"/>
      <c r="Q439" s="324"/>
      <c r="R439" s="324"/>
      <c r="S439" s="324"/>
      <c r="T439" s="325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27.75" customHeight="1" x14ac:dyDescent="0.2">
      <c r="A440" s="348" t="s">
        <v>630</v>
      </c>
      <c r="B440" s="348"/>
      <c r="C440" s="348"/>
      <c r="D440" s="348"/>
      <c r="E440" s="348"/>
      <c r="F440" s="348"/>
      <c r="G440" s="348"/>
      <c r="H440" s="348"/>
      <c r="I440" s="348"/>
      <c r="J440" s="348"/>
      <c r="K440" s="348"/>
      <c r="L440" s="348"/>
      <c r="M440" s="348"/>
      <c r="N440" s="348"/>
      <c r="O440" s="348"/>
      <c r="P440" s="348"/>
      <c r="Q440" s="348"/>
      <c r="R440" s="348"/>
      <c r="S440" s="348"/>
      <c r="T440" s="348"/>
      <c r="U440" s="348"/>
      <c r="V440" s="348"/>
      <c r="W440" s="348"/>
      <c r="X440" s="348"/>
      <c r="Y440" s="55"/>
      <c r="Z440" s="55"/>
    </row>
    <row r="441" spans="1:53" ht="16.5" customHeight="1" x14ac:dyDescent="0.25">
      <c r="A441" s="336" t="s">
        <v>631</v>
      </c>
      <c r="B441" s="336"/>
      <c r="C441" s="336"/>
      <c r="D441" s="336"/>
      <c r="E441" s="336"/>
      <c r="F441" s="336"/>
      <c r="G441" s="336"/>
      <c r="H441" s="336"/>
      <c r="I441" s="336"/>
      <c r="J441" s="336"/>
      <c r="K441" s="336"/>
      <c r="L441" s="336"/>
      <c r="M441" s="336"/>
      <c r="N441" s="336"/>
      <c r="O441" s="336"/>
      <c r="P441" s="336"/>
      <c r="Q441" s="336"/>
      <c r="R441" s="336"/>
      <c r="S441" s="336"/>
      <c r="T441" s="336"/>
      <c r="U441" s="336"/>
      <c r="V441" s="336"/>
      <c r="W441" s="336"/>
      <c r="X441" s="336"/>
      <c r="Y441" s="66"/>
      <c r="Z441" s="66"/>
    </row>
    <row r="442" spans="1:53" ht="14.25" customHeight="1" x14ac:dyDescent="0.25">
      <c r="A442" s="337" t="s">
        <v>116</v>
      </c>
      <c r="B442" s="337"/>
      <c r="C442" s="337"/>
      <c r="D442" s="337"/>
      <c r="E442" s="337"/>
      <c r="F442" s="337"/>
      <c r="G442" s="337"/>
      <c r="H442" s="337"/>
      <c r="I442" s="337"/>
      <c r="J442" s="337"/>
      <c r="K442" s="337"/>
      <c r="L442" s="337"/>
      <c r="M442" s="337"/>
      <c r="N442" s="337"/>
      <c r="O442" s="337"/>
      <c r="P442" s="337"/>
      <c r="Q442" s="337"/>
      <c r="R442" s="337"/>
      <c r="S442" s="337"/>
      <c r="T442" s="337"/>
      <c r="U442" s="337"/>
      <c r="V442" s="337"/>
      <c r="W442" s="337"/>
      <c r="X442" s="337"/>
      <c r="Y442" s="67"/>
      <c r="Z442" s="67"/>
    </row>
    <row r="443" spans="1:53" ht="27" customHeight="1" x14ac:dyDescent="0.25">
      <c r="A443" s="64" t="s">
        <v>632</v>
      </c>
      <c r="B443" s="64" t="s">
        <v>633</v>
      </c>
      <c r="C443" s="37">
        <v>4301011585</v>
      </c>
      <c r="D443" s="332">
        <v>4640242180441</v>
      </c>
      <c r="E443" s="332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8" t="s">
        <v>112</v>
      </c>
      <c r="L443" s="39" t="s">
        <v>111</v>
      </c>
      <c r="M443" s="38">
        <v>50</v>
      </c>
      <c r="N443" s="344" t="s">
        <v>634</v>
      </c>
      <c r="O443" s="334"/>
      <c r="P443" s="334"/>
      <c r="Q443" s="334"/>
      <c r="R443" s="335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0" t="s">
        <v>66</v>
      </c>
    </row>
    <row r="444" spans="1:53" ht="27" customHeight="1" x14ac:dyDescent="0.25">
      <c r="A444" s="64" t="s">
        <v>635</v>
      </c>
      <c r="B444" s="64" t="s">
        <v>636</v>
      </c>
      <c r="C444" s="37">
        <v>4301011584</v>
      </c>
      <c r="D444" s="332">
        <v>4640242180564</v>
      </c>
      <c r="E444" s="332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8" t="s">
        <v>112</v>
      </c>
      <c r="L444" s="39" t="s">
        <v>111</v>
      </c>
      <c r="M444" s="38">
        <v>50</v>
      </c>
      <c r="N444" s="345" t="s">
        <v>637</v>
      </c>
      <c r="O444" s="334"/>
      <c r="P444" s="334"/>
      <c r="Q444" s="334"/>
      <c r="R444" s="335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1" t="s">
        <v>66</v>
      </c>
    </row>
    <row r="445" spans="1:53" x14ac:dyDescent="0.2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6"/>
      <c r="M445" s="327"/>
      <c r="N445" s="323" t="s">
        <v>43</v>
      </c>
      <c r="O445" s="324"/>
      <c r="P445" s="324"/>
      <c r="Q445" s="324"/>
      <c r="R445" s="324"/>
      <c r="S445" s="324"/>
      <c r="T445" s="325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6"/>
      <c r="M446" s="327"/>
      <c r="N446" s="323" t="s">
        <v>43</v>
      </c>
      <c r="O446" s="324"/>
      <c r="P446" s="324"/>
      <c r="Q446" s="324"/>
      <c r="R446" s="324"/>
      <c r="S446" s="324"/>
      <c r="T446" s="325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37" t="s">
        <v>108</v>
      </c>
      <c r="B447" s="337"/>
      <c r="C447" s="337"/>
      <c r="D447" s="337"/>
      <c r="E447" s="337"/>
      <c r="F447" s="337"/>
      <c r="G447" s="337"/>
      <c r="H447" s="337"/>
      <c r="I447" s="337"/>
      <c r="J447" s="337"/>
      <c r="K447" s="337"/>
      <c r="L447" s="337"/>
      <c r="M447" s="337"/>
      <c r="N447" s="337"/>
      <c r="O447" s="337"/>
      <c r="P447" s="337"/>
      <c r="Q447" s="337"/>
      <c r="R447" s="337"/>
      <c r="S447" s="337"/>
      <c r="T447" s="337"/>
      <c r="U447" s="337"/>
      <c r="V447" s="337"/>
      <c r="W447" s="337"/>
      <c r="X447" s="337"/>
      <c r="Y447" s="67"/>
      <c r="Z447" s="67"/>
    </row>
    <row r="448" spans="1:53" ht="27" customHeight="1" x14ac:dyDescent="0.25">
      <c r="A448" s="64" t="s">
        <v>638</v>
      </c>
      <c r="B448" s="64" t="s">
        <v>639</v>
      </c>
      <c r="C448" s="37">
        <v>4301020260</v>
      </c>
      <c r="D448" s="332">
        <v>4640242180526</v>
      </c>
      <c r="E448" s="332"/>
      <c r="F448" s="63">
        <v>1.8</v>
      </c>
      <c r="G448" s="38">
        <v>6</v>
      </c>
      <c r="H448" s="63">
        <v>10.8</v>
      </c>
      <c r="I448" s="63">
        <v>11.28</v>
      </c>
      <c r="J448" s="38">
        <v>56</v>
      </c>
      <c r="K448" s="38" t="s">
        <v>112</v>
      </c>
      <c r="L448" s="39" t="s">
        <v>111</v>
      </c>
      <c r="M448" s="38">
        <v>50</v>
      </c>
      <c r="N448" s="342" t="s">
        <v>640</v>
      </c>
      <c r="O448" s="334"/>
      <c r="P448" s="334"/>
      <c r="Q448" s="334"/>
      <c r="R448" s="335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2" t="s">
        <v>66</v>
      </c>
    </row>
    <row r="449" spans="1:53" ht="16.5" customHeight="1" x14ac:dyDescent="0.25">
      <c r="A449" s="64" t="s">
        <v>641</v>
      </c>
      <c r="B449" s="64" t="s">
        <v>642</v>
      </c>
      <c r="C449" s="37">
        <v>4301020269</v>
      </c>
      <c r="D449" s="332">
        <v>4640242180519</v>
      </c>
      <c r="E449" s="332"/>
      <c r="F449" s="63">
        <v>1.35</v>
      </c>
      <c r="G449" s="38">
        <v>8</v>
      </c>
      <c r="H449" s="63">
        <v>10.8</v>
      </c>
      <c r="I449" s="63">
        <v>11.28</v>
      </c>
      <c r="J449" s="38">
        <v>56</v>
      </c>
      <c r="K449" s="38" t="s">
        <v>112</v>
      </c>
      <c r="L449" s="39" t="s">
        <v>133</v>
      </c>
      <c r="M449" s="38">
        <v>50</v>
      </c>
      <c r="N449" s="343" t="s">
        <v>643</v>
      </c>
      <c r="O449" s="334"/>
      <c r="P449" s="334"/>
      <c r="Q449" s="334"/>
      <c r="R449" s="335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3" t="s">
        <v>66</v>
      </c>
    </row>
    <row r="450" spans="1:53" x14ac:dyDescent="0.2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6"/>
      <c r="M450" s="327"/>
      <c r="N450" s="323" t="s">
        <v>43</v>
      </c>
      <c r="O450" s="324"/>
      <c r="P450" s="324"/>
      <c r="Q450" s="324"/>
      <c r="R450" s="324"/>
      <c r="S450" s="324"/>
      <c r="T450" s="325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6"/>
      <c r="M451" s="327"/>
      <c r="N451" s="323" t="s">
        <v>43</v>
      </c>
      <c r="O451" s="324"/>
      <c r="P451" s="324"/>
      <c r="Q451" s="324"/>
      <c r="R451" s="324"/>
      <c r="S451" s="324"/>
      <c r="T451" s="325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4.25" customHeight="1" x14ac:dyDescent="0.25">
      <c r="A452" s="337" t="s">
        <v>76</v>
      </c>
      <c r="B452" s="337"/>
      <c r="C452" s="337"/>
      <c r="D452" s="337"/>
      <c r="E452" s="337"/>
      <c r="F452" s="337"/>
      <c r="G452" s="337"/>
      <c r="H452" s="337"/>
      <c r="I452" s="337"/>
      <c r="J452" s="337"/>
      <c r="K452" s="337"/>
      <c r="L452" s="337"/>
      <c r="M452" s="337"/>
      <c r="N452" s="337"/>
      <c r="O452" s="337"/>
      <c r="P452" s="337"/>
      <c r="Q452" s="337"/>
      <c r="R452" s="337"/>
      <c r="S452" s="337"/>
      <c r="T452" s="337"/>
      <c r="U452" s="337"/>
      <c r="V452" s="337"/>
      <c r="W452" s="337"/>
      <c r="X452" s="337"/>
      <c r="Y452" s="67"/>
      <c r="Z452" s="67"/>
    </row>
    <row r="453" spans="1:53" ht="27" customHeight="1" x14ac:dyDescent="0.25">
      <c r="A453" s="64" t="s">
        <v>644</v>
      </c>
      <c r="B453" s="64" t="s">
        <v>645</v>
      </c>
      <c r="C453" s="37">
        <v>4301031280</v>
      </c>
      <c r="D453" s="332">
        <v>4640242180816</v>
      </c>
      <c r="E453" s="332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8" t="s">
        <v>80</v>
      </c>
      <c r="L453" s="39" t="s">
        <v>79</v>
      </c>
      <c r="M453" s="38">
        <v>40</v>
      </c>
      <c r="N453" s="339" t="s">
        <v>646</v>
      </c>
      <c r="O453" s="334"/>
      <c r="P453" s="334"/>
      <c r="Q453" s="334"/>
      <c r="R453" s="335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IFERROR(IF(W453=0,"",ROUNDUP(W453/H453,0)*0.00753),"")</f>
        <v/>
      </c>
      <c r="Y453" s="69" t="s">
        <v>48</v>
      </c>
      <c r="Z453" s="70" t="s">
        <v>48</v>
      </c>
      <c r="AD453" s="71"/>
      <c r="BA453" s="314" t="s">
        <v>66</v>
      </c>
    </row>
    <row r="454" spans="1:53" ht="27" customHeight="1" x14ac:dyDescent="0.25">
      <c r="A454" s="64" t="s">
        <v>647</v>
      </c>
      <c r="B454" s="64" t="s">
        <v>648</v>
      </c>
      <c r="C454" s="37">
        <v>4301031244</v>
      </c>
      <c r="D454" s="332">
        <v>4640242180595</v>
      </c>
      <c r="E454" s="332"/>
      <c r="F454" s="63">
        <v>0.7</v>
      </c>
      <c r="G454" s="38">
        <v>6</v>
      </c>
      <c r="H454" s="63">
        <v>4.2</v>
      </c>
      <c r="I454" s="63">
        <v>4.46</v>
      </c>
      <c r="J454" s="38">
        <v>156</v>
      </c>
      <c r="K454" s="38" t="s">
        <v>80</v>
      </c>
      <c r="L454" s="39" t="s">
        <v>79</v>
      </c>
      <c r="M454" s="38">
        <v>40</v>
      </c>
      <c r="N454" s="340" t="s">
        <v>649</v>
      </c>
      <c r="O454" s="334"/>
      <c r="P454" s="334"/>
      <c r="Q454" s="334"/>
      <c r="R454" s="335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5" t="s">
        <v>66</v>
      </c>
    </row>
    <row r="455" spans="1:53" x14ac:dyDescent="0.2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6"/>
      <c r="M455" s="327"/>
      <c r="N455" s="323" t="s">
        <v>43</v>
      </c>
      <c r="O455" s="324"/>
      <c r="P455" s="324"/>
      <c r="Q455" s="324"/>
      <c r="R455" s="324"/>
      <c r="S455" s="324"/>
      <c r="T455" s="325"/>
      <c r="U455" s="43" t="s">
        <v>42</v>
      </c>
      <c r="V455" s="44">
        <f>IFERROR(V453/H453,"0")+IFERROR(V454/H454,"0")</f>
        <v>0</v>
      </c>
      <c r="W455" s="44">
        <f>IFERROR(W453/H453,"0")+IFERROR(W454/H454,"0")</f>
        <v>0</v>
      </c>
      <c r="X455" s="44">
        <f>IFERROR(IF(X453="",0,X453),"0")+IFERROR(IF(X454="",0,X454),"0")</f>
        <v>0</v>
      </c>
      <c r="Y455" s="68"/>
      <c r="Z455" s="68"/>
    </row>
    <row r="456" spans="1:53" x14ac:dyDescent="0.2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6"/>
      <c r="M456" s="327"/>
      <c r="N456" s="323" t="s">
        <v>43</v>
      </c>
      <c r="O456" s="324"/>
      <c r="P456" s="324"/>
      <c r="Q456" s="324"/>
      <c r="R456" s="324"/>
      <c r="S456" s="324"/>
      <c r="T456" s="325"/>
      <c r="U456" s="43" t="s">
        <v>0</v>
      </c>
      <c r="V456" s="44">
        <f>IFERROR(SUM(V453:V454),"0")</f>
        <v>0</v>
      </c>
      <c r="W456" s="44">
        <f>IFERROR(SUM(W453:W454),"0")</f>
        <v>0</v>
      </c>
      <c r="X456" s="43"/>
      <c r="Y456" s="68"/>
      <c r="Z456" s="68"/>
    </row>
    <row r="457" spans="1:53" ht="14.25" customHeight="1" x14ac:dyDescent="0.25">
      <c r="A457" s="337" t="s">
        <v>81</v>
      </c>
      <c r="B457" s="337"/>
      <c r="C457" s="337"/>
      <c r="D457" s="337"/>
      <c r="E457" s="337"/>
      <c r="F457" s="337"/>
      <c r="G457" s="337"/>
      <c r="H457" s="337"/>
      <c r="I457" s="337"/>
      <c r="J457" s="337"/>
      <c r="K457" s="337"/>
      <c r="L457" s="337"/>
      <c r="M457" s="337"/>
      <c r="N457" s="337"/>
      <c r="O457" s="337"/>
      <c r="P457" s="337"/>
      <c r="Q457" s="337"/>
      <c r="R457" s="337"/>
      <c r="S457" s="337"/>
      <c r="T457" s="337"/>
      <c r="U457" s="337"/>
      <c r="V457" s="337"/>
      <c r="W457" s="337"/>
      <c r="X457" s="337"/>
      <c r="Y457" s="67"/>
      <c r="Z457" s="67"/>
    </row>
    <row r="458" spans="1:53" ht="27" customHeight="1" x14ac:dyDescent="0.25">
      <c r="A458" s="64" t="s">
        <v>650</v>
      </c>
      <c r="B458" s="64" t="s">
        <v>651</v>
      </c>
      <c r="C458" s="37">
        <v>4301051510</v>
      </c>
      <c r="D458" s="332">
        <v>4640242180540</v>
      </c>
      <c r="E458" s="332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8" t="s">
        <v>112</v>
      </c>
      <c r="L458" s="39" t="s">
        <v>79</v>
      </c>
      <c r="M458" s="38">
        <v>30</v>
      </c>
      <c r="N458" s="341" t="s">
        <v>652</v>
      </c>
      <c r="O458" s="334"/>
      <c r="P458" s="334"/>
      <c r="Q458" s="334"/>
      <c r="R458" s="335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IFERROR(IF(W458=0,"",ROUNDUP(W458/H458,0)*0.02175),"")</f>
        <v/>
      </c>
      <c r="Y458" s="69" t="s">
        <v>48</v>
      </c>
      <c r="Z458" s="70" t="s">
        <v>48</v>
      </c>
      <c r="AD458" s="71"/>
      <c r="BA458" s="316" t="s">
        <v>66</v>
      </c>
    </row>
    <row r="459" spans="1:53" ht="27" customHeight="1" x14ac:dyDescent="0.25">
      <c r="A459" s="64" t="s">
        <v>653</v>
      </c>
      <c r="B459" s="64" t="s">
        <v>654</v>
      </c>
      <c r="C459" s="37">
        <v>4301051508</v>
      </c>
      <c r="D459" s="332">
        <v>4640242180557</v>
      </c>
      <c r="E459" s="332"/>
      <c r="F459" s="63">
        <v>0.5</v>
      </c>
      <c r="G459" s="38">
        <v>6</v>
      </c>
      <c r="H459" s="63">
        <v>3</v>
      </c>
      <c r="I459" s="63">
        <v>3.2839999999999998</v>
      </c>
      <c r="J459" s="38">
        <v>156</v>
      </c>
      <c r="K459" s="38" t="s">
        <v>80</v>
      </c>
      <c r="L459" s="39" t="s">
        <v>79</v>
      </c>
      <c r="M459" s="38">
        <v>30</v>
      </c>
      <c r="N459" s="333" t="s">
        <v>655</v>
      </c>
      <c r="O459" s="334"/>
      <c r="P459" s="334"/>
      <c r="Q459" s="334"/>
      <c r="R459" s="335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7" t="s">
        <v>66</v>
      </c>
    </row>
    <row r="460" spans="1:53" x14ac:dyDescent="0.2">
      <c r="A460" s="326"/>
      <c r="B460" s="326"/>
      <c r="C460" s="326"/>
      <c r="D460" s="326"/>
      <c r="E460" s="326"/>
      <c r="F460" s="326"/>
      <c r="G460" s="326"/>
      <c r="H460" s="326"/>
      <c r="I460" s="326"/>
      <c r="J460" s="326"/>
      <c r="K460" s="326"/>
      <c r="L460" s="326"/>
      <c r="M460" s="327"/>
      <c r="N460" s="323" t="s">
        <v>43</v>
      </c>
      <c r="O460" s="324"/>
      <c r="P460" s="324"/>
      <c r="Q460" s="324"/>
      <c r="R460" s="324"/>
      <c r="S460" s="324"/>
      <c r="T460" s="325"/>
      <c r="U460" s="43" t="s">
        <v>42</v>
      </c>
      <c r="V460" s="44">
        <f>IFERROR(V458/H458,"0")+IFERROR(V459/H459,"0")</f>
        <v>0</v>
      </c>
      <c r="W460" s="44">
        <f>IFERROR(W458/H458,"0")+IFERROR(W459/H459,"0")</f>
        <v>0</v>
      </c>
      <c r="X460" s="44">
        <f>IFERROR(IF(X458="",0,X458),"0")+IFERROR(IF(X459="",0,X459),"0")</f>
        <v>0</v>
      </c>
      <c r="Y460" s="68"/>
      <c r="Z460" s="68"/>
    </row>
    <row r="461" spans="1:53" x14ac:dyDescent="0.2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6"/>
      <c r="M461" s="327"/>
      <c r="N461" s="323" t="s">
        <v>43</v>
      </c>
      <c r="O461" s="324"/>
      <c r="P461" s="324"/>
      <c r="Q461" s="324"/>
      <c r="R461" s="324"/>
      <c r="S461" s="324"/>
      <c r="T461" s="325"/>
      <c r="U461" s="43" t="s">
        <v>0</v>
      </c>
      <c r="V461" s="44">
        <f>IFERROR(SUM(V458:V459),"0")</f>
        <v>0</v>
      </c>
      <c r="W461" s="44">
        <f>IFERROR(SUM(W458:W459),"0")</f>
        <v>0</v>
      </c>
      <c r="X461" s="43"/>
      <c r="Y461" s="68"/>
      <c r="Z461" s="68"/>
    </row>
    <row r="462" spans="1:53" ht="16.5" customHeight="1" x14ac:dyDescent="0.25">
      <c r="A462" s="336" t="s">
        <v>656</v>
      </c>
      <c r="B462" s="336"/>
      <c r="C462" s="336"/>
      <c r="D462" s="336"/>
      <c r="E462" s="336"/>
      <c r="F462" s="336"/>
      <c r="G462" s="336"/>
      <c r="H462" s="336"/>
      <c r="I462" s="336"/>
      <c r="J462" s="336"/>
      <c r="K462" s="336"/>
      <c r="L462" s="336"/>
      <c r="M462" s="336"/>
      <c r="N462" s="336"/>
      <c r="O462" s="336"/>
      <c r="P462" s="336"/>
      <c r="Q462" s="336"/>
      <c r="R462" s="336"/>
      <c r="S462" s="336"/>
      <c r="T462" s="336"/>
      <c r="U462" s="336"/>
      <c r="V462" s="336"/>
      <c r="W462" s="336"/>
      <c r="X462" s="336"/>
      <c r="Y462" s="66"/>
      <c r="Z462" s="66"/>
    </row>
    <row r="463" spans="1:53" ht="14.25" customHeight="1" x14ac:dyDescent="0.25">
      <c r="A463" s="337" t="s">
        <v>81</v>
      </c>
      <c r="B463" s="337"/>
      <c r="C463" s="337"/>
      <c r="D463" s="337"/>
      <c r="E463" s="337"/>
      <c r="F463" s="337"/>
      <c r="G463" s="337"/>
      <c r="H463" s="337"/>
      <c r="I463" s="337"/>
      <c r="J463" s="337"/>
      <c r="K463" s="337"/>
      <c r="L463" s="337"/>
      <c r="M463" s="337"/>
      <c r="N463" s="337"/>
      <c r="O463" s="337"/>
      <c r="P463" s="337"/>
      <c r="Q463" s="337"/>
      <c r="R463" s="337"/>
      <c r="S463" s="337"/>
      <c r="T463" s="337"/>
      <c r="U463" s="337"/>
      <c r="V463" s="337"/>
      <c r="W463" s="337"/>
      <c r="X463" s="337"/>
      <c r="Y463" s="67"/>
      <c r="Z463" s="67"/>
    </row>
    <row r="464" spans="1:53" ht="16.5" customHeight="1" x14ac:dyDescent="0.25">
      <c r="A464" s="64" t="s">
        <v>657</v>
      </c>
      <c r="B464" s="64" t="s">
        <v>658</v>
      </c>
      <c r="C464" s="37">
        <v>4301051310</v>
      </c>
      <c r="D464" s="332">
        <v>4680115880870</v>
      </c>
      <c r="E464" s="332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8" t="s">
        <v>112</v>
      </c>
      <c r="L464" s="39" t="s">
        <v>133</v>
      </c>
      <c r="M464" s="38">
        <v>40</v>
      </c>
      <c r="N464" s="33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34"/>
      <c r="P464" s="334"/>
      <c r="Q464" s="334"/>
      <c r="R464" s="335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18" t="s">
        <v>66</v>
      </c>
    </row>
    <row r="465" spans="1:29" x14ac:dyDescent="0.2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26"/>
      <c r="M465" s="327"/>
      <c r="N465" s="323" t="s">
        <v>43</v>
      </c>
      <c r="O465" s="324"/>
      <c r="P465" s="324"/>
      <c r="Q465" s="324"/>
      <c r="R465" s="324"/>
      <c r="S465" s="324"/>
      <c r="T465" s="325"/>
      <c r="U465" s="43" t="s">
        <v>42</v>
      </c>
      <c r="V465" s="44">
        <f>IFERROR(V464/H464,"0")</f>
        <v>0</v>
      </c>
      <c r="W465" s="44">
        <f>IFERROR(W464/H464,"0")</f>
        <v>0</v>
      </c>
      <c r="X465" s="44">
        <f>IFERROR(IF(X464="",0,X464),"0")</f>
        <v>0</v>
      </c>
      <c r="Y465" s="68"/>
      <c r="Z465" s="68"/>
    </row>
    <row r="466" spans="1:29" x14ac:dyDescent="0.2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26"/>
      <c r="M466" s="327"/>
      <c r="N466" s="323" t="s">
        <v>43</v>
      </c>
      <c r="O466" s="324"/>
      <c r="P466" s="324"/>
      <c r="Q466" s="324"/>
      <c r="R466" s="324"/>
      <c r="S466" s="324"/>
      <c r="T466" s="325"/>
      <c r="U466" s="43" t="s">
        <v>0</v>
      </c>
      <c r="V466" s="44">
        <f>IFERROR(SUM(V464:V464),"0")</f>
        <v>0</v>
      </c>
      <c r="W466" s="44">
        <f>IFERROR(SUM(W464:W464),"0")</f>
        <v>0</v>
      </c>
      <c r="X466" s="43"/>
      <c r="Y466" s="68"/>
      <c r="Z466" s="68"/>
    </row>
    <row r="467" spans="1:29" ht="15" customHeight="1" x14ac:dyDescent="0.2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26"/>
      <c r="M467" s="331"/>
      <c r="N467" s="328" t="s">
        <v>36</v>
      </c>
      <c r="O467" s="329"/>
      <c r="P467" s="329"/>
      <c r="Q467" s="329"/>
      <c r="R467" s="329"/>
      <c r="S467" s="329"/>
      <c r="T467" s="330"/>
      <c r="U467" s="43" t="s">
        <v>0</v>
      </c>
      <c r="V467" s="4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0</v>
      </c>
      <c r="W467" s="4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0</v>
      </c>
      <c r="X467" s="43"/>
      <c r="Y467" s="68"/>
      <c r="Z467" s="68"/>
    </row>
    <row r="468" spans="1:29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26"/>
      <c r="M468" s="331"/>
      <c r="N468" s="328" t="s">
        <v>37</v>
      </c>
      <c r="O468" s="329"/>
      <c r="P468" s="329"/>
      <c r="Q468" s="329"/>
      <c r="R468" s="329"/>
      <c r="S468" s="329"/>
      <c r="T468" s="330"/>
      <c r="U468" s="43" t="s">
        <v>0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0</v>
      </c>
      <c r="W468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0</v>
      </c>
      <c r="X468" s="43"/>
      <c r="Y468" s="68"/>
      <c r="Z468" s="68"/>
    </row>
    <row r="469" spans="1:29" x14ac:dyDescent="0.2">
      <c r="A469" s="326"/>
      <c r="B469" s="326"/>
      <c r="C469" s="326"/>
      <c r="D469" s="326"/>
      <c r="E469" s="326"/>
      <c r="F469" s="326"/>
      <c r="G469" s="326"/>
      <c r="H469" s="326"/>
      <c r="I469" s="326"/>
      <c r="J469" s="326"/>
      <c r="K469" s="326"/>
      <c r="L469" s="326"/>
      <c r="M469" s="331"/>
      <c r="N469" s="328" t="s">
        <v>38</v>
      </c>
      <c r="O469" s="329"/>
      <c r="P469" s="329"/>
      <c r="Q469" s="329"/>
      <c r="R469" s="329"/>
      <c r="S469" s="329"/>
      <c r="T469" s="330"/>
      <c r="U469" s="43" t="s">
        <v>23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0</v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0</v>
      </c>
      <c r="X469" s="43"/>
      <c r="Y469" s="68"/>
      <c r="Z469" s="68"/>
    </row>
    <row r="470" spans="1:29" x14ac:dyDescent="0.2">
      <c r="A470" s="326"/>
      <c r="B470" s="326"/>
      <c r="C470" s="326"/>
      <c r="D470" s="326"/>
      <c r="E470" s="326"/>
      <c r="F470" s="326"/>
      <c r="G470" s="326"/>
      <c r="H470" s="326"/>
      <c r="I470" s="326"/>
      <c r="J470" s="326"/>
      <c r="K470" s="326"/>
      <c r="L470" s="326"/>
      <c r="M470" s="331"/>
      <c r="N470" s="328" t="s">
        <v>39</v>
      </c>
      <c r="O470" s="329"/>
      <c r="P470" s="329"/>
      <c r="Q470" s="329"/>
      <c r="R470" s="329"/>
      <c r="S470" s="329"/>
      <c r="T470" s="330"/>
      <c r="U470" s="43" t="s">
        <v>0</v>
      </c>
      <c r="V470" s="44">
        <f>GrossWeightTotal+PalletQtyTotal*25</f>
        <v>0</v>
      </c>
      <c r="W470" s="44">
        <f>GrossWeightTotalR+PalletQtyTotalR*25</f>
        <v>0</v>
      </c>
      <c r="X470" s="43"/>
      <c r="Y470" s="68"/>
      <c r="Z470" s="68"/>
    </row>
    <row r="471" spans="1:29" x14ac:dyDescent="0.2">
      <c r="A471" s="326"/>
      <c r="B471" s="326"/>
      <c r="C471" s="326"/>
      <c r="D471" s="326"/>
      <c r="E471" s="326"/>
      <c r="F471" s="326"/>
      <c r="G471" s="326"/>
      <c r="H471" s="326"/>
      <c r="I471" s="326"/>
      <c r="J471" s="326"/>
      <c r="K471" s="326"/>
      <c r="L471" s="326"/>
      <c r="M471" s="331"/>
      <c r="N471" s="328" t="s">
        <v>40</v>
      </c>
      <c r="O471" s="329"/>
      <c r="P471" s="329"/>
      <c r="Q471" s="329"/>
      <c r="R471" s="329"/>
      <c r="S471" s="329"/>
      <c r="T471" s="330"/>
      <c r="U471" s="43" t="s">
        <v>23</v>
      </c>
      <c r="V471" s="4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0</v>
      </c>
      <c r="W471" s="4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0</v>
      </c>
      <c r="X471" s="43"/>
      <c r="Y471" s="68"/>
      <c r="Z471" s="68"/>
    </row>
    <row r="472" spans="1:29" ht="14.25" x14ac:dyDescent="0.2">
      <c r="A472" s="326"/>
      <c r="B472" s="326"/>
      <c r="C472" s="326"/>
      <c r="D472" s="326"/>
      <c r="E472" s="326"/>
      <c r="F472" s="326"/>
      <c r="G472" s="326"/>
      <c r="H472" s="326"/>
      <c r="I472" s="326"/>
      <c r="J472" s="326"/>
      <c r="K472" s="326"/>
      <c r="L472" s="326"/>
      <c r="M472" s="331"/>
      <c r="N472" s="328" t="s">
        <v>41</v>
      </c>
      <c r="O472" s="329"/>
      <c r="P472" s="329"/>
      <c r="Q472" s="329"/>
      <c r="R472" s="329"/>
      <c r="S472" s="329"/>
      <c r="T472" s="330"/>
      <c r="U472" s="46" t="s">
        <v>54</v>
      </c>
      <c r="V472" s="43"/>
      <c r="W472" s="43"/>
      <c r="X472" s="43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0</v>
      </c>
      <c r="Y472" s="68"/>
      <c r="Z472" s="68"/>
    </row>
    <row r="473" spans="1:29" ht="13.5" thickBot="1" x14ac:dyDescent="0.25"/>
    <row r="474" spans="1:29" ht="27" thickTop="1" thickBot="1" x14ac:dyDescent="0.25">
      <c r="A474" s="47" t="s">
        <v>9</v>
      </c>
      <c r="B474" s="72" t="s">
        <v>75</v>
      </c>
      <c r="C474" s="319" t="s">
        <v>106</v>
      </c>
      <c r="D474" s="319" t="s">
        <v>106</v>
      </c>
      <c r="E474" s="319" t="s">
        <v>106</v>
      </c>
      <c r="F474" s="319" t="s">
        <v>106</v>
      </c>
      <c r="G474" s="319" t="s">
        <v>255</v>
      </c>
      <c r="H474" s="319" t="s">
        <v>255</v>
      </c>
      <c r="I474" s="319" t="s">
        <v>255</v>
      </c>
      <c r="J474" s="319" t="s">
        <v>255</v>
      </c>
      <c r="K474" s="320"/>
      <c r="L474" s="319" t="s">
        <v>255</v>
      </c>
      <c r="M474" s="319" t="s">
        <v>255</v>
      </c>
      <c r="N474" s="319" t="s">
        <v>451</v>
      </c>
      <c r="O474" s="319" t="s">
        <v>451</v>
      </c>
      <c r="P474" s="319" t="s">
        <v>501</v>
      </c>
      <c r="Q474" s="319" t="s">
        <v>501</v>
      </c>
      <c r="R474" s="72" t="s">
        <v>588</v>
      </c>
      <c r="S474" s="319" t="s">
        <v>630</v>
      </c>
      <c r="T474" s="319" t="s">
        <v>630</v>
      </c>
      <c r="U474" s="1"/>
      <c r="Z474" s="61"/>
      <c r="AC474" s="1"/>
    </row>
    <row r="475" spans="1:29" ht="14.25" customHeight="1" thickTop="1" x14ac:dyDescent="0.2">
      <c r="A475" s="321" t="s">
        <v>10</v>
      </c>
      <c r="B475" s="319" t="s">
        <v>75</v>
      </c>
      <c r="C475" s="319" t="s">
        <v>107</v>
      </c>
      <c r="D475" s="319" t="s">
        <v>115</v>
      </c>
      <c r="E475" s="319" t="s">
        <v>106</v>
      </c>
      <c r="F475" s="319" t="s">
        <v>247</v>
      </c>
      <c r="G475" s="319" t="s">
        <v>256</v>
      </c>
      <c r="H475" s="319" t="s">
        <v>263</v>
      </c>
      <c r="I475" s="319" t="s">
        <v>280</v>
      </c>
      <c r="J475" s="319" t="s">
        <v>340</v>
      </c>
      <c r="K475" s="1"/>
      <c r="L475" s="319" t="s">
        <v>422</v>
      </c>
      <c r="M475" s="319" t="s">
        <v>440</v>
      </c>
      <c r="N475" s="319" t="s">
        <v>452</v>
      </c>
      <c r="O475" s="319" t="s">
        <v>478</v>
      </c>
      <c r="P475" s="319" t="s">
        <v>502</v>
      </c>
      <c r="Q475" s="319" t="s">
        <v>566</v>
      </c>
      <c r="R475" s="319" t="s">
        <v>588</v>
      </c>
      <c r="S475" s="319" t="s">
        <v>631</v>
      </c>
      <c r="T475" s="319" t="s">
        <v>656</v>
      </c>
      <c r="U475" s="1"/>
      <c r="Z475" s="61"/>
      <c r="AC475" s="1"/>
    </row>
    <row r="476" spans="1:29" ht="13.5" thickBot="1" x14ac:dyDescent="0.25">
      <c r="A476" s="322"/>
      <c r="B476" s="319"/>
      <c r="C476" s="319"/>
      <c r="D476" s="319"/>
      <c r="E476" s="319"/>
      <c r="F476" s="319"/>
      <c r="G476" s="319"/>
      <c r="H476" s="319"/>
      <c r="I476" s="319"/>
      <c r="J476" s="319"/>
      <c r="K476" s="1"/>
      <c r="L476" s="319"/>
      <c r="M476" s="319"/>
      <c r="N476" s="319"/>
      <c r="O476" s="319"/>
      <c r="P476" s="319"/>
      <c r="Q476" s="319"/>
      <c r="R476" s="319"/>
      <c r="S476" s="319"/>
      <c r="T476" s="319"/>
      <c r="U476" s="1"/>
      <c r="Z476" s="61"/>
      <c r="AC476" s="1"/>
    </row>
    <row r="477" spans="1:29" ht="18" thickTop="1" thickBot="1" x14ac:dyDescent="0.25">
      <c r="A477" s="47" t="s">
        <v>13</v>
      </c>
      <c r="B477" s="53">
        <f>IFERROR(W22*1,"0")+IFERROR(W26*1,"0")+IFERROR(W27*1,"0")+IFERROR(W28*1,"0")+IFERROR(W29*1,"0")+IFERROR(W30*1,"0")+IFERROR(W31*1,"0")+IFERROR(W35*1,"0")+IFERROR(W39*1,"0")+IFERROR(W43*1,"0")</f>
        <v>0</v>
      </c>
      <c r="C477" s="53">
        <f>IFERROR(W49*1,"0")+IFERROR(W50*1,"0")</f>
        <v>0</v>
      </c>
      <c r="D477" s="53">
        <f>IFERROR(W55*1,"0")+IFERROR(W56*1,"0")+IFERROR(W57*1,"0")+IFERROR(W58*1,"0")</f>
        <v>0</v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7" s="53">
        <f>IFERROR(W128*1,"0")+IFERROR(W129*1,"0")+IFERROR(W130*1,"0")</f>
        <v>0</v>
      </c>
      <c r="G477" s="53">
        <f>IFERROR(W136*1,"0")+IFERROR(W137*1,"0")+IFERROR(W138*1,"0")</f>
        <v>0</v>
      </c>
      <c r="H477" s="53">
        <f>IFERROR(W143*1,"0")+IFERROR(W144*1,"0")+IFERROR(W145*1,"0")+IFERROR(W146*1,"0")+IFERROR(W147*1,"0")+IFERROR(W148*1,"0")+IFERROR(W149*1,"0")+IFERROR(W150*1,"0")</f>
        <v>0</v>
      </c>
      <c r="I477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7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1"/>
      <c r="L477" s="53">
        <f>IFERROR(W258*1,"0")+IFERROR(W259*1,"0")+IFERROR(W260*1,"0")+IFERROR(W261*1,"0")+IFERROR(W262*1,"0")+IFERROR(W263*1,"0")+IFERROR(W264*1,"0")+IFERROR(W268*1,"0")+IFERROR(W269*1,"0")</f>
        <v>0</v>
      </c>
      <c r="M477" s="53">
        <f>IFERROR(W274*1,"0")+IFERROR(W278*1,"0")+IFERROR(W279*1,"0")+IFERROR(W283*1,"0")+IFERROR(W287*1,"0")</f>
        <v>0</v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0</v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53">
        <f>IFERROR(W389*1,"0")+IFERROR(W390*1,"0")+IFERROR(W394*1,"0")+IFERROR(W395*1,"0")+IFERROR(W396*1,"0")+IFERROR(W397*1,"0")+IFERROR(W398*1,"0")+IFERROR(W399*1,"0")+IFERROR(W400*1,"0")+IFERROR(W404*1,"0")</f>
        <v>0</v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0</v>
      </c>
      <c r="S477" s="53">
        <f>IFERROR(W443*1,"0")+IFERROR(W444*1,"0")+IFERROR(W448*1,"0")+IFERROR(W449*1,"0")+IFERROR(W453*1,"0")+IFERROR(W454*1,"0")+IFERROR(W458*1,"0")+IFERROR(W459*1,"0")</f>
        <v>0</v>
      </c>
      <c r="T477" s="53">
        <f>IFERROR(W464*1,"0")</f>
        <v>0</v>
      </c>
      <c r="U477" s="1"/>
      <c r="Z477" s="61"/>
      <c r="AC477" s="1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A256:X25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A273:X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A290:X290"/>
    <mergeCell ref="A291:X291"/>
    <mergeCell ref="A292:X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N301:T301"/>
    <mergeCell ref="A301:M302"/>
    <mergeCell ref="N302:T302"/>
    <mergeCell ref="A303:X303"/>
    <mergeCell ref="D304:E304"/>
    <mergeCell ref="N304:R304"/>
    <mergeCell ref="D305:E305"/>
    <mergeCell ref="N305:R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N311:T311"/>
    <mergeCell ref="A311:M312"/>
    <mergeCell ref="N312:T312"/>
    <mergeCell ref="A313:X313"/>
    <mergeCell ref="D314:E314"/>
    <mergeCell ref="N314:R314"/>
    <mergeCell ref="N315:T315"/>
    <mergeCell ref="A315:M316"/>
    <mergeCell ref="N316:T316"/>
    <mergeCell ref="A317:X317"/>
    <mergeCell ref="A318:X318"/>
    <mergeCell ref="D319:E319"/>
    <mergeCell ref="N319:R319"/>
    <mergeCell ref="D320:E320"/>
    <mergeCell ref="N320:R320"/>
    <mergeCell ref="D321:E321"/>
    <mergeCell ref="N321:R321"/>
    <mergeCell ref="D322:E322"/>
    <mergeCell ref="N322:R322"/>
    <mergeCell ref="N323:T323"/>
    <mergeCell ref="A323:M324"/>
    <mergeCell ref="N324:T324"/>
    <mergeCell ref="A325:X325"/>
    <mergeCell ref="D326:E326"/>
    <mergeCell ref="N326:R326"/>
    <mergeCell ref="D327:E327"/>
    <mergeCell ref="N327:R327"/>
    <mergeCell ref="N328:T328"/>
    <mergeCell ref="A328:M329"/>
    <mergeCell ref="N329:T329"/>
    <mergeCell ref="A330:X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N339:T339"/>
    <mergeCell ref="A339:M340"/>
    <mergeCell ref="N340:T340"/>
    <mergeCell ref="A341:X341"/>
    <mergeCell ref="A342:X342"/>
    <mergeCell ref="A343:X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N373:T373"/>
    <mergeCell ref="A373:M374"/>
    <mergeCell ref="N374:T374"/>
    <mergeCell ref="A375:X375"/>
    <mergeCell ref="D376:E376"/>
    <mergeCell ref="N376:R376"/>
    <mergeCell ref="D377:E377"/>
    <mergeCell ref="N377:R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N385:T385"/>
    <mergeCell ref="A385:M386"/>
    <mergeCell ref="N386:T386"/>
    <mergeCell ref="A387:X387"/>
    <mergeCell ref="A388:X388"/>
    <mergeCell ref="D389:E389"/>
    <mergeCell ref="N389:R389"/>
    <mergeCell ref="D390:E390"/>
    <mergeCell ref="N390:R390"/>
    <mergeCell ref="N391:T391"/>
    <mergeCell ref="A391:M392"/>
    <mergeCell ref="N392:T392"/>
    <mergeCell ref="A393:X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N405:T405"/>
    <mergeCell ref="A405:M406"/>
    <mergeCell ref="N406:T406"/>
    <mergeCell ref="A407:X407"/>
    <mergeCell ref="A408:X408"/>
    <mergeCell ref="A409:X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D453:E453"/>
    <mergeCell ref="N453:R453"/>
    <mergeCell ref="D454:E454"/>
    <mergeCell ref="N454:R454"/>
    <mergeCell ref="N455:T455"/>
    <mergeCell ref="A455:M456"/>
    <mergeCell ref="N456:T456"/>
    <mergeCell ref="A457:X457"/>
    <mergeCell ref="D458:E458"/>
    <mergeCell ref="N458:R458"/>
    <mergeCell ref="D459:E459"/>
    <mergeCell ref="N459:R459"/>
    <mergeCell ref="N460:T460"/>
    <mergeCell ref="A460:M461"/>
    <mergeCell ref="N461:T461"/>
    <mergeCell ref="A462:X462"/>
    <mergeCell ref="A463:X463"/>
    <mergeCell ref="D464:E464"/>
    <mergeCell ref="N464:R464"/>
    <mergeCell ref="N465:T465"/>
    <mergeCell ref="A465:M466"/>
    <mergeCell ref="N466:T466"/>
    <mergeCell ref="N467:T467"/>
    <mergeCell ref="A467:M472"/>
    <mergeCell ref="N468:T468"/>
    <mergeCell ref="N469:T469"/>
    <mergeCell ref="N470:T470"/>
    <mergeCell ref="N471:T471"/>
    <mergeCell ref="N472:T472"/>
    <mergeCell ref="C474:F474"/>
    <mergeCell ref="G474:M474"/>
    <mergeCell ref="N474:O474"/>
    <mergeCell ref="P474:Q474"/>
    <mergeCell ref="S474:T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T475:T47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659</v>
      </c>
      <c r="H1" s="9"/>
    </row>
    <row r="3" spans="2:8" x14ac:dyDescent="0.2">
      <c r="B3" s="54" t="s">
        <v>660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662</v>
      </c>
      <c r="C6" s="54" t="s">
        <v>663</v>
      </c>
      <c r="D6" s="54" t="s">
        <v>664</v>
      </c>
      <c r="E6" s="54" t="s">
        <v>48</v>
      </c>
    </row>
    <row r="7" spans="2:8" x14ac:dyDescent="0.2">
      <c r="B7" s="54" t="s">
        <v>665</v>
      </c>
      <c r="C7" s="54" t="s">
        <v>666</v>
      </c>
      <c r="D7" s="54" t="s">
        <v>667</v>
      </c>
      <c r="E7" s="54" t="s">
        <v>48</v>
      </c>
    </row>
    <row r="8" spans="2:8" x14ac:dyDescent="0.2">
      <c r="B8" s="54" t="s">
        <v>668</v>
      </c>
      <c r="C8" s="54" t="s">
        <v>669</v>
      </c>
      <c r="D8" s="54" t="s">
        <v>670</v>
      </c>
      <c r="E8" s="54" t="s">
        <v>48</v>
      </c>
    </row>
    <row r="9" spans="2:8" x14ac:dyDescent="0.2">
      <c r="B9" s="54" t="s">
        <v>671</v>
      </c>
      <c r="C9" s="54" t="s">
        <v>672</v>
      </c>
      <c r="D9" s="54" t="s">
        <v>673</v>
      </c>
      <c r="E9" s="54" t="s">
        <v>48</v>
      </c>
    </row>
    <row r="11" spans="2:8" x14ac:dyDescent="0.2">
      <c r="B11" s="54" t="s">
        <v>674</v>
      </c>
      <c r="C11" s="54" t="s">
        <v>663</v>
      </c>
      <c r="D11" s="54" t="s">
        <v>48</v>
      </c>
      <c r="E11" s="54" t="s">
        <v>48</v>
      </c>
    </row>
    <row r="13" spans="2:8" x14ac:dyDescent="0.2">
      <c r="B13" s="54" t="s">
        <v>675</v>
      </c>
      <c r="C13" s="54" t="s">
        <v>666</v>
      </c>
      <c r="D13" s="54" t="s">
        <v>48</v>
      </c>
      <c r="E13" s="54" t="s">
        <v>48</v>
      </c>
    </row>
    <row r="15" spans="2:8" x14ac:dyDescent="0.2">
      <c r="B15" s="54" t="s">
        <v>676</v>
      </c>
      <c r="C15" s="54" t="s">
        <v>669</v>
      </c>
      <c r="D15" s="54" t="s">
        <v>48</v>
      </c>
      <c r="E15" s="54" t="s">
        <v>48</v>
      </c>
    </row>
    <row r="17" spans="2:5" x14ac:dyDescent="0.2">
      <c r="B17" s="54" t="s">
        <v>677</v>
      </c>
      <c r="C17" s="54" t="s">
        <v>672</v>
      </c>
      <c r="D17" s="54" t="s">
        <v>48</v>
      </c>
      <c r="E17" s="54" t="s">
        <v>48</v>
      </c>
    </row>
    <row r="19" spans="2:5" x14ac:dyDescent="0.2">
      <c r="B19" s="54" t="s">
        <v>678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679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680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681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682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683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684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685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686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687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688</v>
      </c>
      <c r="C29" s="54" t="s">
        <v>48</v>
      </c>
      <c r="D29" s="54" t="s">
        <v>48</v>
      </c>
      <c r="E29" s="54" t="s">
        <v>48</v>
      </c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1032</vt:i4>
      </vt:variant>
    </vt:vector>
  </HeadingPairs>
  <TitlesOfParts>
    <vt:vector size="10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2023-11-23T08:06:40Z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