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AAAF63D-DB97-419C-AB69-3E6EBFCF4D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заказа'!$B$18:$X$457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заказа'!$V$453:$V$453</definedName>
    <definedName name="GrossWeightTotalR">'Бланк заказа'!$W$453:$W$453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заказа'!$V$454:$V$454</definedName>
    <definedName name="PalletQtyTotalR">'Бланк заказа'!$W$454:$W$454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заказа'!$B$237:$B$237</definedName>
    <definedName name="ProductId132">'Бланк заказа'!$B$238:$B$238</definedName>
    <definedName name="ProductId133">'Бланк заказа'!$B$239:$B$239</definedName>
    <definedName name="ProductId134">'Бланк заказа'!$B$243:$B$243</definedName>
    <definedName name="ProductId135">'Бланк заказа'!$B$244:$B$244</definedName>
    <definedName name="ProductId136">'Бланк заказа'!$B$245:$B$245</definedName>
    <definedName name="ProductId137">'Бланк заказа'!$B$250:$B$250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заказа'!$B$260:$B$260</definedName>
    <definedName name="ProductId145">'Бланк заказа'!$B$261:$B$261</definedName>
    <definedName name="ProductId146">'Бланк заказа'!$B$266:$B$266</definedName>
    <definedName name="ProductId147">'Бланк заказа'!$B$270:$B$270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заказа'!$B$374:$B$374</definedName>
    <definedName name="ProductId198">'Бланк заказа'!$B$375:$B$375</definedName>
    <definedName name="ProductId199">'Бланк заказа'!$B$379:$B$379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заказа'!$B$395:$B$395</definedName>
    <definedName name="ProductId208">'Бланк заказа'!$B$396:$B$396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заказа'!$B$407:$B$407</definedName>
    <definedName name="ProductId217">'Бланк заказа'!$B$408:$B$408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заказа'!$B$421:$B$421</definedName>
    <definedName name="ProductId225">'Бланк заказа'!$B$422:$B$422</definedName>
    <definedName name="ProductId226">'Бланк заказа'!$B$428:$B$428</definedName>
    <definedName name="ProductId227">'Бланк заказа'!$B$429:$B$429</definedName>
    <definedName name="ProductId228">'Бланк заказа'!$B$433:$B$433</definedName>
    <definedName name="ProductId229">'Бланк заказа'!$B$434:$B$434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заказа'!$B$449:$B$449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заказа'!$V$231:$V$231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заказа'!$V$237:$V$237</definedName>
    <definedName name="SalesQty132">'Бланк заказа'!$V$238:$V$238</definedName>
    <definedName name="SalesQty133">'Бланк заказа'!$V$239:$V$239</definedName>
    <definedName name="SalesQty134">'Бланк заказа'!$V$243:$V$243</definedName>
    <definedName name="SalesQty135">'Бланк заказа'!$V$244:$V$244</definedName>
    <definedName name="SalesQty136">'Бланк заказа'!$V$245:$V$245</definedName>
    <definedName name="SalesQty137">'Бланк заказа'!$V$250:$V$250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заказа'!$V$260:$V$260</definedName>
    <definedName name="SalesQty145">'Бланк заказа'!$V$261:$V$261</definedName>
    <definedName name="SalesQty146">'Бланк заказа'!$V$266:$V$266</definedName>
    <definedName name="SalesQty147">'Бланк заказа'!$V$270:$V$270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заказа'!$V$374:$V$374</definedName>
    <definedName name="SalesQty198">'Бланк заказа'!$V$375:$V$375</definedName>
    <definedName name="SalesQty199">'Бланк заказа'!$V$379:$V$379</definedName>
    <definedName name="SalesQty2">'Бланк заказа'!$V$26:$V$26</definedName>
    <definedName name="SalesQty20">'Бланк заказа'!$V$66:$V$66</definedName>
    <definedName name="SalesQty200">'Бланк заказа'!$V$380:$V$380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заказа'!$V$395:$V$395</definedName>
    <definedName name="SalesQty208">'Бланк заказа'!$V$396:$V$396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заказа'!$V$407:$V$407</definedName>
    <definedName name="SalesQty217">'Бланк заказа'!$V$408:$V$408</definedName>
    <definedName name="SalesQty218">'Бланк заказа'!$V$412:$V$412</definedName>
    <definedName name="SalesQty219">'Бланк заказа'!$V$413:$V$413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заказа'!$V$421:$V$421</definedName>
    <definedName name="SalesQty225">'Бланк заказа'!$V$422:$V$422</definedName>
    <definedName name="SalesQty226">'Бланк заказа'!$V$428:$V$428</definedName>
    <definedName name="SalesQty227">'Бланк заказа'!$V$429:$V$429</definedName>
    <definedName name="SalesQty228">'Бланк заказа'!$V$433:$V$433</definedName>
    <definedName name="SalesQty229">'Бланк заказа'!$V$434:$V$434</definedName>
    <definedName name="SalesQty23">'Бланк заказа'!$V$69:$V$69</definedName>
    <definedName name="SalesQty230">'Бланк заказа'!$V$438:$V$438</definedName>
    <definedName name="SalesQty231">'Бланк заказа'!$V$439:$V$439</definedName>
    <definedName name="SalesQty232">'Бланк заказа'!$V$443:$V$443</definedName>
    <definedName name="SalesQty233">'Бланк заказа'!$V$444:$V$444</definedName>
    <definedName name="SalesQty234">'Бланк заказа'!$V$449:$V$449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заказа'!$W$231:$W$231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заказа'!$W$237:$W$237</definedName>
    <definedName name="SalesRoundBox132">'Бланк заказа'!$W$238:$W$238</definedName>
    <definedName name="SalesRoundBox133">'Бланк заказа'!$W$239:$W$239</definedName>
    <definedName name="SalesRoundBox134">'Бланк заказа'!$W$243:$W$243</definedName>
    <definedName name="SalesRoundBox135">'Бланк заказа'!$W$244:$W$244</definedName>
    <definedName name="SalesRoundBox136">'Бланк заказа'!$W$245:$W$245</definedName>
    <definedName name="SalesRoundBox137">'Бланк заказа'!$W$250:$W$250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заказа'!$W$260:$W$260</definedName>
    <definedName name="SalesRoundBox145">'Бланк заказа'!$W$261:$W$261</definedName>
    <definedName name="SalesRoundBox146">'Бланк заказа'!$W$266:$W$266</definedName>
    <definedName name="SalesRoundBox147">'Бланк заказа'!$W$270:$W$270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заказа'!$W$374:$W$374</definedName>
    <definedName name="SalesRoundBox198">'Бланк заказа'!$W$375:$W$375</definedName>
    <definedName name="SalesRoundBox199">'Бланк заказа'!$W$379:$W$379</definedName>
    <definedName name="SalesRoundBox2">'Бланк заказа'!$W$26:$W$26</definedName>
    <definedName name="SalesRoundBox20">'Бланк заказа'!$W$66:$W$66</definedName>
    <definedName name="SalesRoundBox200">'Бланк заказа'!$W$380:$W$380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заказа'!$W$395:$W$395</definedName>
    <definedName name="SalesRoundBox208">'Бланк заказа'!$W$396:$W$396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заказа'!$W$407:$W$407</definedName>
    <definedName name="SalesRoundBox217">'Бланк заказа'!$W$408:$W$408</definedName>
    <definedName name="SalesRoundBox218">'Бланк заказа'!$W$412:$W$412</definedName>
    <definedName name="SalesRoundBox219">'Бланк заказа'!$W$413:$W$413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заказа'!$W$421:$W$421</definedName>
    <definedName name="SalesRoundBox225">'Бланк заказа'!$W$422:$W$422</definedName>
    <definedName name="SalesRoundBox226">'Бланк заказа'!$W$428:$W$428</definedName>
    <definedName name="SalesRoundBox227">'Бланк заказа'!$W$429:$W$429</definedName>
    <definedName name="SalesRoundBox228">'Бланк заказа'!$W$433:$W$433</definedName>
    <definedName name="SalesRoundBox229">'Бланк заказа'!$W$434:$W$434</definedName>
    <definedName name="SalesRoundBox23">'Бланк заказа'!$W$69:$W$69</definedName>
    <definedName name="SalesRoundBox230">'Бланк заказа'!$W$438:$W$438</definedName>
    <definedName name="SalesRoundBox231">'Бланк заказа'!$W$439:$W$439</definedName>
    <definedName name="SalesRoundBox232">'Бланк заказа'!$W$443:$W$443</definedName>
    <definedName name="SalesRoundBox233">'Бланк заказа'!$W$444:$W$444</definedName>
    <definedName name="SalesRoundBox234">'Бланк заказа'!$W$449:$W$449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заказа'!$U$231:$U$231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заказа'!$U$237:$U$237</definedName>
    <definedName name="UnitOfMeasure132">'Бланк заказа'!$U$238:$U$238</definedName>
    <definedName name="UnitOfMeasure133">'Бланк заказа'!$U$239:$U$239</definedName>
    <definedName name="UnitOfMeasure134">'Бланк заказа'!$U$243:$U$243</definedName>
    <definedName name="UnitOfMeasure135">'Бланк заказа'!$U$244:$U$244</definedName>
    <definedName name="UnitOfMeasure136">'Бланк заказа'!$U$245:$U$245</definedName>
    <definedName name="UnitOfMeasure137">'Бланк заказа'!$U$250:$U$250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заказа'!$U$260:$U$260</definedName>
    <definedName name="UnitOfMeasure145">'Бланк заказа'!$U$261:$U$261</definedName>
    <definedName name="UnitOfMeasure146">'Бланк заказа'!$U$266:$U$266</definedName>
    <definedName name="UnitOfMeasure147">'Бланк заказа'!$U$270:$U$270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заказа'!$U$374:$U$374</definedName>
    <definedName name="UnitOfMeasure198">'Бланк заказа'!$U$375:$U$375</definedName>
    <definedName name="UnitOfMeasure199">'Бланк заказа'!$U$379:$U$379</definedName>
    <definedName name="UnitOfMeasure2">'Бланк заказа'!$U$26:$U$26</definedName>
    <definedName name="UnitOfMeasure20">'Бланк заказа'!$U$66:$U$66</definedName>
    <definedName name="UnitOfMeasure200">'Бланк заказа'!$U$380:$U$380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заказа'!$U$395:$U$395</definedName>
    <definedName name="UnitOfMeasure208">'Бланк заказа'!$U$396:$U$396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заказа'!$U$407:$U$407</definedName>
    <definedName name="UnitOfMeasure217">'Бланк заказа'!$U$408:$U$408</definedName>
    <definedName name="UnitOfMeasure218">'Бланк заказа'!$U$412:$U$412</definedName>
    <definedName name="UnitOfMeasure219">'Бланк заказа'!$U$413:$U$413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заказа'!$U$421:$U$421</definedName>
    <definedName name="UnitOfMeasure225">'Бланк заказа'!$U$422:$U$422</definedName>
    <definedName name="UnitOfMeasure226">'Бланк заказа'!$U$428:$U$428</definedName>
    <definedName name="UnitOfMeasure227">'Бланк заказа'!$U$429:$U$429</definedName>
    <definedName name="UnitOfMeasure228">'Бланк заказа'!$U$433:$U$433</definedName>
    <definedName name="UnitOfMeasure229">'Бланк заказа'!$U$434:$U$434</definedName>
    <definedName name="UnitOfMeasure23">'Бланк заказа'!$U$69:$U$69</definedName>
    <definedName name="UnitOfMeasure230">'Бланк заказа'!$U$438:$U$438</definedName>
    <definedName name="UnitOfMeasure231">'Бланк заказа'!$U$439:$U$439</definedName>
    <definedName name="UnitOfMeasure232">'Бланк заказа'!$U$443:$U$443</definedName>
    <definedName name="UnitOfMeasure233">'Бланк заказа'!$U$444:$U$444</definedName>
    <definedName name="UnitOfMeasure234">'Бланк заказа'!$U$449:$U$449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4" i="2" l="1"/>
  <c r="V453" i="2"/>
  <c r="V451" i="2"/>
  <c r="V450" i="2"/>
  <c r="W449" i="2"/>
  <c r="T462" i="2" s="1"/>
  <c r="N449" i="2"/>
  <c r="V446" i="2"/>
  <c r="V445" i="2"/>
  <c r="W444" i="2"/>
  <c r="X444" i="2" s="1"/>
  <c r="W443" i="2"/>
  <c r="V441" i="2"/>
  <c r="V440" i="2"/>
  <c r="W439" i="2"/>
  <c r="X439" i="2" s="1"/>
  <c r="W438" i="2"/>
  <c r="V436" i="2"/>
  <c r="V435" i="2"/>
  <c r="W434" i="2"/>
  <c r="W433" i="2"/>
  <c r="X433" i="2" s="1"/>
  <c r="V431" i="2"/>
  <c r="V430" i="2"/>
  <c r="W429" i="2"/>
  <c r="X429" i="2" s="1"/>
  <c r="W428" i="2"/>
  <c r="S462" i="2" s="1"/>
  <c r="V424" i="2"/>
  <c r="V423" i="2"/>
  <c r="W422" i="2"/>
  <c r="N422" i="2"/>
  <c r="W421" i="2"/>
  <c r="N421" i="2"/>
  <c r="V419" i="2"/>
  <c r="V418" i="2"/>
  <c r="W417" i="2"/>
  <c r="X417" i="2" s="1"/>
  <c r="W416" i="2"/>
  <c r="X416" i="2" s="1"/>
  <c r="W415" i="2"/>
  <c r="X415" i="2" s="1"/>
  <c r="W414" i="2"/>
  <c r="N414" i="2"/>
  <c r="W413" i="2"/>
  <c r="X413" i="2" s="1"/>
  <c r="N413" i="2"/>
  <c r="W412" i="2"/>
  <c r="N412" i="2"/>
  <c r="V410" i="2"/>
  <c r="V409" i="2"/>
  <c r="X408" i="2"/>
  <c r="W408" i="2"/>
  <c r="N408" i="2"/>
  <c r="W407" i="2"/>
  <c r="X407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V391" i="2"/>
  <c r="V390" i="2"/>
  <c r="W389" i="2"/>
  <c r="N389" i="2"/>
  <c r="V387" i="2"/>
  <c r="V386" i="2"/>
  <c r="W385" i="2"/>
  <c r="X385" i="2" s="1"/>
  <c r="N385" i="2"/>
  <c r="W384" i="2"/>
  <c r="X384" i="2" s="1"/>
  <c r="N384" i="2"/>
  <c r="W383" i="2"/>
  <c r="N383" i="2"/>
  <c r="W382" i="2"/>
  <c r="X382" i="2" s="1"/>
  <c r="W381" i="2"/>
  <c r="X381" i="2" s="1"/>
  <c r="N381" i="2"/>
  <c r="W380" i="2"/>
  <c r="X380" i="2" s="1"/>
  <c r="N380" i="2"/>
  <c r="W379" i="2"/>
  <c r="N379" i="2"/>
  <c r="V377" i="2"/>
  <c r="V376" i="2"/>
  <c r="W375" i="2"/>
  <c r="X375" i="2" s="1"/>
  <c r="N375" i="2"/>
  <c r="W374" i="2"/>
  <c r="N374" i="2"/>
  <c r="V371" i="2"/>
  <c r="V370" i="2"/>
  <c r="W369" i="2"/>
  <c r="V367" i="2"/>
  <c r="V366" i="2"/>
  <c r="W365" i="2"/>
  <c r="X365" i="2" s="1"/>
  <c r="X366" i="2" s="1"/>
  <c r="N365" i="2"/>
  <c r="V363" i="2"/>
  <c r="V362" i="2"/>
  <c r="W361" i="2"/>
  <c r="X361" i="2" s="1"/>
  <c r="N361" i="2"/>
  <c r="W360" i="2"/>
  <c r="X360" i="2" s="1"/>
  <c r="N360" i="2"/>
  <c r="W359" i="2"/>
  <c r="X359" i="2" s="1"/>
  <c r="N359" i="2"/>
  <c r="W358" i="2"/>
  <c r="X358" i="2" s="1"/>
  <c r="X362" i="2" s="1"/>
  <c r="N358" i="2"/>
  <c r="V356" i="2"/>
  <c r="V355" i="2"/>
  <c r="W354" i="2"/>
  <c r="X354" i="2" s="1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X346" i="2" s="1"/>
  <c r="N346" i="2"/>
  <c r="W345" i="2"/>
  <c r="X345" i="2" s="1"/>
  <c r="N345" i="2"/>
  <c r="W344" i="2"/>
  <c r="X344" i="2" s="1"/>
  <c r="N344" i="2"/>
  <c r="W343" i="2"/>
  <c r="X343" i="2" s="1"/>
  <c r="N343" i="2"/>
  <c r="W342" i="2"/>
  <c r="N342" i="2"/>
  <c r="V340" i="2"/>
  <c r="V339" i="2"/>
  <c r="W338" i="2"/>
  <c r="X338" i="2" s="1"/>
  <c r="N338" i="2"/>
  <c r="W337" i="2"/>
  <c r="W340" i="2" s="1"/>
  <c r="N337" i="2"/>
  <c r="V333" i="2"/>
  <c r="V332" i="2"/>
  <c r="W331" i="2"/>
  <c r="X331" i="2" s="1"/>
  <c r="X332" i="2" s="1"/>
  <c r="N331" i="2"/>
  <c r="V329" i="2"/>
  <c r="V328" i="2"/>
  <c r="W327" i="2"/>
  <c r="X327" i="2" s="1"/>
  <c r="N327" i="2"/>
  <c r="W326" i="2"/>
  <c r="X326" i="2" s="1"/>
  <c r="N326" i="2"/>
  <c r="X325" i="2"/>
  <c r="W325" i="2"/>
  <c r="N325" i="2"/>
  <c r="W324" i="2"/>
  <c r="N324" i="2"/>
  <c r="V322" i="2"/>
  <c r="V321" i="2"/>
  <c r="W320" i="2"/>
  <c r="X320" i="2" s="1"/>
  <c r="N320" i="2"/>
  <c r="W319" i="2"/>
  <c r="W322" i="2" s="1"/>
  <c r="N319" i="2"/>
  <c r="V317" i="2"/>
  <c r="V316" i="2"/>
  <c r="W315" i="2"/>
  <c r="X315" i="2" s="1"/>
  <c r="N315" i="2"/>
  <c r="W314" i="2"/>
  <c r="X314" i="2" s="1"/>
  <c r="N314" i="2"/>
  <c r="W313" i="2"/>
  <c r="X313" i="2" s="1"/>
  <c r="N313" i="2"/>
  <c r="W312" i="2"/>
  <c r="W317" i="2" s="1"/>
  <c r="N312" i="2"/>
  <c r="V309" i="2"/>
  <c r="V308" i="2"/>
  <c r="W307" i="2"/>
  <c r="X307" i="2" s="1"/>
  <c r="X308" i="2" s="1"/>
  <c r="N307" i="2"/>
  <c r="V305" i="2"/>
  <c r="V304" i="2"/>
  <c r="W303" i="2"/>
  <c r="W305" i="2" s="1"/>
  <c r="N303" i="2"/>
  <c r="V301" i="2"/>
  <c r="V300" i="2"/>
  <c r="W299" i="2"/>
  <c r="X299" i="2" s="1"/>
  <c r="N299" i="2"/>
  <c r="W298" i="2"/>
  <c r="X298" i="2" s="1"/>
  <c r="N298" i="2"/>
  <c r="W297" i="2"/>
  <c r="W300" i="2" s="1"/>
  <c r="V295" i="2"/>
  <c r="V294" i="2"/>
  <c r="W293" i="2"/>
  <c r="X293" i="2" s="1"/>
  <c r="N293" i="2"/>
  <c r="W292" i="2"/>
  <c r="X292" i="2" s="1"/>
  <c r="N292" i="2"/>
  <c r="W291" i="2"/>
  <c r="W290" i="2"/>
  <c r="X290" i="2" s="1"/>
  <c r="N290" i="2"/>
  <c r="W289" i="2"/>
  <c r="X289" i="2" s="1"/>
  <c r="N289" i="2"/>
  <c r="W288" i="2"/>
  <c r="X288" i="2" s="1"/>
  <c r="N288" i="2"/>
  <c r="W287" i="2"/>
  <c r="X287" i="2" s="1"/>
  <c r="N287" i="2"/>
  <c r="W286" i="2"/>
  <c r="N286" i="2"/>
  <c r="V282" i="2"/>
  <c r="V281" i="2"/>
  <c r="W280" i="2"/>
  <c r="W282" i="2" s="1"/>
  <c r="N280" i="2"/>
  <c r="V278" i="2"/>
  <c r="V277" i="2"/>
  <c r="W276" i="2"/>
  <c r="W277" i="2" s="1"/>
  <c r="N276" i="2"/>
  <c r="V274" i="2"/>
  <c r="V273" i="2"/>
  <c r="W272" i="2"/>
  <c r="X272" i="2" s="1"/>
  <c r="W271" i="2"/>
  <c r="X271" i="2" s="1"/>
  <c r="N271" i="2"/>
  <c r="W270" i="2"/>
  <c r="X270" i="2" s="1"/>
  <c r="N270" i="2"/>
  <c r="V268" i="2"/>
  <c r="V267" i="2"/>
  <c r="W266" i="2"/>
  <c r="W267" i="2" s="1"/>
  <c r="N266" i="2"/>
  <c r="V263" i="2"/>
  <c r="V262" i="2"/>
  <c r="W261" i="2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W251" i="2"/>
  <c r="N251" i="2"/>
  <c r="W250" i="2"/>
  <c r="X250" i="2" s="1"/>
  <c r="N250" i="2"/>
  <c r="V247" i="2"/>
  <c r="V246" i="2"/>
  <c r="W245" i="2"/>
  <c r="X245" i="2" s="1"/>
  <c r="N245" i="2"/>
  <c r="W244" i="2"/>
  <c r="X244" i="2" s="1"/>
  <c r="N244" i="2"/>
  <c r="W243" i="2"/>
  <c r="X243" i="2" s="1"/>
  <c r="N243" i="2"/>
  <c r="V241" i="2"/>
  <c r="V240" i="2"/>
  <c r="W239" i="2"/>
  <c r="X239" i="2" s="1"/>
  <c r="W238" i="2"/>
  <c r="X238" i="2" s="1"/>
  <c r="W237" i="2"/>
  <c r="X237" i="2" s="1"/>
  <c r="V235" i="2"/>
  <c r="V234" i="2"/>
  <c r="W233" i="2"/>
  <c r="N233" i="2"/>
  <c r="W232" i="2"/>
  <c r="X232" i="2" s="1"/>
  <c r="N232" i="2"/>
  <c r="W231" i="2"/>
  <c r="N231" i="2"/>
  <c r="V229" i="2"/>
  <c r="V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X223" i="2"/>
  <c r="W223" i="2"/>
  <c r="W222" i="2"/>
  <c r="X222" i="2" s="1"/>
  <c r="N222" i="2"/>
  <c r="X221" i="2"/>
  <c r="W221" i="2"/>
  <c r="N221" i="2"/>
  <c r="W220" i="2"/>
  <c r="N220" i="2"/>
  <c r="V218" i="2"/>
  <c r="V217" i="2"/>
  <c r="W216" i="2"/>
  <c r="X216" i="2" s="1"/>
  <c r="N216" i="2"/>
  <c r="W215" i="2"/>
  <c r="X215" i="2" s="1"/>
  <c r="N215" i="2"/>
  <c r="W214" i="2"/>
  <c r="N214" i="2"/>
  <c r="W213" i="2"/>
  <c r="N213" i="2"/>
  <c r="V211" i="2"/>
  <c r="V210" i="2"/>
  <c r="W209" i="2"/>
  <c r="W211" i="2" s="1"/>
  <c r="N209" i="2"/>
  <c r="V207" i="2"/>
  <c r="V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X197" i="2"/>
  <c r="W197" i="2"/>
  <c r="N197" i="2"/>
  <c r="W196" i="2"/>
  <c r="X196" i="2" s="1"/>
  <c r="N196" i="2"/>
  <c r="W195" i="2"/>
  <c r="X195" i="2" s="1"/>
  <c r="N195" i="2"/>
  <c r="W194" i="2"/>
  <c r="X194" i="2" s="1"/>
  <c r="N194" i="2"/>
  <c r="W193" i="2"/>
  <c r="X193" i="2" s="1"/>
  <c r="N193" i="2"/>
  <c r="W192" i="2"/>
  <c r="N192" i="2"/>
  <c r="V189" i="2"/>
  <c r="V188" i="2"/>
  <c r="W187" i="2"/>
  <c r="X187" i="2" s="1"/>
  <c r="N187" i="2"/>
  <c r="W186" i="2"/>
  <c r="W188" i="2" s="1"/>
  <c r="N186" i="2"/>
  <c r="V184" i="2"/>
  <c r="V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N177" i="2"/>
  <c r="W176" i="2"/>
  <c r="X176" i="2" s="1"/>
  <c r="N176" i="2"/>
  <c r="W175" i="2"/>
  <c r="X175" i="2" s="1"/>
  <c r="N175" i="2"/>
  <c r="W174" i="2"/>
  <c r="X174" i="2" s="1"/>
  <c r="N174" i="2"/>
  <c r="W173" i="2"/>
  <c r="X173" i="2" s="1"/>
  <c r="W172" i="2"/>
  <c r="X172" i="2" s="1"/>
  <c r="W171" i="2"/>
  <c r="X171" i="2" s="1"/>
  <c r="N171" i="2"/>
  <c r="W170" i="2"/>
  <c r="X170" i="2" s="1"/>
  <c r="N170" i="2"/>
  <c r="W169" i="2"/>
  <c r="X169" i="2" s="1"/>
  <c r="W168" i="2"/>
  <c r="X168" i="2" s="1"/>
  <c r="N168" i="2"/>
  <c r="W167" i="2"/>
  <c r="X167" i="2" s="1"/>
  <c r="W166" i="2"/>
  <c r="N166" i="2"/>
  <c r="V164" i="2"/>
  <c r="V163" i="2"/>
  <c r="W162" i="2"/>
  <c r="X162" i="2" s="1"/>
  <c r="N162" i="2"/>
  <c r="W161" i="2"/>
  <c r="X161" i="2" s="1"/>
  <c r="N161" i="2"/>
  <c r="W160" i="2"/>
  <c r="X160" i="2" s="1"/>
  <c r="N160" i="2"/>
  <c r="X159" i="2"/>
  <c r="X163" i="2" s="1"/>
  <c r="W159" i="2"/>
  <c r="N159" i="2"/>
  <c r="V157" i="2"/>
  <c r="W156" i="2"/>
  <c r="V156" i="2"/>
  <c r="X155" i="2"/>
  <c r="W155" i="2"/>
  <c r="N155" i="2"/>
  <c r="W154" i="2"/>
  <c r="X154" i="2" s="1"/>
  <c r="V152" i="2"/>
  <c r="V151" i="2"/>
  <c r="W150" i="2"/>
  <c r="W152" i="2" s="1"/>
  <c r="N150" i="2"/>
  <c r="X149" i="2"/>
  <c r="W149" i="2"/>
  <c r="N149" i="2"/>
  <c r="V146" i="2"/>
  <c r="V145" i="2"/>
  <c r="W144" i="2"/>
  <c r="X144" i="2" s="1"/>
  <c r="N144" i="2"/>
  <c r="W143" i="2"/>
  <c r="X143" i="2" s="1"/>
  <c r="N143" i="2"/>
  <c r="W142" i="2"/>
  <c r="X142" i="2" s="1"/>
  <c r="N142" i="2"/>
  <c r="W141" i="2"/>
  <c r="X141" i="2" s="1"/>
  <c r="N141" i="2"/>
  <c r="W140" i="2"/>
  <c r="X140" i="2" s="1"/>
  <c r="N140" i="2"/>
  <c r="W139" i="2"/>
  <c r="X139" i="2" s="1"/>
  <c r="N139" i="2"/>
  <c r="W138" i="2"/>
  <c r="X138" i="2" s="1"/>
  <c r="N138" i="2"/>
  <c r="W137" i="2"/>
  <c r="X137" i="2" s="1"/>
  <c r="N137" i="2"/>
  <c r="V134" i="2"/>
  <c r="V133" i="2"/>
  <c r="W132" i="2"/>
  <c r="X132" i="2" s="1"/>
  <c r="N132" i="2"/>
  <c r="W131" i="2"/>
  <c r="X131" i="2" s="1"/>
  <c r="N131" i="2"/>
  <c r="W130" i="2"/>
  <c r="N130" i="2"/>
  <c r="V126" i="2"/>
  <c r="V125" i="2"/>
  <c r="W124" i="2"/>
  <c r="X124" i="2" s="1"/>
  <c r="N124" i="2"/>
  <c r="W123" i="2"/>
  <c r="X123" i="2" s="1"/>
  <c r="N123" i="2"/>
  <c r="W122" i="2"/>
  <c r="F462" i="2" s="1"/>
  <c r="N122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N114" i="2"/>
  <c r="W113" i="2"/>
  <c r="N113" i="2"/>
  <c r="V111" i="2"/>
  <c r="V110" i="2"/>
  <c r="X109" i="2"/>
  <c r="W109" i="2"/>
  <c r="W108" i="2"/>
  <c r="X108" i="2" s="1"/>
  <c r="N108" i="2"/>
  <c r="X107" i="2"/>
  <c r="W107" i="2"/>
  <c r="W106" i="2"/>
  <c r="X106" i="2" s="1"/>
  <c r="W105" i="2"/>
  <c r="X105" i="2" s="1"/>
  <c r="W104" i="2"/>
  <c r="X104" i="2" s="1"/>
  <c r="N104" i="2"/>
  <c r="W103" i="2"/>
  <c r="X103" i="2" s="1"/>
  <c r="N103" i="2"/>
  <c r="X102" i="2"/>
  <c r="W102" i="2"/>
  <c r="W101" i="2"/>
  <c r="V99" i="2"/>
  <c r="V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W91" i="2"/>
  <c r="X91" i="2" s="1"/>
  <c r="N91" i="2"/>
  <c r="W90" i="2"/>
  <c r="N90" i="2"/>
  <c r="V88" i="2"/>
  <c r="V87" i="2"/>
  <c r="W86" i="2"/>
  <c r="X86" i="2" s="1"/>
  <c r="N86" i="2"/>
  <c r="W85" i="2"/>
  <c r="X85" i="2" s="1"/>
  <c r="N85" i="2"/>
  <c r="W84" i="2"/>
  <c r="X84" i="2" s="1"/>
  <c r="W83" i="2"/>
  <c r="X83" i="2" s="1"/>
  <c r="W82" i="2"/>
  <c r="X82" i="2" s="1"/>
  <c r="W81" i="2"/>
  <c r="X81" i="2" s="1"/>
  <c r="N81" i="2"/>
  <c r="W80" i="2"/>
  <c r="V78" i="2"/>
  <c r="V77" i="2"/>
  <c r="X76" i="2"/>
  <c r="W76" i="2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X63" i="2" s="1"/>
  <c r="N63" i="2"/>
  <c r="W62" i="2"/>
  <c r="V59" i="2"/>
  <c r="V58" i="2"/>
  <c r="W57" i="2"/>
  <c r="X57" i="2" s="1"/>
  <c r="W56" i="2"/>
  <c r="X56" i="2" s="1"/>
  <c r="N56" i="2"/>
  <c r="W55" i="2"/>
  <c r="X55" i="2" s="1"/>
  <c r="W54" i="2"/>
  <c r="N54" i="2"/>
  <c r="V51" i="2"/>
  <c r="V50" i="2"/>
  <c r="W49" i="2"/>
  <c r="W51" i="2" s="1"/>
  <c r="N49" i="2"/>
  <c r="V45" i="2"/>
  <c r="V44" i="2"/>
  <c r="W43" i="2"/>
  <c r="N43" i="2"/>
  <c r="V41" i="2"/>
  <c r="V40" i="2"/>
  <c r="W39" i="2"/>
  <c r="N39" i="2"/>
  <c r="V37" i="2"/>
  <c r="V36" i="2"/>
  <c r="W35" i="2"/>
  <c r="W37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W32" i="2" s="1"/>
  <c r="N26" i="2"/>
  <c r="V24" i="2"/>
  <c r="V23" i="2"/>
  <c r="W22" i="2"/>
  <c r="N22" i="2"/>
  <c r="H10" i="2"/>
  <c r="A9" i="2"/>
  <c r="A10" i="2" s="1"/>
  <c r="D7" i="2"/>
  <c r="O6" i="2"/>
  <c r="N2" i="2"/>
  <c r="X49" i="2" l="1"/>
  <c r="X50" i="2" s="1"/>
  <c r="X273" i="2"/>
  <c r="X276" i="2"/>
  <c r="X277" i="2" s="1"/>
  <c r="W295" i="2"/>
  <c r="W111" i="2"/>
  <c r="X35" i="2"/>
  <c r="X36" i="2" s="1"/>
  <c r="W88" i="2"/>
  <c r="W234" i="2"/>
  <c r="W258" i="2"/>
  <c r="X266" i="2"/>
  <c r="X267" i="2" s="1"/>
  <c r="X280" i="2"/>
  <c r="X281" i="2" s="1"/>
  <c r="X409" i="2"/>
  <c r="W41" i="2"/>
  <c r="W40" i="2"/>
  <c r="X39" i="2"/>
  <c r="X40" i="2" s="1"/>
  <c r="W44" i="2"/>
  <c r="W45" i="2"/>
  <c r="G462" i="2"/>
  <c r="X130" i="2"/>
  <c r="W229" i="2"/>
  <c r="W228" i="2"/>
  <c r="X220" i="2"/>
  <c r="W273" i="2"/>
  <c r="W370" i="2"/>
  <c r="X369" i="2"/>
  <c r="X370" i="2" s="1"/>
  <c r="W391" i="2"/>
  <c r="W390" i="2"/>
  <c r="X389" i="2"/>
  <c r="X390" i="2" s="1"/>
  <c r="X421" i="2"/>
  <c r="W423" i="2"/>
  <c r="W424" i="2"/>
  <c r="W454" i="2"/>
  <c r="W23" i="2"/>
  <c r="W24" i="2"/>
  <c r="D462" i="2"/>
  <c r="W59" i="2"/>
  <c r="X54" i="2"/>
  <c r="X58" i="2" s="1"/>
  <c r="E462" i="2"/>
  <c r="W78" i="2"/>
  <c r="W119" i="2"/>
  <c r="X113" i="2"/>
  <c r="X133" i="2"/>
  <c r="W133" i="2"/>
  <c r="W189" i="2"/>
  <c r="W206" i="2"/>
  <c r="X192" i="2"/>
  <c r="X206" i="2" s="1"/>
  <c r="W217" i="2"/>
  <c r="X213" i="2"/>
  <c r="W235" i="2"/>
  <c r="X231" i="2"/>
  <c r="W262" i="2"/>
  <c r="X260" i="2"/>
  <c r="W294" i="2"/>
  <c r="W371" i="2"/>
  <c r="Q462" i="2"/>
  <c r="W377" i="2"/>
  <c r="X374" i="2"/>
  <c r="X376" i="2" s="1"/>
  <c r="W409" i="2"/>
  <c r="W410" i="2"/>
  <c r="W418" i="2"/>
  <c r="W435" i="2"/>
  <c r="W436" i="2"/>
  <c r="V456" i="2"/>
  <c r="V452" i="2"/>
  <c r="W98" i="2"/>
  <c r="I462" i="2"/>
  <c r="X156" i="2"/>
  <c r="W164" i="2"/>
  <c r="W183" i="2"/>
  <c r="W218" i="2"/>
  <c r="X240" i="2"/>
  <c r="L462" i="2"/>
  <c r="W263" i="2"/>
  <c r="M462" i="2"/>
  <c r="W268" i="2"/>
  <c r="W274" i="2"/>
  <c r="W278" i="2"/>
  <c r="W328" i="2"/>
  <c r="W332" i="2"/>
  <c r="W333" i="2"/>
  <c r="W355" i="2"/>
  <c r="W363" i="2"/>
  <c r="W386" i="2"/>
  <c r="W387" i="2"/>
  <c r="R462" i="2"/>
  <c r="W419" i="2"/>
  <c r="X434" i="2"/>
  <c r="X435" i="2" s="1"/>
  <c r="W440" i="2"/>
  <c r="W446" i="2"/>
  <c r="X286" i="2"/>
  <c r="W453" i="2"/>
  <c r="V455" i="2"/>
  <c r="X145" i="2"/>
  <c r="X246" i="2"/>
  <c r="X118" i="2"/>
  <c r="X404" i="2"/>
  <c r="X228" i="2"/>
  <c r="H462" i="2"/>
  <c r="F9" i="2"/>
  <c r="X90" i="2"/>
  <c r="X98" i="2" s="1"/>
  <c r="X166" i="2"/>
  <c r="X183" i="2" s="1"/>
  <c r="H9" i="2"/>
  <c r="W110" i="2"/>
  <c r="X214" i="2"/>
  <c r="W404" i="2"/>
  <c r="W441" i="2"/>
  <c r="X449" i="2"/>
  <c r="X450" i="2" s="1"/>
  <c r="X233" i="2"/>
  <c r="X291" i="2"/>
  <c r="X319" i="2"/>
  <c r="X321" i="2" s="1"/>
  <c r="X383" i="2"/>
  <c r="J9" i="2"/>
  <c r="W99" i="2"/>
  <c r="W134" i="2"/>
  <c r="X209" i="2"/>
  <c r="X210" i="2" s="1"/>
  <c r="W240" i="2"/>
  <c r="X261" i="2"/>
  <c r="X297" i="2"/>
  <c r="X300" i="2" s="1"/>
  <c r="W308" i="2"/>
  <c r="W329" i="2"/>
  <c r="W366" i="2"/>
  <c r="X379" i="2"/>
  <c r="J462" i="2"/>
  <c r="W207" i="2"/>
  <c r="W33" i="2"/>
  <c r="X324" i="2"/>
  <c r="X328" i="2" s="1"/>
  <c r="W151" i="2"/>
  <c r="X443" i="2"/>
  <c r="X445" i="2" s="1"/>
  <c r="W450" i="2"/>
  <c r="X414" i="2"/>
  <c r="X62" i="2"/>
  <c r="X77" i="2" s="1"/>
  <c r="X150" i="2"/>
  <c r="X151" i="2" s="1"/>
  <c r="X251" i="2"/>
  <c r="X257" i="2" s="1"/>
  <c r="F10" i="2"/>
  <c r="X26" i="2"/>
  <c r="X32" i="2" s="1"/>
  <c r="X101" i="2"/>
  <c r="X110" i="2" s="1"/>
  <c r="W145" i="2"/>
  <c r="W157" i="2"/>
  <c r="X186" i="2"/>
  <c r="X188" i="2" s="1"/>
  <c r="W210" i="2"/>
  <c r="W246" i="2"/>
  <c r="X303" i="2"/>
  <c r="X304" i="2" s="1"/>
  <c r="W356" i="2"/>
  <c r="W405" i="2"/>
  <c r="W430" i="2"/>
  <c r="W36" i="2"/>
  <c r="W50" i="2"/>
  <c r="W241" i="2"/>
  <c r="W257" i="2"/>
  <c r="W281" i="2"/>
  <c r="W309" i="2"/>
  <c r="W367" i="2"/>
  <c r="X422" i="2"/>
  <c r="X423" i="2" s="1"/>
  <c r="N462" i="2"/>
  <c r="W126" i="2"/>
  <c r="X342" i="2"/>
  <c r="X355" i="2" s="1"/>
  <c r="W87" i="2"/>
  <c r="W163" i="2"/>
  <c r="W304" i="2"/>
  <c r="W321" i="2"/>
  <c r="W339" i="2"/>
  <c r="W362" i="2"/>
  <c r="X412" i="2"/>
  <c r="X438" i="2"/>
  <c r="X440" i="2" s="1"/>
  <c r="W451" i="2"/>
  <c r="B462" i="2"/>
  <c r="O462" i="2"/>
  <c r="W301" i="2"/>
  <c r="X43" i="2"/>
  <c r="X44" i="2" s="1"/>
  <c r="W118" i="2"/>
  <c r="W247" i="2"/>
  <c r="W316" i="2"/>
  <c r="W431" i="2"/>
  <c r="W445" i="2"/>
  <c r="C462" i="2"/>
  <c r="P462" i="2"/>
  <c r="X428" i="2"/>
  <c r="X430" i="2" s="1"/>
  <c r="X80" i="2"/>
  <c r="X87" i="2" s="1"/>
  <c r="X122" i="2"/>
  <c r="X125" i="2" s="1"/>
  <c r="X337" i="2"/>
  <c r="X339" i="2" s="1"/>
  <c r="W146" i="2"/>
  <c r="X22" i="2"/>
  <c r="X23" i="2" s="1"/>
  <c r="W58" i="2"/>
  <c r="W77" i="2"/>
  <c r="X312" i="2"/>
  <c r="X316" i="2" s="1"/>
  <c r="W376" i="2"/>
  <c r="W184" i="2"/>
  <c r="W125" i="2"/>
  <c r="X234" i="2" l="1"/>
  <c r="X217" i="2"/>
  <c r="W456" i="2"/>
  <c r="W455" i="2"/>
  <c r="W452" i="2"/>
  <c r="X262" i="2"/>
  <c r="X294" i="2"/>
  <c r="X418" i="2"/>
  <c r="X386" i="2"/>
  <c r="X457" i="2" l="1"/>
</calcChain>
</file>

<file path=xl/sharedStrings.xml><?xml version="1.0" encoding="utf-8"?>
<sst xmlns="http://schemas.openxmlformats.org/spreadsheetml/2006/main" count="2892" uniqueCount="652">
  <si>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</si>
  <si>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</si>
  <si>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</si>
  <si>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</si>
  <si>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</si>
  <si>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</si>
  <si>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</si>
  <si>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</si>
  <si>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</si>
  <si>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</si>
  <si>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</si>
  <si>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</si>
  <si>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</si>
  <si>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</si>
  <si>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</si>
  <si>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</si>
  <si>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</si>
  <si>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</si>
  <si>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</si>
  <si>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</si>
  <si>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</si>
  <si>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</si>
  <si>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</si>
  <si>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</si>
  <si>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</si>
  <si>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</si>
  <si>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</si>
  <si>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</si>
  <si>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</si>
  <si>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</si>
  <si>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</si>
  <si>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</si>
  <si>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</si>
  <si>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</si>
  <si>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</si>
  <si>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</si>
  <si>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</si>
  <si>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</si>
  <si>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</si>
  <si>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</si>
  <si>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</si>
  <si>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</si>
  <si>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</si>
  <si>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</si>
  <si>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</si>
  <si>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</si>
  <si>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</si>
  <si>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</si>
  <si>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</si>
  <si>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</si>
  <si>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</si>
  <si>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</si>
  <si>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</si>
  <si>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</si>
  <si>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</si>
  <si>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</si>
  <si>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</si>
  <si>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</si>
  <si>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</si>
  <si>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</si>
  <si>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</si>
  <si>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</si>
  <si>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</si>
  <si>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</si>
  <si>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</si>
  <si>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</si>
  <si>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</si>
  <si>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20.11.2023</t>
  </si>
  <si>
    <t>15.11.2023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</si>
  <si>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</si>
  <si>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</si>
  <si>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</si>
  <si>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</si>
  <si>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</si>
  <si>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</si>
  <si>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</si>
  <si>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</si>
  <si>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</si>
  <si>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</si>
  <si>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</si>
  <si>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</si>
  <si>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</si>
  <si>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</si>
  <si>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</si>
  <si>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</si>
  <si>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</si>
  <si>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</si>
  <si>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</si>
  <si>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</si>
  <si>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</si>
  <si>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</si>
  <si>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</si>
  <si>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</si>
  <si>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</si>
  <si>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</si>
  <si>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</si>
  <si>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</si>
  <si>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</si>
  <si>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</si>
  <si>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</si>
  <si>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</si>
  <si>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</si>
  <si>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</si>
  <si>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</si>
  <si>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</si>
  <si>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</si>
  <si>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</si>
  <si>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</si>
  <si>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</si>
  <si>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</si>
  <si>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</si>
  <si>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</si>
  <si>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</si>
  <si>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</si>
  <si>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</si>
  <si>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</si>
  <si>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</si>
  <si>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</si>
  <si>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</si>
  <si>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</si>
  <si>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</si>
  <si>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</si>
  <si>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</si>
  <si>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</si>
  <si>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</si>
  <si>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</si>
  <si>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</si>
  <si>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</si>
  <si>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</si>
  <si>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</si>
  <si>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</si>
  <si>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</si>
  <si>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</si>
  <si>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</si>
  <si>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</si>
  <si>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</si>
  <si>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</si>
  <si>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</si>
  <si>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</si>
  <si>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</si>
  <si>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</si>
  <si>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</si>
  <si>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</si>
  <si>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</si>
  <si>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</si>
  <si>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</si>
  <si>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</si>
  <si>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</si>
  <si>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</si>
  <si>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</si>
  <si>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</si>
  <si>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</si>
  <si>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</si>
  <si>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</si>
  <si>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</si>
  <si>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</si>
  <si>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</si>
  <si>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</si>
  <si>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</si>
  <si>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</si>
  <si>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</si>
  <si>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</si>
  <si>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</si>
  <si>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</si>
  <si>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</si>
  <si>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</si>
  <si>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</si>
  <si>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</si>
  <si>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</si>
  <si>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</si>
  <si>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</si>
  <si>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</si>
  <si>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</si>
  <si>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</si>
  <si>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</si>
  <si>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</si>
  <si>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</si>
  <si>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</si>
  <si>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</si>
  <si>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</si>
  <si>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</si>
  <si>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</si>
  <si>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</si>
  <si>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</si>
  <si>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</si>
  <si>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</si>
  <si>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</si>
  <si>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</si>
  <si>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</si>
  <si>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</si>
  <si>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</si>
  <si>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</si>
  <si>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</si>
  <si>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</si>
  <si>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</si>
  <si>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</si>
  <si>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</si>
  <si>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</si>
  <si>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</si>
  <si>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</si>
  <si>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</si>
  <si>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</si>
  <si>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</si>
  <si>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</si>
  <si>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</si>
  <si>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</si>
  <si>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</si>
  <si>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</si>
  <si>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</si>
  <si>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</si>
  <si>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</si>
  <si>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</si>
  <si>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</si>
  <si>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</si>
  <si>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</si>
  <si>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</si>
  <si>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</si>
  <si>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</si>
  <si>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</si>
  <si>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</si>
  <si>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</si>
  <si>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</si>
  <si>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</si>
  <si>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</si>
  <si>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</si>
  <si>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</si>
  <si>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</si>
  <si>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</si>
  <si>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</si>
  <si>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</si>
  <si>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</si>
  <si>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</si>
  <si>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</si>
  <si>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</si>
  <si>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</si>
  <si>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</si>
  <si>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</si>
  <si>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</si>
  <si>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</si>
  <si>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</si>
  <si>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</si>
  <si>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</si>
  <si>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</si>
  <si>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</si>
  <si>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</si>
  <si>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</si>
  <si>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</si>
  <si>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</si>
  <si>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</si>
  <si>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</si>
  <si>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</si>
  <si>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</si>
  <si>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</si>
  <si>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</si>
  <si>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</si>
  <si>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</si>
  <si>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</si>
  <si>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</si>
  <si>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</si>
  <si>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</si>
  <si>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</si>
  <si>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</si>
  <si>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</si>
  <si>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</si>
  <si>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</si>
  <si>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</si>
  <si>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</si>
  <si>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</si>
  <si>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</si>
  <si>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</si>
  <si>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</si>
  <si>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</si>
  <si>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</si>
  <si>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</si>
  <si>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</si>
  <si>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</si>
  <si>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</si>
  <si>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</si>
  <si>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</si>
  <si>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</si>
  <si>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</si>
  <si>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</si>
  <si>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</si>
  <si>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</si>
  <si>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</si>
  <si>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</si>
  <si>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</si>
  <si>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</si>
  <si>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</si>
  <si>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</si>
  <si>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</si>
  <si>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</si>
  <si>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</si>
  <si>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</si>
  <si>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</si>
  <si>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</si>
  <si>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</si>
  <si>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</si>
  <si>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</si>
  <si>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</si>
  <si>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</si>
  <si>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</si>
  <si>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</si>
  <si>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</si>
  <si>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</si>
  <si>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</si>
  <si>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</si>
  <si>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</si>
  <si>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</si>
  <si>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</si>
  <si>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</si>
  <si>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</si>
  <si>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</si>
  <si>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</si>
  <si>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</si>
  <si>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</si>
  <si>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</si>
  <si>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</si>
  <si>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</si>
  <si>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</si>
  <si>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</si>
  <si>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</si>
  <si>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</si>
  <si>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</si>
  <si>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</si>
  <si>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</si>
  <si>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</si>
  <si>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</si>
  <si>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</si>
  <si>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</si>
  <si>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</si>
  <si>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</si>
  <si>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</si>
  <si>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</si>
  <si>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</si>
  <si>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</si>
  <si>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</si>
  <si>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</si>
  <si>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</si>
  <si>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</si>
  <si>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</si>
  <si>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</si>
  <si>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</si>
  <si>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</si>
  <si>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</si>
  <si>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</si>
  <si>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</si>
  <si>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</si>
  <si>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</si>
  <si>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</si>
  <si>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</si>
  <si>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</si>
  <si>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</si>
  <si>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</si>
  <si>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</si>
  <si>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</si>
  <si>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</si>
  <si>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</si>
  <si>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</si>
  <si>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</si>
  <si>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</si>
  <si>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</si>
  <si>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</si>
  <si>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</si>
  <si>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</si>
  <si>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</si>
  <si>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</si>
  <si>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</si>
  <si>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</si>
  <si>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</si>
  <si>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</si>
  <si>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</si>
  <si>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</si>
  <si>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</si>
  <si>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</si>
  <si>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</si>
  <si>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</si>
  <si>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</si>
  <si>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</si>
  <si>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</si>
  <si>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</si>
  <si>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</si>
  <si>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</si>
  <si>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</si>
  <si>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</si>
  <si>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</si>
  <si>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</si>
  <si>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</si>
  <si>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</si>
  <si>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</si>
  <si>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С/к колбасы «Швейцарская» Фикс.вес 0,17 Фиброуз терм/п ТМ «Стародворье»</t>
  </si>
  <si>
    <t>ДУБ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</si>
  <si>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</si>
  <si>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</si>
  <si>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</si>
  <si>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</si>
  <si>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</si>
  <si>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</si>
  <si>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</si>
  <si>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</si>
  <si>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</si>
  <si>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</si>
  <si>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</si>
  <si>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</si>
  <si>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</si>
  <si>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</si>
  <si>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</si>
  <si>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</si>
  <si>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</si>
  <si>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</si>
  <si>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</si>
  <si>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</si>
  <si>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</si>
  <si>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</si>
  <si>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</si>
  <si>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</si>
  <si>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</si>
  <si>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</si>
  <si>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</si>
  <si>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</si>
  <si>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</si>
  <si>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</si>
  <si>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</si>
  <si>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</si>
  <si>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</si>
  <si>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</si>
  <si>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</si>
  <si>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</si>
  <si>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</si>
  <si>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</si>
  <si>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</si>
  <si>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</si>
  <si>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</si>
  <si>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</si>
  <si>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</si>
  <si>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</si>
  <si>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</si>
  <si>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</si>
  <si>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</si>
  <si>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</si>
  <si>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</si>
  <si>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</si>
  <si>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</si>
  <si>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</si>
  <si>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</si>
  <si>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</si>
  <si>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</si>
  <si>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</si>
  <si>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</si>
  <si>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</si>
  <si>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</si>
  <si>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</si>
  <si>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</si>
  <si>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</si>
  <si>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</si>
  <si>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</si>
  <si>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</si>
  <si>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</si>
  <si>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</si>
  <si>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</si>
  <si>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</si>
  <si>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</si>
  <si>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</si>
  <si>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</si>
  <si>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</si>
  <si>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</si>
  <si>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</si>
  <si>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</si>
  <si>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</si>
  <si>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</si>
  <si>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</si>
  <si>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</si>
  <si>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</si>
  <si>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</si>
  <si>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</si>
  <si>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</si>
  <si>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</si>
  <si>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</si>
  <si>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</si>
  <si>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</si>
  <si>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</si>
  <si>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</si>
  <si>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</si>
  <si>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</si>
  <si>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</si>
  <si>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</si>
  <si>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</si>
  <si>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</si>
  <si>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</si>
  <si>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</si>
  <si>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</si>
  <si>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</si>
  <si>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</si>
  <si>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</si>
  <si>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</si>
  <si>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</si>
  <si>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</si>
  <si>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</si>
  <si>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</si>
  <si>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</si>
  <si>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</si>
  <si>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</si>
  <si>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</si>
  <si>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</si>
  <si>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</si>
  <si>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</si>
  <si>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</si>
  <si>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</si>
  <si>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</si>
  <si>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</si>
  <si>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</si>
  <si>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</si>
  <si>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</si>
  <si>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</si>
  <si>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</si>
  <si>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</si>
  <si>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</si>
  <si>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</si>
  <si>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</si>
  <si>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</si>
  <si>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</si>
  <si>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</si>
  <si>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</si>
  <si>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</si>
  <si>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</si>
  <si>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</si>
  <si>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</si>
  <si>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</si>
  <si>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</si>
  <si>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</si>
  <si>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</si>
  <si>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</si>
  <si>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</si>
  <si>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</si>
  <si>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</si>
  <si>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</si>
  <si>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</si>
  <si>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</si>
  <si>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</si>
  <si>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</si>
  <si>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</si>
  <si>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</si>
  <si>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</si>
  <si>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</si>
  <si>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</si>
  <si>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</si>
  <si>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</si>
  <si>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</si>
  <si>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</si>
  <si>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</si>
  <si>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</si>
  <si>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</si>
  <si>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</si>
  <si>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</si>
  <si>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</si>
  <si>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</si>
  <si>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</si>
  <si>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</si>
  <si>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</si>
  <si>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</si>
  <si>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</si>
  <si>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</si>
  <si>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</si>
  <si>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</si>
  <si>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</si>
  <si>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</si>
  <si>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</si>
  <si>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</si>
  <si>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</si>
  <si>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</si>
  <si>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</si>
  <si>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</si>
  <si>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</si>
  <si>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</si>
  <si>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</si>
  <si>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</si>
  <si>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</si>
  <si>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</si>
  <si>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</si>
  <si>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</si>
  <si>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</si>
  <si>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</si>
  <si>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</si>
  <si>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</si>
  <si>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</si>
  <si>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</si>
  <si>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</si>
  <si>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</si>
  <si>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</si>
  <si>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</si>
  <si>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</si>
  <si>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</si>
  <si>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</si>
  <si>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</si>
  <si>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</si>
  <si>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</si>
  <si>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</si>
  <si>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</si>
  <si>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</si>
  <si>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</si>
  <si>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</si>
  <si>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</si>
  <si>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</si>
  <si>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</si>
  <si>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</si>
  <si>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</si>
  <si>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</si>
  <si>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</si>
  <si>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</si>
  <si>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</si>
  <si>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</si>
  <si>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</si>
  <si>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</si>
  <si>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</si>
  <si>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</si>
  <si>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</si>
  <si>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</si>
  <si>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</si>
  <si>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</si>
  <si>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</si>
  <si>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</si>
  <si>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</si>
  <si>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</si>
  <si>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</si>
  <si>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</si>
  <si>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</si>
  <si>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</si>
  <si>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</si>
  <si>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</si>
  <si>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</si>
  <si>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</si>
  <si>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</si>
  <si>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</si>
  <si>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</si>
  <si>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</si>
  <si>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</si>
  <si>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</si>
  <si>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</si>
  <si>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</si>
  <si>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</si>
  <si>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</si>
  <si>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</si>
  <si>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</si>
  <si>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</si>
  <si>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</si>
  <si>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</si>
  <si>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</si>
  <si>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</si>
  <si>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</si>
  <si>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</si>
  <si>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</si>
  <si>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тестовый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</si>
</sst>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1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07" t="s">
        <v>29</v>
      </c>
      <c r="E1" s="307"/>
      <c r="F1" s="307"/>
      <c r="G1" s="14" t="s">
        <v>66</v>
      </c>
      <c r="H1" s="307" t="s">
        <v>49</v>
      </c>
      <c r="I1" s="307"/>
      <c r="J1" s="307"/>
      <c r="K1" s="307"/>
      <c r="L1" s="307"/>
      <c r="M1" s="307"/>
      <c r="N1" s="307"/>
      <c r="O1" s="307"/>
      <c r="P1" s="308" t="s">
        <v>67</v>
      </c>
      <c r="Q1" s="309"/>
      <c r="R1" s="30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0"/>
      <c r="P2" s="310"/>
      <c r="Q2" s="310"/>
      <c r="R2" s="310"/>
      <c r="S2" s="310"/>
      <c r="T2" s="310"/>
      <c r="U2" s="31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0"/>
      <c r="O3" s="310"/>
      <c r="P3" s="310"/>
      <c r="Q3" s="310"/>
      <c r="R3" s="310"/>
      <c r="S3" s="310"/>
      <c r="T3" s="310"/>
      <c r="U3" s="31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1" t="s">
        <v>8</v>
      </c>
      <c r="B5" s="311"/>
      <c r="C5" s="311"/>
      <c r="D5" s="312"/>
      <c r="E5" s="312"/>
      <c r="F5" s="313" t="s">
        <v>14</v>
      </c>
      <c r="G5" s="313"/>
      <c r="H5" s="312" t="s">
        <v>651</v>
      </c>
      <c r="I5" s="312"/>
      <c r="J5" s="312"/>
      <c r="K5" s="312"/>
      <c r="L5" s="312"/>
      <c r="N5" s="27" t="s">
        <v>4</v>
      </c>
      <c r="O5" s="314">
        <v>45260</v>
      </c>
      <c r="P5" s="314"/>
      <c r="R5" s="315" t="s">
        <v>3</v>
      </c>
      <c r="S5" s="316"/>
      <c r="T5" s="317" t="s">
        <v>627</v>
      </c>
      <c r="U5" s="318"/>
      <c r="Z5" s="60"/>
      <c r="AA5" s="60"/>
      <c r="AB5" s="60"/>
    </row>
    <row r="6" spans="1:29" s="17" customFormat="1" ht="24" customHeight="1" x14ac:dyDescent="0.2">
      <c r="A6" s="311" t="s">
        <v>1</v>
      </c>
      <c r="B6" s="311"/>
      <c r="C6" s="311"/>
      <c r="D6" s="319" t="s">
        <v>628</v>
      </c>
      <c r="E6" s="319"/>
      <c r="F6" s="319"/>
      <c r="G6" s="319"/>
      <c r="H6" s="319"/>
      <c r="I6" s="319"/>
      <c r="J6" s="319"/>
      <c r="K6" s="319"/>
      <c r="L6" s="319"/>
      <c r="N6" s="27" t="s">
        <v>30</v>
      </c>
      <c r="O6" s="320" t="str">
        <f>IF(O5=0," ",CHOOSE(WEEKDAY(O5,2),"Понедельник","Вторник","Среда","Четверг","Пятница","Суббота","Воскресенье"))</f>
        <v>Четверг</v>
      </c>
      <c r="P6" s="320"/>
      <c r="R6" s="321" t="s">
        <v>5</v>
      </c>
      <c r="S6" s="322"/>
      <c r="T6" s="323" t="s">
        <v>69</v>
      </c>
      <c r="U6" s="32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29" t="str">
        <f>IFERROR(VLOOKUP(DeliveryAddress,Table,3,0),1)</f>
        <v>1</v>
      </c>
      <c r="E7" s="330"/>
      <c r="F7" s="330"/>
      <c r="G7" s="330"/>
      <c r="H7" s="330"/>
      <c r="I7" s="330"/>
      <c r="J7" s="330"/>
      <c r="K7" s="330"/>
      <c r="L7" s="331"/>
      <c r="N7" s="29"/>
      <c r="O7" s="49"/>
      <c r="P7" s="49"/>
      <c r="R7" s="321"/>
      <c r="S7" s="322"/>
      <c r="T7" s="325"/>
      <c r="U7" s="326"/>
      <c r="Z7" s="60"/>
      <c r="AA7" s="60"/>
      <c r="AB7" s="60"/>
    </row>
    <row r="8" spans="1:29" s="17" customFormat="1" ht="25.5" customHeight="1" x14ac:dyDescent="0.2">
      <c r="A8" s="332" t="s">
        <v>60</v>
      </c>
      <c r="B8" s="332"/>
      <c r="C8" s="332"/>
      <c r="D8" s="333"/>
      <c r="E8" s="333"/>
      <c r="F8" s="333"/>
      <c r="G8" s="333"/>
      <c r="H8" s="333"/>
      <c r="I8" s="333"/>
      <c r="J8" s="333"/>
      <c r="K8" s="333"/>
      <c r="L8" s="333"/>
      <c r="N8" s="27" t="s">
        <v>11</v>
      </c>
      <c r="O8" s="334">
        <v>0.33333333333333331</v>
      </c>
      <c r="P8" s="334"/>
      <c r="R8" s="321"/>
      <c r="S8" s="322"/>
      <c r="T8" s="325"/>
      <c r="U8" s="326"/>
      <c r="Z8" s="60"/>
      <c r="AA8" s="60"/>
      <c r="AB8" s="60"/>
    </row>
    <row r="9" spans="1:29" s="17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5"/>
      <c r="C9" s="335"/>
      <c r="D9" s="336" t="s">
        <v>48</v>
      </c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5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8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8"/>
      <c r="L9" s="338"/>
      <c r="N9" s="31" t="s">
        <v>15</v>
      </c>
      <c r="O9" s="314"/>
      <c r="P9" s="314"/>
      <c r="R9" s="321"/>
      <c r="S9" s="322"/>
      <c r="T9" s="327"/>
      <c r="U9" s="32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5"/>
      <c r="C10" s="335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5"/>
      <c r="H10" s="339" t="str">
        <f>IFERROR(VLOOKUP($D$10,Proxy,2,FALSE),"")</f>
        <v/>
      </c>
      <c r="I10" s="339"/>
      <c r="J10" s="339"/>
      <c r="K10" s="339"/>
      <c r="L10" s="339"/>
      <c r="N10" s="31" t="s">
        <v>35</v>
      </c>
      <c r="O10" s="334"/>
      <c r="P10" s="334"/>
      <c r="S10" s="29" t="s">
        <v>12</v>
      </c>
      <c r="T10" s="340" t="s">
        <v>70</v>
      </c>
      <c r="U10" s="34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4"/>
      <c r="P11" s="334"/>
      <c r="S11" s="29" t="s">
        <v>31</v>
      </c>
      <c r="T11" s="342" t="s">
        <v>57</v>
      </c>
      <c r="U11" s="34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3" t="s">
        <v>71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N12" s="27" t="s">
        <v>33</v>
      </c>
      <c r="O12" s="344"/>
      <c r="P12" s="344"/>
      <c r="Q12" s="28"/>
      <c r="R12"/>
      <c r="S12" s="29" t="s">
        <v>48</v>
      </c>
      <c r="T12" s="345"/>
      <c r="U12" s="345"/>
      <c r="V12"/>
      <c r="Z12" s="60"/>
      <c r="AA12" s="60"/>
      <c r="AB12" s="60"/>
    </row>
    <row r="13" spans="1:29" s="17" customFormat="1" ht="23.25" customHeight="1" x14ac:dyDescent="0.2">
      <c r="A13" s="343" t="s">
        <v>72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3"/>
      <c r="M13" s="31"/>
      <c r="N13" s="31" t="s">
        <v>34</v>
      </c>
      <c r="O13" s="342"/>
      <c r="P13" s="34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3" t="s">
        <v>73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3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46" t="s">
        <v>74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/>
      <c r="N15" s="347" t="s">
        <v>63</v>
      </c>
      <c r="O15" s="347"/>
      <c r="P15" s="347"/>
      <c r="Q15" s="347"/>
      <c r="R15" s="34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48"/>
      <c r="O16" s="348"/>
      <c r="P16" s="348"/>
      <c r="Q16" s="348"/>
      <c r="R16" s="34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0" t="s">
        <v>61</v>
      </c>
      <c r="B17" s="350" t="s">
        <v>51</v>
      </c>
      <c r="C17" s="351" t="s">
        <v>50</v>
      </c>
      <c r="D17" s="350" t="s">
        <v>52</v>
      </c>
      <c r="E17" s="350"/>
      <c r="F17" s="350" t="s">
        <v>24</v>
      </c>
      <c r="G17" s="350" t="s">
        <v>27</v>
      </c>
      <c r="H17" s="350" t="s">
        <v>25</v>
      </c>
      <c r="I17" s="350" t="s">
        <v>26</v>
      </c>
      <c r="J17" s="352" t="s">
        <v>16</v>
      </c>
      <c r="K17" s="352" t="s">
        <v>65</v>
      </c>
      <c r="L17" s="352" t="s">
        <v>2</v>
      </c>
      <c r="M17" s="350" t="s">
        <v>28</v>
      </c>
      <c r="N17" s="350" t="s">
        <v>17</v>
      </c>
      <c r="O17" s="350"/>
      <c r="P17" s="350"/>
      <c r="Q17" s="350"/>
      <c r="R17" s="350"/>
      <c r="S17" s="349" t="s">
        <v>58</v>
      </c>
      <c r="T17" s="350"/>
      <c r="U17" s="350" t="s">
        <v>6</v>
      </c>
      <c r="V17" s="350" t="s">
        <v>44</v>
      </c>
      <c r="W17" s="354" t="s">
        <v>56</v>
      </c>
      <c r="X17" s="350" t="s">
        <v>18</v>
      </c>
      <c r="Y17" s="356" t="s">
        <v>62</v>
      </c>
      <c r="Z17" s="356" t="s">
        <v>19</v>
      </c>
      <c r="AA17" s="357" t="s">
        <v>59</v>
      </c>
      <c r="AB17" s="358"/>
      <c r="AC17" s="359"/>
      <c r="AD17" s="363"/>
      <c r="BA17" s="364" t="s">
        <v>64</v>
      </c>
    </row>
    <row r="18" spans="1:53" ht="14.25" customHeight="1" x14ac:dyDescent="0.2">
      <c r="A18" s="350"/>
      <c r="B18" s="350"/>
      <c r="C18" s="351"/>
      <c r="D18" s="350"/>
      <c r="E18" s="350"/>
      <c r="F18" s="350" t="s">
        <v>20</v>
      </c>
      <c r="G18" s="350" t="s">
        <v>21</v>
      </c>
      <c r="H18" s="350" t="s">
        <v>22</v>
      </c>
      <c r="I18" s="350" t="s">
        <v>22</v>
      </c>
      <c r="J18" s="353"/>
      <c r="K18" s="353"/>
      <c r="L18" s="353"/>
      <c r="M18" s="350"/>
      <c r="N18" s="350"/>
      <c r="O18" s="350"/>
      <c r="P18" s="350"/>
      <c r="Q18" s="350"/>
      <c r="R18" s="350"/>
      <c r="S18" s="36" t="s">
        <v>47</v>
      </c>
      <c r="T18" s="36" t="s">
        <v>46</v>
      </c>
      <c r="U18" s="350"/>
      <c r="V18" s="350"/>
      <c r="W18" s="355"/>
      <c r="X18" s="350"/>
      <c r="Y18" s="356"/>
      <c r="Z18" s="356"/>
      <c r="AA18" s="360"/>
      <c r="AB18" s="361"/>
      <c r="AC18" s="362"/>
      <c r="AD18" s="363"/>
      <c r="BA18" s="364"/>
    </row>
    <row r="19" spans="1:53" ht="27.75" customHeight="1" x14ac:dyDescent="0.2">
      <c r="A19" s="365" t="s">
        <v>75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55"/>
      <c r="Z19" s="55"/>
    </row>
    <row r="20" spans="1:53" ht="16.5" customHeight="1" x14ac:dyDescent="0.25">
      <c r="A20" s="366" t="s">
        <v>75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66"/>
      <c r="Z20" s="66"/>
    </row>
    <row r="21" spans="1:53" ht="14.25" customHeight="1" x14ac:dyDescent="0.25">
      <c r="A21" s="367" t="s">
        <v>76</v>
      </c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  <c r="S21" s="367"/>
      <c r="T21" s="367"/>
      <c r="U21" s="367"/>
      <c r="V21" s="367"/>
      <c r="W21" s="367"/>
      <c r="X21" s="36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8">
        <v>4607091389258</v>
      </c>
      <c r="E22" s="36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0"/>
      <c r="P22" s="370"/>
      <c r="Q22" s="370"/>
      <c r="R22" s="371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5"/>
      <c r="B23" s="375"/>
      <c r="C23" s="375"/>
      <c r="D23" s="375"/>
      <c r="E23" s="375"/>
      <c r="F23" s="375"/>
      <c r="G23" s="375"/>
      <c r="H23" s="375"/>
      <c r="I23" s="375"/>
      <c r="J23" s="375"/>
      <c r="K23" s="375"/>
      <c r="L23" s="375"/>
      <c r="M23" s="376"/>
      <c r="N23" s="372" t="s">
        <v>43</v>
      </c>
      <c r="O23" s="373"/>
      <c r="P23" s="373"/>
      <c r="Q23" s="373"/>
      <c r="R23" s="373"/>
      <c r="S23" s="373"/>
      <c r="T23" s="374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5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6"/>
      <c r="N24" s="372" t="s">
        <v>43</v>
      </c>
      <c r="O24" s="373"/>
      <c r="P24" s="373"/>
      <c r="Q24" s="373"/>
      <c r="R24" s="373"/>
      <c r="S24" s="373"/>
      <c r="T24" s="374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7" t="s">
        <v>81</v>
      </c>
      <c r="B25" s="367"/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367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36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68">
        <v>4607091383881</v>
      </c>
      <c r="E26" s="36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7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0"/>
      <c r="P26" s="370"/>
      <c r="Q26" s="370"/>
      <c r="R26" s="371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68">
        <v>4607091388237</v>
      </c>
      <c r="E27" s="36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7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0"/>
      <c r="P27" s="370"/>
      <c r="Q27" s="370"/>
      <c r="R27" s="371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68">
        <v>4607091383935</v>
      </c>
      <c r="E28" s="36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7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0"/>
      <c r="P28" s="370"/>
      <c r="Q28" s="370"/>
      <c r="R28" s="371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68">
        <v>4680115881853</v>
      </c>
      <c r="E29" s="36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0"/>
      <c r="P29" s="370"/>
      <c r="Q29" s="370"/>
      <c r="R29" s="371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68">
        <v>4607091383911</v>
      </c>
      <c r="E30" s="36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0"/>
      <c r="P30" s="370"/>
      <c r="Q30" s="370"/>
      <c r="R30" s="371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68">
        <v>4607091388244</v>
      </c>
      <c r="E31" s="36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0"/>
      <c r="P31" s="370"/>
      <c r="Q31" s="370"/>
      <c r="R31" s="371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75"/>
      <c r="B32" s="375"/>
      <c r="C32" s="375"/>
      <c r="D32" s="375"/>
      <c r="E32" s="375"/>
      <c r="F32" s="375"/>
      <c r="G32" s="375"/>
      <c r="H32" s="375"/>
      <c r="I32" s="375"/>
      <c r="J32" s="375"/>
      <c r="K32" s="375"/>
      <c r="L32" s="375"/>
      <c r="M32" s="376"/>
      <c r="N32" s="372" t="s">
        <v>43</v>
      </c>
      <c r="O32" s="373"/>
      <c r="P32" s="373"/>
      <c r="Q32" s="373"/>
      <c r="R32" s="373"/>
      <c r="S32" s="373"/>
      <c r="T32" s="374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75"/>
      <c r="B33" s="375"/>
      <c r="C33" s="375"/>
      <c r="D33" s="375"/>
      <c r="E33" s="375"/>
      <c r="F33" s="375"/>
      <c r="G33" s="375"/>
      <c r="H33" s="375"/>
      <c r="I33" s="375"/>
      <c r="J33" s="375"/>
      <c r="K33" s="375"/>
      <c r="L33" s="375"/>
      <c r="M33" s="376"/>
      <c r="N33" s="372" t="s">
        <v>43</v>
      </c>
      <c r="O33" s="373"/>
      <c r="P33" s="373"/>
      <c r="Q33" s="373"/>
      <c r="R33" s="373"/>
      <c r="S33" s="373"/>
      <c r="T33" s="374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67" t="s">
        <v>94</v>
      </c>
      <c r="B34" s="367"/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367"/>
      <c r="X34" s="36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68">
        <v>4607091388503</v>
      </c>
      <c r="E35" s="36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0"/>
      <c r="P35" s="370"/>
      <c r="Q35" s="370"/>
      <c r="R35" s="371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75"/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6"/>
      <c r="N36" s="372" t="s">
        <v>43</v>
      </c>
      <c r="O36" s="373"/>
      <c r="P36" s="373"/>
      <c r="Q36" s="373"/>
      <c r="R36" s="373"/>
      <c r="S36" s="373"/>
      <c r="T36" s="374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75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6"/>
      <c r="N37" s="372" t="s">
        <v>43</v>
      </c>
      <c r="O37" s="373"/>
      <c r="P37" s="373"/>
      <c r="Q37" s="373"/>
      <c r="R37" s="373"/>
      <c r="S37" s="373"/>
      <c r="T37" s="374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67" t="s">
        <v>99</v>
      </c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7"/>
      <c r="M38" s="367"/>
      <c r="N38" s="367"/>
      <c r="O38" s="367"/>
      <c r="P38" s="367"/>
      <c r="Q38" s="367"/>
      <c r="R38" s="367"/>
      <c r="S38" s="367"/>
      <c r="T38" s="367"/>
      <c r="U38" s="367"/>
      <c r="V38" s="367"/>
      <c r="W38" s="367"/>
      <c r="X38" s="36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68">
        <v>4607091388282</v>
      </c>
      <c r="E39" s="368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0"/>
      <c r="P39" s="370"/>
      <c r="Q39" s="370"/>
      <c r="R39" s="371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75"/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6"/>
      <c r="N40" s="372" t="s">
        <v>43</v>
      </c>
      <c r="O40" s="373"/>
      <c r="P40" s="373"/>
      <c r="Q40" s="373"/>
      <c r="R40" s="373"/>
      <c r="S40" s="373"/>
      <c r="T40" s="374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75"/>
      <c r="B41" s="375"/>
      <c r="C41" s="375"/>
      <c r="D41" s="375"/>
      <c r="E41" s="375"/>
      <c r="F41" s="375"/>
      <c r="G41" s="375"/>
      <c r="H41" s="375"/>
      <c r="I41" s="375"/>
      <c r="J41" s="375"/>
      <c r="K41" s="375"/>
      <c r="L41" s="375"/>
      <c r="M41" s="376"/>
      <c r="N41" s="372" t="s">
        <v>43</v>
      </c>
      <c r="O41" s="373"/>
      <c r="P41" s="373"/>
      <c r="Q41" s="373"/>
      <c r="R41" s="373"/>
      <c r="S41" s="373"/>
      <c r="T41" s="374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67" t="s">
        <v>103</v>
      </c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7"/>
      <c r="M42" s="367"/>
      <c r="N42" s="367"/>
      <c r="O42" s="367"/>
      <c r="P42" s="367"/>
      <c r="Q42" s="367"/>
      <c r="R42" s="367"/>
      <c r="S42" s="367"/>
      <c r="T42" s="367"/>
      <c r="U42" s="367"/>
      <c r="V42" s="367"/>
      <c r="W42" s="367"/>
      <c r="X42" s="36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68">
        <v>4607091389111</v>
      </c>
      <c r="E43" s="368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0"/>
      <c r="P43" s="370"/>
      <c r="Q43" s="370"/>
      <c r="R43" s="371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75"/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6"/>
      <c r="N44" s="372" t="s">
        <v>43</v>
      </c>
      <c r="O44" s="373"/>
      <c r="P44" s="373"/>
      <c r="Q44" s="373"/>
      <c r="R44" s="373"/>
      <c r="S44" s="373"/>
      <c r="T44" s="374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75"/>
      <c r="B45" s="375"/>
      <c r="C45" s="375"/>
      <c r="D45" s="375"/>
      <c r="E45" s="375"/>
      <c r="F45" s="375"/>
      <c r="G45" s="375"/>
      <c r="H45" s="375"/>
      <c r="I45" s="375"/>
      <c r="J45" s="375"/>
      <c r="K45" s="375"/>
      <c r="L45" s="375"/>
      <c r="M45" s="376"/>
      <c r="N45" s="372" t="s">
        <v>43</v>
      </c>
      <c r="O45" s="373"/>
      <c r="P45" s="373"/>
      <c r="Q45" s="373"/>
      <c r="R45" s="373"/>
      <c r="S45" s="373"/>
      <c r="T45" s="374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5" t="s">
        <v>106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55"/>
      <c r="Z46" s="55"/>
    </row>
    <row r="47" spans="1:53" ht="16.5" customHeight="1" x14ac:dyDescent="0.25">
      <c r="A47" s="366" t="s">
        <v>107</v>
      </c>
      <c r="B47" s="366"/>
      <c r="C47" s="366"/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6"/>
      <c r="T47" s="366"/>
      <c r="U47" s="366"/>
      <c r="V47" s="366"/>
      <c r="W47" s="366"/>
      <c r="X47" s="366"/>
      <c r="Y47" s="66"/>
      <c r="Z47" s="66"/>
    </row>
    <row r="48" spans="1:53" ht="14.25" customHeight="1" x14ac:dyDescent="0.25">
      <c r="A48" s="367" t="s">
        <v>108</v>
      </c>
      <c r="B48" s="367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68">
        <v>4680115881440</v>
      </c>
      <c r="E49" s="368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0"/>
      <c r="P49" s="370"/>
      <c r="Q49" s="370"/>
      <c r="R49" s="371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x14ac:dyDescent="0.2">
      <c r="A50" s="375"/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6"/>
      <c r="N50" s="372" t="s">
        <v>43</v>
      </c>
      <c r="O50" s="373"/>
      <c r="P50" s="373"/>
      <c r="Q50" s="373"/>
      <c r="R50" s="373"/>
      <c r="S50" s="373"/>
      <c r="T50" s="374"/>
      <c r="U50" s="43" t="s">
        <v>42</v>
      </c>
      <c r="V50" s="44">
        <f>IFERROR(V49/H49,"0")</f>
        <v>0</v>
      </c>
      <c r="W50" s="44">
        <f>IFERROR(W49/H49,"0")</f>
        <v>0</v>
      </c>
      <c r="X50" s="44">
        <f>IFERROR(IF(X49="",0,X49),"0")</f>
        <v>0</v>
      </c>
      <c r="Y50" s="68"/>
      <c r="Z50" s="68"/>
    </row>
    <row r="51" spans="1:53" x14ac:dyDescent="0.2">
      <c r="A51" s="375"/>
      <c r="B51" s="375"/>
      <c r="C51" s="375"/>
      <c r="D51" s="375"/>
      <c r="E51" s="375"/>
      <c r="F51" s="375"/>
      <c r="G51" s="375"/>
      <c r="H51" s="375"/>
      <c r="I51" s="375"/>
      <c r="J51" s="375"/>
      <c r="K51" s="375"/>
      <c r="L51" s="375"/>
      <c r="M51" s="376"/>
      <c r="N51" s="372" t="s">
        <v>43</v>
      </c>
      <c r="O51" s="373"/>
      <c r="P51" s="373"/>
      <c r="Q51" s="373"/>
      <c r="R51" s="373"/>
      <c r="S51" s="373"/>
      <c r="T51" s="374"/>
      <c r="U51" s="43" t="s">
        <v>0</v>
      </c>
      <c r="V51" s="44">
        <f>IFERROR(SUM(V49:V49),"0")</f>
        <v>0</v>
      </c>
      <c r="W51" s="44">
        <f>IFERROR(SUM(W49:W49),"0")</f>
        <v>0</v>
      </c>
      <c r="X51" s="43"/>
      <c r="Y51" s="68"/>
      <c r="Z51" s="68"/>
    </row>
    <row r="52" spans="1:53" ht="16.5" customHeight="1" x14ac:dyDescent="0.25">
      <c r="A52" s="366" t="s">
        <v>113</v>
      </c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66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  <c r="Y52" s="66"/>
      <c r="Z52" s="66"/>
    </row>
    <row r="53" spans="1:53" ht="14.25" customHeight="1" x14ac:dyDescent="0.25">
      <c r="A53" s="367" t="s">
        <v>114</v>
      </c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7"/>
      <c r="M53" s="367"/>
      <c r="N53" s="367"/>
      <c r="O53" s="367"/>
      <c r="P53" s="367"/>
      <c r="Q53" s="367"/>
      <c r="R53" s="367"/>
      <c r="S53" s="367"/>
      <c r="T53" s="367"/>
      <c r="U53" s="367"/>
      <c r="V53" s="367"/>
      <c r="W53" s="367"/>
      <c r="X53" s="367"/>
      <c r="Y53" s="67"/>
      <c r="Z53" s="67"/>
    </row>
    <row r="54" spans="1:53" ht="27" customHeight="1" x14ac:dyDescent="0.25">
      <c r="A54" s="64" t="s">
        <v>115</v>
      </c>
      <c r="B54" s="64" t="s">
        <v>116</v>
      </c>
      <c r="C54" s="37">
        <v>4301011452</v>
      </c>
      <c r="D54" s="368">
        <v>4680115881426</v>
      </c>
      <c r="E54" s="368"/>
      <c r="F54" s="63">
        <v>1.35</v>
      </c>
      <c r="G54" s="38">
        <v>8</v>
      </c>
      <c r="H54" s="63">
        <v>10.8</v>
      </c>
      <c r="I54" s="63">
        <v>11.28</v>
      </c>
      <c r="J54" s="38">
        <v>56</v>
      </c>
      <c r="K54" s="38" t="s">
        <v>112</v>
      </c>
      <c r="L54" s="39" t="s">
        <v>111</v>
      </c>
      <c r="M54" s="38">
        <v>50</v>
      </c>
      <c r="N54" s="3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70"/>
      <c r="P54" s="370"/>
      <c r="Q54" s="370"/>
      <c r="R54" s="371"/>
      <c r="S54" s="40" t="s">
        <v>48</v>
      </c>
      <c r="T54" s="40" t="s">
        <v>48</v>
      </c>
      <c r="U54" s="41" t="s">
        <v>0</v>
      </c>
      <c r="V54" s="59">
        <v>0</v>
      </c>
      <c r="W54" s="56">
        <f>IFERROR(IF(V54="",0,CEILING((V54/$H54),1)*$H54),"")</f>
        <v>0</v>
      </c>
      <c r="X54" s="42" t="str">
        <f>IFERROR(IF(W54=0,"",ROUNDUP(W54/H54,0)*0.02175),"")</f>
        <v/>
      </c>
      <c r="Y54" s="69" t="s">
        <v>48</v>
      </c>
      <c r="Z54" s="70" t="s">
        <v>48</v>
      </c>
      <c r="AD54" s="71"/>
      <c r="BA54" s="84" t="s">
        <v>66</v>
      </c>
    </row>
    <row r="55" spans="1:53" ht="27" customHeight="1" x14ac:dyDescent="0.25">
      <c r="A55" s="64" t="s">
        <v>115</v>
      </c>
      <c r="B55" s="64" t="s">
        <v>117</v>
      </c>
      <c r="C55" s="37">
        <v>4301011481</v>
      </c>
      <c r="D55" s="368">
        <v>4680115881426</v>
      </c>
      <c r="E55" s="368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119</v>
      </c>
      <c r="M55" s="38">
        <v>55</v>
      </c>
      <c r="N55" s="388" t="s">
        <v>118</v>
      </c>
      <c r="O55" s="370"/>
      <c r="P55" s="370"/>
      <c r="Q55" s="370"/>
      <c r="R55" s="371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120</v>
      </c>
      <c r="B56" s="64" t="s">
        <v>121</v>
      </c>
      <c r="C56" s="37">
        <v>4301011437</v>
      </c>
      <c r="D56" s="368">
        <v>4680115881419</v>
      </c>
      <c r="E56" s="368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8" t="s">
        <v>80</v>
      </c>
      <c r="L56" s="39" t="s">
        <v>111</v>
      </c>
      <c r="M56" s="38">
        <v>50</v>
      </c>
      <c r="N56" s="3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70"/>
      <c r="P56" s="370"/>
      <c r="Q56" s="370"/>
      <c r="R56" s="371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IFERROR(IF(W56=0,"",ROUNDUP(W56/H56,0)*0.00937),"")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4301011458</v>
      </c>
      <c r="D57" s="368">
        <v>4680115881525</v>
      </c>
      <c r="E57" s="368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8" t="s">
        <v>80</v>
      </c>
      <c r="L57" s="39" t="s">
        <v>111</v>
      </c>
      <c r="M57" s="38">
        <v>50</v>
      </c>
      <c r="N57" s="390" t="s">
        <v>124</v>
      </c>
      <c r="O57" s="370"/>
      <c r="P57" s="370"/>
      <c r="Q57" s="370"/>
      <c r="R57" s="371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x14ac:dyDescent="0.2">
      <c r="A58" s="375"/>
      <c r="B58" s="375"/>
      <c r="C58" s="375"/>
      <c r="D58" s="375"/>
      <c r="E58" s="375"/>
      <c r="F58" s="375"/>
      <c r="G58" s="375"/>
      <c r="H58" s="375"/>
      <c r="I58" s="375"/>
      <c r="J58" s="375"/>
      <c r="K58" s="375"/>
      <c r="L58" s="375"/>
      <c r="M58" s="376"/>
      <c r="N58" s="372" t="s">
        <v>43</v>
      </c>
      <c r="O58" s="373"/>
      <c r="P58" s="373"/>
      <c r="Q58" s="373"/>
      <c r="R58" s="373"/>
      <c r="S58" s="373"/>
      <c r="T58" s="374"/>
      <c r="U58" s="43" t="s">
        <v>42</v>
      </c>
      <c r="V58" s="44">
        <f>IFERROR(V54/H54,"0")+IFERROR(V55/H55,"0")+IFERROR(V56/H56,"0")+IFERROR(V57/H57,"0")</f>
        <v>0</v>
      </c>
      <c r="W58" s="44">
        <f>IFERROR(W54/H54,"0")+IFERROR(W55/H55,"0")+IFERROR(W56/H56,"0")+IFERROR(W57/H57,"0")</f>
        <v>0</v>
      </c>
      <c r="X58" s="44">
        <f>IFERROR(IF(X54="",0,X54),"0")+IFERROR(IF(X55="",0,X55),"0")+IFERROR(IF(X56="",0,X56),"0")+IFERROR(IF(X57="",0,X57),"0")</f>
        <v>0</v>
      </c>
      <c r="Y58" s="68"/>
      <c r="Z58" s="68"/>
    </row>
    <row r="59" spans="1:53" x14ac:dyDescent="0.2">
      <c r="A59" s="375"/>
      <c r="B59" s="375"/>
      <c r="C59" s="375"/>
      <c r="D59" s="375"/>
      <c r="E59" s="375"/>
      <c r="F59" s="375"/>
      <c r="G59" s="375"/>
      <c r="H59" s="375"/>
      <c r="I59" s="375"/>
      <c r="J59" s="375"/>
      <c r="K59" s="375"/>
      <c r="L59" s="375"/>
      <c r="M59" s="376"/>
      <c r="N59" s="372" t="s">
        <v>43</v>
      </c>
      <c r="O59" s="373"/>
      <c r="P59" s="373"/>
      <c r="Q59" s="373"/>
      <c r="R59" s="373"/>
      <c r="S59" s="373"/>
      <c r="T59" s="374"/>
      <c r="U59" s="43" t="s">
        <v>0</v>
      </c>
      <c r="V59" s="44">
        <f>IFERROR(SUM(V54:V57),"0")</f>
        <v>0</v>
      </c>
      <c r="W59" s="44">
        <f>IFERROR(SUM(W54:W57),"0")</f>
        <v>0</v>
      </c>
      <c r="X59" s="43"/>
      <c r="Y59" s="68"/>
      <c r="Z59" s="68"/>
    </row>
    <row r="60" spans="1:53" ht="16.5" customHeight="1" x14ac:dyDescent="0.25">
      <c r="A60" s="366" t="s">
        <v>106</v>
      </c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  <c r="Y60" s="66"/>
      <c r="Z60" s="66"/>
    </row>
    <row r="61" spans="1:53" ht="14.25" customHeight="1" x14ac:dyDescent="0.25">
      <c r="A61" s="367" t="s">
        <v>114</v>
      </c>
      <c r="B61" s="367"/>
      <c r="C61" s="367"/>
      <c r="D61" s="367"/>
      <c r="E61" s="367"/>
      <c r="F61" s="367"/>
      <c r="G61" s="367"/>
      <c r="H61" s="367"/>
      <c r="I61" s="367"/>
      <c r="J61" s="367"/>
      <c r="K61" s="367"/>
      <c r="L61" s="367"/>
      <c r="M61" s="367"/>
      <c r="N61" s="367"/>
      <c r="O61" s="367"/>
      <c r="P61" s="367"/>
      <c r="Q61" s="367"/>
      <c r="R61" s="367"/>
      <c r="S61" s="367"/>
      <c r="T61" s="367"/>
      <c r="U61" s="367"/>
      <c r="V61" s="367"/>
      <c r="W61" s="367"/>
      <c r="X61" s="367"/>
      <c r="Y61" s="67"/>
      <c r="Z61" s="67"/>
    </row>
    <row r="62" spans="1:53" ht="27" customHeight="1" x14ac:dyDescent="0.25">
      <c r="A62" s="64" t="s">
        <v>125</v>
      </c>
      <c r="B62" s="64" t="s">
        <v>126</v>
      </c>
      <c r="C62" s="37">
        <v>4301011623</v>
      </c>
      <c r="D62" s="368">
        <v>4607091382945</v>
      </c>
      <c r="E62" s="368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112</v>
      </c>
      <c r="L62" s="39" t="s">
        <v>111</v>
      </c>
      <c r="M62" s="38">
        <v>50</v>
      </c>
      <c r="N62" s="391" t="s">
        <v>127</v>
      </c>
      <c r="O62" s="370"/>
      <c r="P62" s="370"/>
      <c r="Q62" s="370"/>
      <c r="R62" s="371"/>
      <c r="S62" s="40" t="s">
        <v>48</v>
      </c>
      <c r="T62" s="40" t="s">
        <v>48</v>
      </c>
      <c r="U62" s="41" t="s">
        <v>0</v>
      </c>
      <c r="V62" s="59">
        <v>0</v>
      </c>
      <c r="W62" s="56">
        <f t="shared" ref="W62:W76" si="2">IFERROR(IF(V62="",0,CEILING((V62/$H62),1)*$H62),"")</f>
        <v>0</v>
      </c>
      <c r="X62" s="42" t="str">
        <f>IFERROR(IF(W62=0,"",ROUNDUP(W62/H62,0)*0.02175),"")</f>
        <v/>
      </c>
      <c r="Y62" s="69" t="s">
        <v>48</v>
      </c>
      <c r="Z62" s="70" t="s">
        <v>48</v>
      </c>
      <c r="AD62" s="71"/>
      <c r="BA62" s="88" t="s">
        <v>66</v>
      </c>
    </row>
    <row r="63" spans="1:53" ht="27" customHeight="1" x14ac:dyDescent="0.25">
      <c r="A63" s="64" t="s">
        <v>128</v>
      </c>
      <c r="B63" s="64" t="s">
        <v>129</v>
      </c>
      <c r="C63" s="37">
        <v>4301011380</v>
      </c>
      <c r="D63" s="368">
        <v>4607091385670</v>
      </c>
      <c r="E63" s="36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8" t="s">
        <v>112</v>
      </c>
      <c r="L63" s="39" t="s">
        <v>111</v>
      </c>
      <c r="M63" s="38">
        <v>50</v>
      </c>
      <c r="N63" s="3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3" s="370"/>
      <c r="P63" s="370"/>
      <c r="Q63" s="370"/>
      <c r="R63" s="371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si="2"/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4301011468</v>
      </c>
      <c r="D64" s="368">
        <v>4680115881327</v>
      </c>
      <c r="E64" s="36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132</v>
      </c>
      <c r="M64" s="38">
        <v>50</v>
      </c>
      <c r="N64" s="3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70"/>
      <c r="P64" s="370"/>
      <c r="Q64" s="370"/>
      <c r="R64" s="371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16.5" customHeight="1" x14ac:dyDescent="0.25">
      <c r="A65" s="64" t="s">
        <v>133</v>
      </c>
      <c r="B65" s="64" t="s">
        <v>134</v>
      </c>
      <c r="C65" s="37">
        <v>4301011514</v>
      </c>
      <c r="D65" s="368">
        <v>4680115882133</v>
      </c>
      <c r="E65" s="36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3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5" s="370"/>
      <c r="P65" s="370"/>
      <c r="Q65" s="370"/>
      <c r="R65" s="371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4301011192</v>
      </c>
      <c r="D66" s="368">
        <v>4607091382952</v>
      </c>
      <c r="E66" s="368"/>
      <c r="F66" s="63">
        <v>0.5</v>
      </c>
      <c r="G66" s="38">
        <v>6</v>
      </c>
      <c r="H66" s="63">
        <v>3</v>
      </c>
      <c r="I66" s="63">
        <v>3.2</v>
      </c>
      <c r="J66" s="38">
        <v>156</v>
      </c>
      <c r="K66" s="38" t="s">
        <v>80</v>
      </c>
      <c r="L66" s="39" t="s">
        <v>111</v>
      </c>
      <c r="M66" s="38">
        <v>50</v>
      </c>
      <c r="N66" s="3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70"/>
      <c r="P66" s="370"/>
      <c r="Q66" s="370"/>
      <c r="R66" s="371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IFERROR(IF(W66=0,"",ROUNDUP(W66/H66,0)*0.00753),"")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4301011565</v>
      </c>
      <c r="D67" s="368">
        <v>4680115882539</v>
      </c>
      <c r="E67" s="368"/>
      <c r="F67" s="63">
        <v>0.37</v>
      </c>
      <c r="G67" s="38">
        <v>10</v>
      </c>
      <c r="H67" s="63">
        <v>3.7</v>
      </c>
      <c r="I67" s="63">
        <v>3.94</v>
      </c>
      <c r="J67" s="38">
        <v>120</v>
      </c>
      <c r="K67" s="38" t="s">
        <v>80</v>
      </c>
      <c r="L67" s="39" t="s">
        <v>139</v>
      </c>
      <c r="M67" s="38">
        <v>50</v>
      </c>
      <c r="N67" s="3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7" s="370"/>
      <c r="P67" s="370"/>
      <c r="Q67" s="370"/>
      <c r="R67" s="371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ref="X67:X72" si="3">IFERROR(IF(W67=0,"",ROUNDUP(W67/H67,0)*0.00937),"")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140</v>
      </c>
      <c r="B68" s="64" t="s">
        <v>141</v>
      </c>
      <c r="C68" s="37">
        <v>4301011382</v>
      </c>
      <c r="D68" s="368">
        <v>4607091385687</v>
      </c>
      <c r="E68" s="368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139</v>
      </c>
      <c r="M68" s="38">
        <v>50</v>
      </c>
      <c r="N68" s="3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70"/>
      <c r="P68" s="370"/>
      <c r="Q68" s="370"/>
      <c r="R68" s="371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4301011344</v>
      </c>
      <c r="D69" s="368">
        <v>4607091384604</v>
      </c>
      <c r="E69" s="36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111</v>
      </c>
      <c r="M69" s="38">
        <v>50</v>
      </c>
      <c r="N69" s="39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70"/>
      <c r="P69" s="370"/>
      <c r="Q69" s="370"/>
      <c r="R69" s="371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4301011386</v>
      </c>
      <c r="D70" s="368">
        <v>4680115880283</v>
      </c>
      <c r="E70" s="368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80</v>
      </c>
      <c r="L70" s="39" t="s">
        <v>111</v>
      </c>
      <c r="M70" s="38">
        <v>45</v>
      </c>
      <c r="N70" s="39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70"/>
      <c r="P70" s="370"/>
      <c r="Q70" s="370"/>
      <c r="R70" s="371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4301011443</v>
      </c>
      <c r="D71" s="368">
        <v>4680115881303</v>
      </c>
      <c r="E71" s="368"/>
      <c r="F71" s="63">
        <v>0.45</v>
      </c>
      <c r="G71" s="38">
        <v>10</v>
      </c>
      <c r="H71" s="63">
        <v>4.5</v>
      </c>
      <c r="I71" s="63">
        <v>4.71</v>
      </c>
      <c r="J71" s="38">
        <v>120</v>
      </c>
      <c r="K71" s="38" t="s">
        <v>80</v>
      </c>
      <c r="L71" s="39" t="s">
        <v>132</v>
      </c>
      <c r="M71" s="38">
        <v>50</v>
      </c>
      <c r="N71" s="4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70"/>
      <c r="P71" s="370"/>
      <c r="Q71" s="370"/>
      <c r="R71" s="371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148</v>
      </c>
      <c r="B72" s="64" t="s">
        <v>149</v>
      </c>
      <c r="C72" s="37">
        <v>4301011432</v>
      </c>
      <c r="D72" s="368">
        <v>4680115882720</v>
      </c>
      <c r="E72" s="368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80</v>
      </c>
      <c r="L72" s="39" t="s">
        <v>111</v>
      </c>
      <c r="M72" s="38">
        <v>90</v>
      </c>
      <c r="N72" s="401" t="s">
        <v>150</v>
      </c>
      <c r="O72" s="370"/>
      <c r="P72" s="370"/>
      <c r="Q72" s="370"/>
      <c r="R72" s="371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4301011352</v>
      </c>
      <c r="D73" s="368">
        <v>4607091388466</v>
      </c>
      <c r="E73" s="368"/>
      <c r="F73" s="63">
        <v>0.45</v>
      </c>
      <c r="G73" s="38">
        <v>6</v>
      </c>
      <c r="H73" s="63">
        <v>2.7</v>
      </c>
      <c r="I73" s="63">
        <v>2.9</v>
      </c>
      <c r="J73" s="38">
        <v>156</v>
      </c>
      <c r="K73" s="38" t="s">
        <v>80</v>
      </c>
      <c r="L73" s="39" t="s">
        <v>139</v>
      </c>
      <c r="M73" s="38">
        <v>45</v>
      </c>
      <c r="N73" s="4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70"/>
      <c r="P73" s="370"/>
      <c r="Q73" s="370"/>
      <c r="R73" s="371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>IFERROR(IF(W73=0,"",ROUNDUP(W73/H73,0)*0.00753),"")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4301011417</v>
      </c>
      <c r="D74" s="368">
        <v>4680115880269</v>
      </c>
      <c r="E74" s="368"/>
      <c r="F74" s="63">
        <v>0.375</v>
      </c>
      <c r="G74" s="38">
        <v>10</v>
      </c>
      <c r="H74" s="63">
        <v>3.75</v>
      </c>
      <c r="I74" s="63">
        <v>3.99</v>
      </c>
      <c r="J74" s="38">
        <v>120</v>
      </c>
      <c r="K74" s="38" t="s">
        <v>80</v>
      </c>
      <c r="L74" s="39" t="s">
        <v>139</v>
      </c>
      <c r="M74" s="38">
        <v>50</v>
      </c>
      <c r="N74" s="40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70"/>
      <c r="P74" s="370"/>
      <c r="Q74" s="370"/>
      <c r="R74" s="371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IFERROR(IF(W74=0,"",ROUNDUP(W74/H74,0)*0.00937),"")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155</v>
      </c>
      <c r="B75" s="64" t="s">
        <v>156</v>
      </c>
      <c r="C75" s="37">
        <v>4301011415</v>
      </c>
      <c r="D75" s="368">
        <v>4680115880429</v>
      </c>
      <c r="E75" s="368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139</v>
      </c>
      <c r="M75" s="38">
        <v>50</v>
      </c>
      <c r="N75" s="4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70"/>
      <c r="P75" s="370"/>
      <c r="Q75" s="370"/>
      <c r="R75" s="371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157</v>
      </c>
      <c r="B76" s="64" t="s">
        <v>158</v>
      </c>
      <c r="C76" s="37">
        <v>4301011462</v>
      </c>
      <c r="D76" s="368">
        <v>4680115881457</v>
      </c>
      <c r="E76" s="368"/>
      <c r="F76" s="63">
        <v>0.75</v>
      </c>
      <c r="G76" s="38">
        <v>6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139</v>
      </c>
      <c r="M76" s="38">
        <v>50</v>
      </c>
      <c r="N76" s="4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70"/>
      <c r="P76" s="370"/>
      <c r="Q76" s="370"/>
      <c r="R76" s="371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x14ac:dyDescent="0.2">
      <c r="A77" s="375"/>
      <c r="B77" s="375"/>
      <c r="C77" s="375"/>
      <c r="D77" s="375"/>
      <c r="E77" s="375"/>
      <c r="F77" s="375"/>
      <c r="G77" s="375"/>
      <c r="H77" s="375"/>
      <c r="I77" s="375"/>
      <c r="J77" s="375"/>
      <c r="K77" s="375"/>
      <c r="L77" s="375"/>
      <c r="M77" s="376"/>
      <c r="N77" s="372" t="s">
        <v>43</v>
      </c>
      <c r="O77" s="373"/>
      <c r="P77" s="373"/>
      <c r="Q77" s="373"/>
      <c r="R77" s="373"/>
      <c r="S77" s="373"/>
      <c r="T77" s="374"/>
      <c r="U77" s="43" t="s">
        <v>42</v>
      </c>
      <c r="V77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44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44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68"/>
      <c r="Z77" s="68"/>
    </row>
    <row r="78" spans="1:53" x14ac:dyDescent="0.2">
      <c r="A78" s="375"/>
      <c r="B78" s="375"/>
      <c r="C78" s="375"/>
      <c r="D78" s="375"/>
      <c r="E78" s="375"/>
      <c r="F78" s="375"/>
      <c r="G78" s="375"/>
      <c r="H78" s="375"/>
      <c r="I78" s="375"/>
      <c r="J78" s="375"/>
      <c r="K78" s="375"/>
      <c r="L78" s="375"/>
      <c r="M78" s="376"/>
      <c r="N78" s="372" t="s">
        <v>43</v>
      </c>
      <c r="O78" s="373"/>
      <c r="P78" s="373"/>
      <c r="Q78" s="373"/>
      <c r="R78" s="373"/>
      <c r="S78" s="373"/>
      <c r="T78" s="374"/>
      <c r="U78" s="43" t="s">
        <v>0</v>
      </c>
      <c r="V78" s="44">
        <f>IFERROR(SUM(V62:V76),"0")</f>
        <v>0</v>
      </c>
      <c r="W78" s="44">
        <f>IFERROR(SUM(W62:W76),"0")</f>
        <v>0</v>
      </c>
      <c r="X78" s="43"/>
      <c r="Y78" s="68"/>
      <c r="Z78" s="68"/>
    </row>
    <row r="79" spans="1:53" ht="14.25" customHeight="1" x14ac:dyDescent="0.25">
      <c r="A79" s="367" t="s">
        <v>108</v>
      </c>
      <c r="B79" s="367"/>
      <c r="C79" s="367"/>
      <c r="D79" s="367"/>
      <c r="E79" s="367"/>
      <c r="F79" s="367"/>
      <c r="G79" s="367"/>
      <c r="H79" s="367"/>
      <c r="I79" s="367"/>
      <c r="J79" s="367"/>
      <c r="K79" s="367"/>
      <c r="L79" s="367"/>
      <c r="M79" s="367"/>
      <c r="N79" s="367"/>
      <c r="O79" s="367"/>
      <c r="P79" s="367"/>
      <c r="Q79" s="367"/>
      <c r="R79" s="367"/>
      <c r="S79" s="367"/>
      <c r="T79" s="367"/>
      <c r="U79" s="367"/>
      <c r="V79" s="367"/>
      <c r="W79" s="367"/>
      <c r="X79" s="367"/>
      <c r="Y79" s="67"/>
      <c r="Z79" s="67"/>
    </row>
    <row r="80" spans="1:53" ht="27" customHeight="1" x14ac:dyDescent="0.25">
      <c r="A80" s="64" t="s">
        <v>159</v>
      </c>
      <c r="B80" s="64" t="s">
        <v>160</v>
      </c>
      <c r="C80" s="37">
        <v>4301020189</v>
      </c>
      <c r="D80" s="368">
        <v>4607091384789</v>
      </c>
      <c r="E80" s="368"/>
      <c r="F80" s="63">
        <v>1</v>
      </c>
      <c r="G80" s="38">
        <v>6</v>
      </c>
      <c r="H80" s="63">
        <v>6</v>
      </c>
      <c r="I80" s="63">
        <v>6.36</v>
      </c>
      <c r="J80" s="38">
        <v>104</v>
      </c>
      <c r="K80" s="38" t="s">
        <v>112</v>
      </c>
      <c r="L80" s="39" t="s">
        <v>111</v>
      </c>
      <c r="M80" s="38">
        <v>45</v>
      </c>
      <c r="N80" s="406" t="s">
        <v>161</v>
      </c>
      <c r="O80" s="370"/>
      <c r="P80" s="370"/>
      <c r="Q80" s="370"/>
      <c r="R80" s="371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ref="W80:W86" si="4">IFERROR(IF(V80="",0,CEILING((V80/$H80),1)*$H80),"")</f>
        <v>0</v>
      </c>
      <c r="X80" s="42" t="str">
        <f>IFERROR(IF(W80=0,"",ROUNDUP(W80/H80,0)*0.01196),"")</f>
        <v/>
      </c>
      <c r="Y80" s="69" t="s">
        <v>48</v>
      </c>
      <c r="Z80" s="70" t="s">
        <v>48</v>
      </c>
      <c r="AD80" s="71"/>
      <c r="BA80" s="103" t="s">
        <v>66</v>
      </c>
    </row>
    <row r="81" spans="1:53" ht="16.5" customHeight="1" x14ac:dyDescent="0.25">
      <c r="A81" s="64" t="s">
        <v>162</v>
      </c>
      <c r="B81" s="64" t="s">
        <v>163</v>
      </c>
      <c r="C81" s="37">
        <v>4301020235</v>
      </c>
      <c r="D81" s="368">
        <v>4680115881488</v>
      </c>
      <c r="E81" s="368"/>
      <c r="F81" s="63">
        <v>1.35</v>
      </c>
      <c r="G81" s="38">
        <v>8</v>
      </c>
      <c r="H81" s="63">
        <v>10.8</v>
      </c>
      <c r="I81" s="63">
        <v>11.28</v>
      </c>
      <c r="J81" s="38">
        <v>48</v>
      </c>
      <c r="K81" s="38" t="s">
        <v>112</v>
      </c>
      <c r="L81" s="39" t="s">
        <v>111</v>
      </c>
      <c r="M81" s="38">
        <v>50</v>
      </c>
      <c r="N81" s="4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70"/>
      <c r="P81" s="370"/>
      <c r="Q81" s="370"/>
      <c r="R81" s="371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4"/>
        <v>0</v>
      </c>
      <c r="X81" s="42" t="str">
        <f>IFERROR(IF(W81=0,"",ROUNDUP(W81/H81,0)*0.02175),"")</f>
        <v/>
      </c>
      <c r="Y81" s="69" t="s">
        <v>48</v>
      </c>
      <c r="Z81" s="70" t="s">
        <v>48</v>
      </c>
      <c r="AD81" s="71"/>
      <c r="BA81" s="104" t="s">
        <v>66</v>
      </c>
    </row>
    <row r="82" spans="1:53" ht="27" customHeight="1" x14ac:dyDescent="0.25">
      <c r="A82" s="64" t="s">
        <v>164</v>
      </c>
      <c r="B82" s="64" t="s">
        <v>165</v>
      </c>
      <c r="C82" s="37">
        <v>4301020183</v>
      </c>
      <c r="D82" s="368">
        <v>4607091384765</v>
      </c>
      <c r="E82" s="368"/>
      <c r="F82" s="63">
        <v>0.42</v>
      </c>
      <c r="G82" s="38">
        <v>6</v>
      </c>
      <c r="H82" s="63">
        <v>2.52</v>
      </c>
      <c r="I82" s="63">
        <v>2.72</v>
      </c>
      <c r="J82" s="38">
        <v>156</v>
      </c>
      <c r="K82" s="38" t="s">
        <v>80</v>
      </c>
      <c r="L82" s="39" t="s">
        <v>111</v>
      </c>
      <c r="M82" s="38">
        <v>45</v>
      </c>
      <c r="N82" s="408" t="s">
        <v>166</v>
      </c>
      <c r="O82" s="370"/>
      <c r="P82" s="370"/>
      <c r="Q82" s="370"/>
      <c r="R82" s="371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4"/>
        <v>0</v>
      </c>
      <c r="X82" s="42" t="str">
        <f>IFERROR(IF(W82=0,"",ROUNDUP(W82/H82,0)*0.00753),"")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27" customHeight="1" x14ac:dyDescent="0.25">
      <c r="A83" s="64" t="s">
        <v>167</v>
      </c>
      <c r="B83" s="64" t="s">
        <v>168</v>
      </c>
      <c r="C83" s="37">
        <v>4301020228</v>
      </c>
      <c r="D83" s="368">
        <v>4680115882751</v>
      </c>
      <c r="E83" s="368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111</v>
      </c>
      <c r="M83" s="38">
        <v>90</v>
      </c>
      <c r="N83" s="409" t="s">
        <v>169</v>
      </c>
      <c r="O83" s="370"/>
      <c r="P83" s="370"/>
      <c r="Q83" s="370"/>
      <c r="R83" s="371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170</v>
      </c>
      <c r="B84" s="64" t="s">
        <v>171</v>
      </c>
      <c r="C84" s="37">
        <v>4301020258</v>
      </c>
      <c r="D84" s="368">
        <v>4680115882775</v>
      </c>
      <c r="E84" s="368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8" t="s">
        <v>173</v>
      </c>
      <c r="L84" s="39" t="s">
        <v>139</v>
      </c>
      <c r="M84" s="38">
        <v>50</v>
      </c>
      <c r="N84" s="410" t="s">
        <v>172</v>
      </c>
      <c r="O84" s="370"/>
      <c r="P84" s="370"/>
      <c r="Q84" s="370"/>
      <c r="R84" s="371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IFERROR(IF(W84=0,"",ROUNDUP(W84/H84,0)*0.00502),"")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174</v>
      </c>
      <c r="B85" s="64" t="s">
        <v>175</v>
      </c>
      <c r="C85" s="37">
        <v>4301020217</v>
      </c>
      <c r="D85" s="368">
        <v>4680115880658</v>
      </c>
      <c r="E85" s="368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8" t="s">
        <v>80</v>
      </c>
      <c r="L85" s="39" t="s">
        <v>111</v>
      </c>
      <c r="M85" s="38">
        <v>50</v>
      </c>
      <c r="N85" s="4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70"/>
      <c r="P85" s="370"/>
      <c r="Q85" s="370"/>
      <c r="R85" s="371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4301020223</v>
      </c>
      <c r="D86" s="368">
        <v>4607091381962</v>
      </c>
      <c r="E86" s="368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8" t="s">
        <v>80</v>
      </c>
      <c r="L86" s="39" t="s">
        <v>111</v>
      </c>
      <c r="M86" s="38">
        <v>50</v>
      </c>
      <c r="N86" s="41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70"/>
      <c r="P86" s="370"/>
      <c r="Q86" s="370"/>
      <c r="R86" s="371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x14ac:dyDescent="0.2">
      <c r="A87" s="375"/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6"/>
      <c r="N87" s="372" t="s">
        <v>43</v>
      </c>
      <c r="O87" s="373"/>
      <c r="P87" s="373"/>
      <c r="Q87" s="373"/>
      <c r="R87" s="373"/>
      <c r="S87" s="373"/>
      <c r="T87" s="374"/>
      <c r="U87" s="43" t="s">
        <v>42</v>
      </c>
      <c r="V87" s="44">
        <f>IFERROR(V80/H80,"0")+IFERROR(V81/H81,"0")+IFERROR(V82/H82,"0")+IFERROR(V83/H83,"0")+IFERROR(V84/H84,"0")+IFERROR(V85/H85,"0")+IFERROR(V86/H86,"0")</f>
        <v>0</v>
      </c>
      <c r="W87" s="44">
        <f>IFERROR(W80/H80,"0")+IFERROR(W81/H81,"0")+IFERROR(W82/H82,"0")+IFERROR(W83/H83,"0")+IFERROR(W84/H84,"0")+IFERROR(W85/H85,"0")+IFERROR(W86/H86,"0")</f>
        <v>0</v>
      </c>
      <c r="X87" s="44">
        <f>IFERROR(IF(X80="",0,X80),"0")+IFERROR(IF(X81="",0,X81),"0")+IFERROR(IF(X82="",0,X82),"0")+IFERROR(IF(X83="",0,X83),"0")+IFERROR(IF(X84="",0,X84),"0")+IFERROR(IF(X85="",0,X85),"0")+IFERROR(IF(X86="",0,X86),"0")</f>
        <v>0</v>
      </c>
      <c r="Y87" s="68"/>
      <c r="Z87" s="68"/>
    </row>
    <row r="88" spans="1:53" x14ac:dyDescent="0.2">
      <c r="A88" s="375"/>
      <c r="B88" s="375"/>
      <c r="C88" s="375"/>
      <c r="D88" s="375"/>
      <c r="E88" s="375"/>
      <c r="F88" s="375"/>
      <c r="G88" s="375"/>
      <c r="H88" s="375"/>
      <c r="I88" s="375"/>
      <c r="J88" s="375"/>
      <c r="K88" s="375"/>
      <c r="L88" s="375"/>
      <c r="M88" s="376"/>
      <c r="N88" s="372" t="s">
        <v>43</v>
      </c>
      <c r="O88" s="373"/>
      <c r="P88" s="373"/>
      <c r="Q88" s="373"/>
      <c r="R88" s="373"/>
      <c r="S88" s="373"/>
      <c r="T88" s="374"/>
      <c r="U88" s="43" t="s">
        <v>0</v>
      </c>
      <c r="V88" s="44">
        <f>IFERROR(SUM(V80:V86),"0")</f>
        <v>0</v>
      </c>
      <c r="W88" s="44">
        <f>IFERROR(SUM(W80:W86),"0")</f>
        <v>0</v>
      </c>
      <c r="X88" s="43"/>
      <c r="Y88" s="68"/>
      <c r="Z88" s="68"/>
    </row>
    <row r="89" spans="1:53" ht="14.25" customHeight="1" x14ac:dyDescent="0.25">
      <c r="A89" s="367" t="s">
        <v>76</v>
      </c>
      <c r="B89" s="367"/>
      <c r="C89" s="367"/>
      <c r="D89" s="367"/>
      <c r="E89" s="367"/>
      <c r="F89" s="367"/>
      <c r="G89" s="367"/>
      <c r="H89" s="367"/>
      <c r="I89" s="367"/>
      <c r="J89" s="367"/>
      <c r="K89" s="367"/>
      <c r="L89" s="367"/>
      <c r="M89" s="367"/>
      <c r="N89" s="367"/>
      <c r="O89" s="367"/>
      <c r="P89" s="367"/>
      <c r="Q89" s="367"/>
      <c r="R89" s="367"/>
      <c r="S89" s="367"/>
      <c r="T89" s="367"/>
      <c r="U89" s="367"/>
      <c r="V89" s="367"/>
      <c r="W89" s="367"/>
      <c r="X89" s="367"/>
      <c r="Y89" s="67"/>
      <c r="Z89" s="67"/>
    </row>
    <row r="90" spans="1:53" ht="16.5" customHeight="1" x14ac:dyDescent="0.25">
      <c r="A90" s="64" t="s">
        <v>178</v>
      </c>
      <c r="B90" s="64" t="s">
        <v>179</v>
      </c>
      <c r="C90" s="37">
        <v>4301030895</v>
      </c>
      <c r="D90" s="368">
        <v>4607091387667</v>
      </c>
      <c r="E90" s="368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8" t="s">
        <v>112</v>
      </c>
      <c r="L90" s="39" t="s">
        <v>111</v>
      </c>
      <c r="M90" s="38">
        <v>40</v>
      </c>
      <c r="N90" s="4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70"/>
      <c r="P90" s="370"/>
      <c r="Q90" s="370"/>
      <c r="R90" s="371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ref="W90:W97" si="5"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0" t="s">
        <v>66</v>
      </c>
    </row>
    <row r="91" spans="1:53" ht="27" customHeight="1" x14ac:dyDescent="0.25">
      <c r="A91" s="64" t="s">
        <v>180</v>
      </c>
      <c r="B91" s="64" t="s">
        <v>181</v>
      </c>
      <c r="C91" s="37">
        <v>4301030961</v>
      </c>
      <c r="D91" s="368">
        <v>4607091387636</v>
      </c>
      <c r="E91" s="368"/>
      <c r="F91" s="63">
        <v>0.7</v>
      </c>
      <c r="G91" s="38">
        <v>6</v>
      </c>
      <c r="H91" s="63">
        <v>4.2</v>
      </c>
      <c r="I91" s="63">
        <v>4.5</v>
      </c>
      <c r="J91" s="38">
        <v>120</v>
      </c>
      <c r="K91" s="38" t="s">
        <v>80</v>
      </c>
      <c r="L91" s="39" t="s">
        <v>79</v>
      </c>
      <c r="M91" s="38">
        <v>40</v>
      </c>
      <c r="N91" s="4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70"/>
      <c r="P91" s="370"/>
      <c r="Q91" s="370"/>
      <c r="R91" s="371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si="5"/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customHeight="1" x14ac:dyDescent="0.25">
      <c r="A92" s="64" t="s">
        <v>182</v>
      </c>
      <c r="B92" s="64" t="s">
        <v>183</v>
      </c>
      <c r="C92" s="37">
        <v>4301031078</v>
      </c>
      <c r="D92" s="368">
        <v>4607091384727</v>
      </c>
      <c r="E92" s="368"/>
      <c r="F92" s="63">
        <v>0.8</v>
      </c>
      <c r="G92" s="38">
        <v>6</v>
      </c>
      <c r="H92" s="63">
        <v>4.8</v>
      </c>
      <c r="I92" s="63">
        <v>5.16</v>
      </c>
      <c r="J92" s="38">
        <v>104</v>
      </c>
      <c r="K92" s="38" t="s">
        <v>112</v>
      </c>
      <c r="L92" s="39" t="s">
        <v>79</v>
      </c>
      <c r="M92" s="38">
        <v>45</v>
      </c>
      <c r="N92" s="41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70"/>
      <c r="P92" s="370"/>
      <c r="Q92" s="370"/>
      <c r="R92" s="371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5"/>
        <v>0</v>
      </c>
      <c r="X92" s="42" t="str">
        <f>IFERROR(IF(W92=0,"",ROUNDUP(W92/H92,0)*0.01196),"")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184</v>
      </c>
      <c r="B93" s="64" t="s">
        <v>185</v>
      </c>
      <c r="C93" s="37">
        <v>4301031080</v>
      </c>
      <c r="D93" s="368">
        <v>4607091386745</v>
      </c>
      <c r="E93" s="368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41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70"/>
      <c r="P93" s="370"/>
      <c r="Q93" s="370"/>
      <c r="R93" s="371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customHeight="1" x14ac:dyDescent="0.25">
      <c r="A94" s="64" t="s">
        <v>186</v>
      </c>
      <c r="B94" s="64" t="s">
        <v>187</v>
      </c>
      <c r="C94" s="37">
        <v>4301030963</v>
      </c>
      <c r="D94" s="368">
        <v>4607091382426</v>
      </c>
      <c r="E94" s="368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4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70"/>
      <c r="P94" s="370"/>
      <c r="Q94" s="370"/>
      <c r="R94" s="371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188</v>
      </c>
      <c r="B95" s="64" t="s">
        <v>189</v>
      </c>
      <c r="C95" s="37">
        <v>4301030962</v>
      </c>
      <c r="D95" s="368">
        <v>4607091386547</v>
      </c>
      <c r="E95" s="368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173</v>
      </c>
      <c r="L95" s="39" t="s">
        <v>79</v>
      </c>
      <c r="M95" s="38">
        <v>40</v>
      </c>
      <c r="N95" s="4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70"/>
      <c r="P95" s="370"/>
      <c r="Q95" s="370"/>
      <c r="R95" s="371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IFERROR(IF(W95=0,"",ROUNDUP(W95/H95,0)*0.00502),"")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190</v>
      </c>
      <c r="B96" s="64" t="s">
        <v>191</v>
      </c>
      <c r="C96" s="37">
        <v>4301031079</v>
      </c>
      <c r="D96" s="368">
        <v>4607091384734</v>
      </c>
      <c r="E96" s="368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173</v>
      </c>
      <c r="L96" s="39" t="s">
        <v>79</v>
      </c>
      <c r="M96" s="38">
        <v>45</v>
      </c>
      <c r="N96" s="4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70"/>
      <c r="P96" s="370"/>
      <c r="Q96" s="370"/>
      <c r="R96" s="371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192</v>
      </c>
      <c r="B97" s="64" t="s">
        <v>193</v>
      </c>
      <c r="C97" s="37">
        <v>4301030964</v>
      </c>
      <c r="D97" s="368">
        <v>4607091382464</v>
      </c>
      <c r="E97" s="368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173</v>
      </c>
      <c r="L97" s="39" t="s">
        <v>79</v>
      </c>
      <c r="M97" s="38">
        <v>40</v>
      </c>
      <c r="N97" s="4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70"/>
      <c r="P97" s="370"/>
      <c r="Q97" s="370"/>
      <c r="R97" s="371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x14ac:dyDescent="0.2">
      <c r="A98" s="375"/>
      <c r="B98" s="375"/>
      <c r="C98" s="375"/>
      <c r="D98" s="375"/>
      <c r="E98" s="375"/>
      <c r="F98" s="375"/>
      <c r="G98" s="375"/>
      <c r="H98" s="375"/>
      <c r="I98" s="375"/>
      <c r="J98" s="375"/>
      <c r="K98" s="375"/>
      <c r="L98" s="375"/>
      <c r="M98" s="376"/>
      <c r="N98" s="372" t="s">
        <v>43</v>
      </c>
      <c r="O98" s="373"/>
      <c r="P98" s="373"/>
      <c r="Q98" s="373"/>
      <c r="R98" s="373"/>
      <c r="S98" s="373"/>
      <c r="T98" s="374"/>
      <c r="U98" s="43" t="s">
        <v>42</v>
      </c>
      <c r="V98" s="44">
        <f>IFERROR(V90/H90,"0")+IFERROR(V91/H91,"0")+IFERROR(V92/H92,"0")+IFERROR(V93/H93,"0")+IFERROR(V94/H94,"0")+IFERROR(V95/H95,"0")+IFERROR(V96/H96,"0")+IFERROR(V97/H97,"0")</f>
        <v>0</v>
      </c>
      <c r="W98" s="44">
        <f>IFERROR(W90/H90,"0")+IFERROR(W91/H91,"0")+IFERROR(W92/H92,"0")+IFERROR(W93/H93,"0")+IFERROR(W94/H94,"0")+IFERROR(W95/H95,"0")+IFERROR(W96/H96,"0")+IFERROR(W97/H97,"0")</f>
        <v>0</v>
      </c>
      <c r="X98" s="44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375"/>
      <c r="B99" s="375"/>
      <c r="C99" s="375"/>
      <c r="D99" s="375"/>
      <c r="E99" s="375"/>
      <c r="F99" s="375"/>
      <c r="G99" s="375"/>
      <c r="H99" s="375"/>
      <c r="I99" s="375"/>
      <c r="J99" s="375"/>
      <c r="K99" s="375"/>
      <c r="L99" s="375"/>
      <c r="M99" s="376"/>
      <c r="N99" s="372" t="s">
        <v>43</v>
      </c>
      <c r="O99" s="373"/>
      <c r="P99" s="373"/>
      <c r="Q99" s="373"/>
      <c r="R99" s="373"/>
      <c r="S99" s="373"/>
      <c r="T99" s="374"/>
      <c r="U99" s="43" t="s">
        <v>0</v>
      </c>
      <c r="V99" s="44">
        <f>IFERROR(SUM(V90:V97),"0")</f>
        <v>0</v>
      </c>
      <c r="W99" s="44">
        <f>IFERROR(SUM(W90:W97),"0")</f>
        <v>0</v>
      </c>
      <c r="X99" s="43"/>
      <c r="Y99" s="68"/>
      <c r="Z99" s="68"/>
    </row>
    <row r="100" spans="1:53" ht="14.25" customHeight="1" x14ac:dyDescent="0.25">
      <c r="A100" s="367" t="s">
        <v>81</v>
      </c>
      <c r="B100" s="367"/>
      <c r="C100" s="367"/>
      <c r="D100" s="367"/>
      <c r="E100" s="367"/>
      <c r="F100" s="367"/>
      <c r="G100" s="367"/>
      <c r="H100" s="367"/>
      <c r="I100" s="367"/>
      <c r="J100" s="367"/>
      <c r="K100" s="367"/>
      <c r="L100" s="367"/>
      <c r="M100" s="367"/>
      <c r="N100" s="367"/>
      <c r="O100" s="367"/>
      <c r="P100" s="367"/>
      <c r="Q100" s="367"/>
      <c r="R100" s="367"/>
      <c r="S100" s="367"/>
      <c r="T100" s="367"/>
      <c r="U100" s="367"/>
      <c r="V100" s="367"/>
      <c r="W100" s="367"/>
      <c r="X100" s="367"/>
      <c r="Y100" s="67"/>
      <c r="Z100" s="67"/>
    </row>
    <row r="101" spans="1:53" ht="27" customHeight="1" x14ac:dyDescent="0.25">
      <c r="A101" s="64" t="s">
        <v>194</v>
      </c>
      <c r="B101" s="64" t="s">
        <v>195</v>
      </c>
      <c r="C101" s="37">
        <v>4301051437</v>
      </c>
      <c r="D101" s="368">
        <v>4607091386967</v>
      </c>
      <c r="E101" s="368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139</v>
      </c>
      <c r="M101" s="38">
        <v>45</v>
      </c>
      <c r="N101" s="421" t="s">
        <v>196</v>
      </c>
      <c r="O101" s="370"/>
      <c r="P101" s="370"/>
      <c r="Q101" s="370"/>
      <c r="R101" s="371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6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customHeight="1" x14ac:dyDescent="0.25">
      <c r="A102" s="64" t="s">
        <v>194</v>
      </c>
      <c r="B102" s="64" t="s">
        <v>197</v>
      </c>
      <c r="C102" s="37">
        <v>4301051543</v>
      </c>
      <c r="D102" s="368">
        <v>4607091386967</v>
      </c>
      <c r="E102" s="368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422" t="s">
        <v>198</v>
      </c>
      <c r="O102" s="370"/>
      <c r="P102" s="370"/>
      <c r="Q102" s="370"/>
      <c r="R102" s="371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6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customHeight="1" x14ac:dyDescent="0.25">
      <c r="A103" s="64" t="s">
        <v>199</v>
      </c>
      <c r="B103" s="64" t="s">
        <v>200</v>
      </c>
      <c r="C103" s="37">
        <v>4301051311</v>
      </c>
      <c r="D103" s="368">
        <v>4607091385304</v>
      </c>
      <c r="E103" s="368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8" t="s">
        <v>112</v>
      </c>
      <c r="L103" s="39" t="s">
        <v>79</v>
      </c>
      <c r="M103" s="38">
        <v>40</v>
      </c>
      <c r="N103" s="4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3" s="370"/>
      <c r="P103" s="370"/>
      <c r="Q103" s="370"/>
      <c r="R103" s="371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6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25">
      <c r="A104" s="64" t="s">
        <v>201</v>
      </c>
      <c r="B104" s="64" t="s">
        <v>202</v>
      </c>
      <c r="C104" s="37">
        <v>4301051306</v>
      </c>
      <c r="D104" s="368">
        <v>4607091386264</v>
      </c>
      <c r="E104" s="368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4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70"/>
      <c r="P104" s="370"/>
      <c r="Q104" s="370"/>
      <c r="R104" s="371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6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25">
      <c r="A105" s="64" t="s">
        <v>203</v>
      </c>
      <c r="B105" s="64" t="s">
        <v>204</v>
      </c>
      <c r="C105" s="37">
        <v>4301051436</v>
      </c>
      <c r="D105" s="368">
        <v>4607091385731</v>
      </c>
      <c r="E105" s="368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139</v>
      </c>
      <c r="M105" s="38">
        <v>45</v>
      </c>
      <c r="N105" s="425" t="s">
        <v>205</v>
      </c>
      <c r="O105" s="370"/>
      <c r="P105" s="370"/>
      <c r="Q105" s="370"/>
      <c r="R105" s="371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206</v>
      </c>
      <c r="B106" s="64" t="s">
        <v>207</v>
      </c>
      <c r="C106" s="37">
        <v>4301051439</v>
      </c>
      <c r="D106" s="368">
        <v>4680115880214</v>
      </c>
      <c r="E106" s="368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139</v>
      </c>
      <c r="M106" s="38">
        <v>45</v>
      </c>
      <c r="N106" s="426" t="s">
        <v>208</v>
      </c>
      <c r="O106" s="370"/>
      <c r="P106" s="370"/>
      <c r="Q106" s="370"/>
      <c r="R106" s="371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IFERROR(IF(W106=0,"",ROUNDUP(W106/H106,0)*0.00937),"")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209</v>
      </c>
      <c r="B107" s="64" t="s">
        <v>210</v>
      </c>
      <c r="C107" s="37">
        <v>4301051438</v>
      </c>
      <c r="D107" s="368">
        <v>4680115880894</v>
      </c>
      <c r="E107" s="368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139</v>
      </c>
      <c r="M107" s="38">
        <v>45</v>
      </c>
      <c r="N107" s="427" t="s">
        <v>211</v>
      </c>
      <c r="O107" s="370"/>
      <c r="P107" s="370"/>
      <c r="Q107" s="370"/>
      <c r="R107" s="371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212</v>
      </c>
      <c r="B108" s="64" t="s">
        <v>213</v>
      </c>
      <c r="C108" s="37">
        <v>4301051313</v>
      </c>
      <c r="D108" s="368">
        <v>4607091385427</v>
      </c>
      <c r="E108" s="368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4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70"/>
      <c r="P108" s="370"/>
      <c r="Q108" s="370"/>
      <c r="R108" s="371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214</v>
      </c>
      <c r="B109" s="64" t="s">
        <v>215</v>
      </c>
      <c r="C109" s="37">
        <v>4301051480</v>
      </c>
      <c r="D109" s="368">
        <v>4680115882645</v>
      </c>
      <c r="E109" s="368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429" t="s">
        <v>216</v>
      </c>
      <c r="O109" s="370"/>
      <c r="P109" s="370"/>
      <c r="Q109" s="370"/>
      <c r="R109" s="371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x14ac:dyDescent="0.2">
      <c r="A110" s="375"/>
      <c r="B110" s="375"/>
      <c r="C110" s="375"/>
      <c r="D110" s="375"/>
      <c r="E110" s="375"/>
      <c r="F110" s="375"/>
      <c r="G110" s="375"/>
      <c r="H110" s="375"/>
      <c r="I110" s="375"/>
      <c r="J110" s="375"/>
      <c r="K110" s="375"/>
      <c r="L110" s="375"/>
      <c r="M110" s="376"/>
      <c r="N110" s="372" t="s">
        <v>43</v>
      </c>
      <c r="O110" s="373"/>
      <c r="P110" s="373"/>
      <c r="Q110" s="373"/>
      <c r="R110" s="373"/>
      <c r="S110" s="373"/>
      <c r="T110" s="374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0</v>
      </c>
      <c r="W110" s="44">
        <f>IFERROR(W101/H101,"0")+IFERROR(W102/H102,"0")+IFERROR(W103/H103,"0")+IFERROR(W104/H104,"0")+IFERROR(W105/H105,"0")+IFERROR(W106/H106,"0")+IFERROR(W107/H107,"0")+IFERROR(W108/H108,"0")+IFERROR(W109/H109,"0")</f>
        <v>0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68"/>
      <c r="Z110" s="68"/>
    </row>
    <row r="111" spans="1:53" x14ac:dyDescent="0.2">
      <c r="A111" s="375"/>
      <c r="B111" s="375"/>
      <c r="C111" s="375"/>
      <c r="D111" s="375"/>
      <c r="E111" s="375"/>
      <c r="F111" s="375"/>
      <c r="G111" s="375"/>
      <c r="H111" s="375"/>
      <c r="I111" s="375"/>
      <c r="J111" s="375"/>
      <c r="K111" s="375"/>
      <c r="L111" s="375"/>
      <c r="M111" s="376"/>
      <c r="N111" s="372" t="s">
        <v>43</v>
      </c>
      <c r="O111" s="373"/>
      <c r="P111" s="373"/>
      <c r="Q111" s="373"/>
      <c r="R111" s="373"/>
      <c r="S111" s="373"/>
      <c r="T111" s="374"/>
      <c r="U111" s="43" t="s">
        <v>0</v>
      </c>
      <c r="V111" s="44">
        <f>IFERROR(SUM(V101:V109),"0")</f>
        <v>0</v>
      </c>
      <c r="W111" s="44">
        <f>IFERROR(SUM(W101:W109),"0")</f>
        <v>0</v>
      </c>
      <c r="X111" s="43"/>
      <c r="Y111" s="68"/>
      <c r="Z111" s="68"/>
    </row>
    <row r="112" spans="1:53" ht="14.25" customHeight="1" x14ac:dyDescent="0.25">
      <c r="A112" s="367" t="s">
        <v>217</v>
      </c>
      <c r="B112" s="367"/>
      <c r="C112" s="367"/>
      <c r="D112" s="367"/>
      <c r="E112" s="367"/>
      <c r="F112" s="367"/>
      <c r="G112" s="367"/>
      <c r="H112" s="367"/>
      <c r="I112" s="367"/>
      <c r="J112" s="367"/>
      <c r="K112" s="367"/>
      <c r="L112" s="367"/>
      <c r="M112" s="367"/>
      <c r="N112" s="367"/>
      <c r="O112" s="367"/>
      <c r="P112" s="367"/>
      <c r="Q112" s="367"/>
      <c r="R112" s="367"/>
      <c r="S112" s="367"/>
      <c r="T112" s="367"/>
      <c r="U112" s="367"/>
      <c r="V112" s="367"/>
      <c r="W112" s="367"/>
      <c r="X112" s="367"/>
      <c r="Y112" s="67"/>
      <c r="Z112" s="67"/>
    </row>
    <row r="113" spans="1:53" ht="27" customHeight="1" x14ac:dyDescent="0.25">
      <c r="A113" s="64" t="s">
        <v>218</v>
      </c>
      <c r="B113" s="64" t="s">
        <v>219</v>
      </c>
      <c r="C113" s="37">
        <v>4301060296</v>
      </c>
      <c r="D113" s="368">
        <v>4607091383065</v>
      </c>
      <c r="E113" s="368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43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70"/>
      <c r="P113" s="370"/>
      <c r="Q113" s="370"/>
      <c r="R113" s="371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customHeight="1" x14ac:dyDescent="0.25">
      <c r="A114" s="64" t="s">
        <v>220</v>
      </c>
      <c r="B114" s="64" t="s">
        <v>221</v>
      </c>
      <c r="C114" s="37">
        <v>4301060350</v>
      </c>
      <c r="D114" s="368">
        <v>4680115881532</v>
      </c>
      <c r="E114" s="368"/>
      <c r="F114" s="63">
        <v>1.35</v>
      </c>
      <c r="G114" s="38">
        <v>6</v>
      </c>
      <c r="H114" s="63">
        <v>8.1</v>
      </c>
      <c r="I114" s="63">
        <v>8.58</v>
      </c>
      <c r="J114" s="38">
        <v>56</v>
      </c>
      <c r="K114" s="38" t="s">
        <v>112</v>
      </c>
      <c r="L114" s="39" t="s">
        <v>139</v>
      </c>
      <c r="M114" s="38">
        <v>30</v>
      </c>
      <c r="N114" s="43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70"/>
      <c r="P114" s="370"/>
      <c r="Q114" s="370"/>
      <c r="R114" s="371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customHeight="1" x14ac:dyDescent="0.25">
      <c r="A115" s="64" t="s">
        <v>222</v>
      </c>
      <c r="B115" s="64" t="s">
        <v>223</v>
      </c>
      <c r="C115" s="37">
        <v>4301060356</v>
      </c>
      <c r="D115" s="368">
        <v>4680115882652</v>
      </c>
      <c r="E115" s="368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432" t="s">
        <v>224</v>
      </c>
      <c r="O115" s="370"/>
      <c r="P115" s="370"/>
      <c r="Q115" s="370"/>
      <c r="R115" s="371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16.5" customHeight="1" x14ac:dyDescent="0.25">
      <c r="A116" s="64" t="s">
        <v>225</v>
      </c>
      <c r="B116" s="64" t="s">
        <v>226</v>
      </c>
      <c r="C116" s="37">
        <v>4301060309</v>
      </c>
      <c r="D116" s="368">
        <v>4680115880238</v>
      </c>
      <c r="E116" s="36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79</v>
      </c>
      <c r="M116" s="38">
        <v>40</v>
      </c>
      <c r="N116" s="43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70"/>
      <c r="P116" s="370"/>
      <c r="Q116" s="370"/>
      <c r="R116" s="371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25">
      <c r="A117" s="64" t="s">
        <v>227</v>
      </c>
      <c r="B117" s="64" t="s">
        <v>228</v>
      </c>
      <c r="C117" s="37">
        <v>4301060351</v>
      </c>
      <c r="D117" s="368">
        <v>4680115881464</v>
      </c>
      <c r="E117" s="368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8" t="s">
        <v>80</v>
      </c>
      <c r="L117" s="39" t="s">
        <v>139</v>
      </c>
      <c r="M117" s="38">
        <v>30</v>
      </c>
      <c r="N117" s="434" t="s">
        <v>229</v>
      </c>
      <c r="O117" s="370"/>
      <c r="P117" s="370"/>
      <c r="Q117" s="370"/>
      <c r="R117" s="371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6"/>
      <c r="N118" s="372" t="s">
        <v>43</v>
      </c>
      <c r="O118" s="373"/>
      <c r="P118" s="373"/>
      <c r="Q118" s="373"/>
      <c r="R118" s="373"/>
      <c r="S118" s="373"/>
      <c r="T118" s="374"/>
      <c r="U118" s="43" t="s">
        <v>42</v>
      </c>
      <c r="V118" s="44">
        <f>IFERROR(V113/H113,"0")+IFERROR(V114/H114,"0")+IFERROR(V115/H115,"0")+IFERROR(V116/H116,"0")+IFERROR(V117/H117,"0")</f>
        <v>0</v>
      </c>
      <c r="W118" s="44">
        <f>IFERROR(W113/H113,"0")+IFERROR(W114/H114,"0")+IFERROR(W115/H115,"0")+IFERROR(W116/H116,"0")+IFERROR(W117/H117,"0")</f>
        <v>0</v>
      </c>
      <c r="X118" s="44">
        <f>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75"/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6"/>
      <c r="N119" s="372" t="s">
        <v>43</v>
      </c>
      <c r="O119" s="373"/>
      <c r="P119" s="373"/>
      <c r="Q119" s="373"/>
      <c r="R119" s="373"/>
      <c r="S119" s="373"/>
      <c r="T119" s="374"/>
      <c r="U119" s="43" t="s">
        <v>0</v>
      </c>
      <c r="V119" s="44">
        <f>IFERROR(SUM(V113:V117),"0")</f>
        <v>0</v>
      </c>
      <c r="W119" s="44">
        <f>IFERROR(SUM(W113:W117),"0")</f>
        <v>0</v>
      </c>
      <c r="X119" s="43"/>
      <c r="Y119" s="68"/>
      <c r="Z119" s="68"/>
    </row>
    <row r="120" spans="1:53" ht="16.5" customHeight="1" x14ac:dyDescent="0.25">
      <c r="A120" s="366" t="s">
        <v>230</v>
      </c>
      <c r="B120" s="366"/>
      <c r="C120" s="366"/>
      <c r="D120" s="366"/>
      <c r="E120" s="366"/>
      <c r="F120" s="366"/>
      <c r="G120" s="366"/>
      <c r="H120" s="366"/>
      <c r="I120" s="366"/>
      <c r="J120" s="366"/>
      <c r="K120" s="366"/>
      <c r="L120" s="366"/>
      <c r="M120" s="366"/>
      <c r="N120" s="366"/>
      <c r="O120" s="366"/>
      <c r="P120" s="366"/>
      <c r="Q120" s="366"/>
      <c r="R120" s="366"/>
      <c r="S120" s="366"/>
      <c r="T120" s="366"/>
      <c r="U120" s="366"/>
      <c r="V120" s="366"/>
      <c r="W120" s="366"/>
      <c r="X120" s="366"/>
      <c r="Y120" s="66"/>
      <c r="Z120" s="66"/>
    </row>
    <row r="121" spans="1:53" ht="14.25" customHeight="1" x14ac:dyDescent="0.25">
      <c r="A121" s="367" t="s">
        <v>81</v>
      </c>
      <c r="B121" s="367"/>
      <c r="C121" s="367"/>
      <c r="D121" s="367"/>
      <c r="E121" s="367"/>
      <c r="F121" s="367"/>
      <c r="G121" s="367"/>
      <c r="H121" s="367"/>
      <c r="I121" s="367"/>
      <c r="J121" s="367"/>
      <c r="K121" s="367"/>
      <c r="L121" s="367"/>
      <c r="M121" s="367"/>
      <c r="N121" s="367"/>
      <c r="O121" s="367"/>
      <c r="P121" s="367"/>
      <c r="Q121" s="367"/>
      <c r="R121" s="367"/>
      <c r="S121" s="367"/>
      <c r="T121" s="367"/>
      <c r="U121" s="367"/>
      <c r="V121" s="367"/>
      <c r="W121" s="367"/>
      <c r="X121" s="367"/>
      <c r="Y121" s="67"/>
      <c r="Z121" s="67"/>
    </row>
    <row r="122" spans="1:53" ht="27" customHeight="1" x14ac:dyDescent="0.25">
      <c r="A122" s="64" t="s">
        <v>231</v>
      </c>
      <c r="B122" s="64" t="s">
        <v>232</v>
      </c>
      <c r="C122" s="37">
        <v>4301051360</v>
      </c>
      <c r="D122" s="368">
        <v>4607091385168</v>
      </c>
      <c r="E122" s="368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8" t="s">
        <v>112</v>
      </c>
      <c r="L122" s="39" t="s">
        <v>139</v>
      </c>
      <c r="M122" s="38">
        <v>45</v>
      </c>
      <c r="N122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2" s="370"/>
      <c r="P122" s="370"/>
      <c r="Q122" s="370"/>
      <c r="R122" s="371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customHeight="1" x14ac:dyDescent="0.25">
      <c r="A123" s="64" t="s">
        <v>233</v>
      </c>
      <c r="B123" s="64" t="s">
        <v>234</v>
      </c>
      <c r="C123" s="37">
        <v>4301051362</v>
      </c>
      <c r="D123" s="368">
        <v>4607091383256</v>
      </c>
      <c r="E123" s="368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8" t="s">
        <v>80</v>
      </c>
      <c r="L123" s="39" t="s">
        <v>139</v>
      </c>
      <c r="M123" s="38">
        <v>45</v>
      </c>
      <c r="N123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70"/>
      <c r="P123" s="370"/>
      <c r="Q123" s="370"/>
      <c r="R123" s="371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t="16.5" customHeight="1" x14ac:dyDescent="0.25">
      <c r="A124" s="64" t="s">
        <v>235</v>
      </c>
      <c r="B124" s="64" t="s">
        <v>236</v>
      </c>
      <c r="C124" s="37">
        <v>4301051358</v>
      </c>
      <c r="D124" s="368">
        <v>4607091385748</v>
      </c>
      <c r="E124" s="368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8" t="s">
        <v>80</v>
      </c>
      <c r="L124" s="39" t="s">
        <v>139</v>
      </c>
      <c r="M124" s="38">
        <v>45</v>
      </c>
      <c r="N124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70"/>
      <c r="P124" s="370"/>
      <c r="Q124" s="370"/>
      <c r="R124" s="371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x14ac:dyDescent="0.2">
      <c r="A125" s="375"/>
      <c r="B125" s="375"/>
      <c r="C125" s="375"/>
      <c r="D125" s="375"/>
      <c r="E125" s="375"/>
      <c r="F125" s="375"/>
      <c r="G125" s="375"/>
      <c r="H125" s="375"/>
      <c r="I125" s="375"/>
      <c r="J125" s="375"/>
      <c r="K125" s="375"/>
      <c r="L125" s="375"/>
      <c r="M125" s="376"/>
      <c r="N125" s="372" t="s">
        <v>43</v>
      </c>
      <c r="O125" s="373"/>
      <c r="P125" s="373"/>
      <c r="Q125" s="373"/>
      <c r="R125" s="373"/>
      <c r="S125" s="373"/>
      <c r="T125" s="374"/>
      <c r="U125" s="43" t="s">
        <v>42</v>
      </c>
      <c r="V125" s="44">
        <f>IFERROR(V122/H122,"0")+IFERROR(V123/H123,"0")+IFERROR(V124/H124,"0")</f>
        <v>0</v>
      </c>
      <c r="W125" s="44">
        <f>IFERROR(W122/H122,"0")+IFERROR(W123/H123,"0")+IFERROR(W124/H124,"0")</f>
        <v>0</v>
      </c>
      <c r="X125" s="44">
        <f>IFERROR(IF(X122="",0,X122),"0")+IFERROR(IF(X123="",0,X123),"0")+IFERROR(IF(X124="",0,X124),"0")</f>
        <v>0</v>
      </c>
      <c r="Y125" s="68"/>
      <c r="Z125" s="68"/>
    </row>
    <row r="126" spans="1:53" x14ac:dyDescent="0.2">
      <c r="A126" s="375"/>
      <c r="B126" s="375"/>
      <c r="C126" s="375"/>
      <c r="D126" s="375"/>
      <c r="E126" s="375"/>
      <c r="F126" s="375"/>
      <c r="G126" s="375"/>
      <c r="H126" s="375"/>
      <c r="I126" s="375"/>
      <c r="J126" s="375"/>
      <c r="K126" s="375"/>
      <c r="L126" s="375"/>
      <c r="M126" s="376"/>
      <c r="N126" s="372" t="s">
        <v>43</v>
      </c>
      <c r="O126" s="373"/>
      <c r="P126" s="373"/>
      <c r="Q126" s="373"/>
      <c r="R126" s="373"/>
      <c r="S126" s="373"/>
      <c r="T126" s="374"/>
      <c r="U126" s="43" t="s">
        <v>0</v>
      </c>
      <c r="V126" s="44">
        <f>IFERROR(SUM(V122:V124),"0")</f>
        <v>0</v>
      </c>
      <c r="W126" s="44">
        <f>IFERROR(SUM(W122:W124),"0")</f>
        <v>0</v>
      </c>
      <c r="X126" s="43"/>
      <c r="Y126" s="68"/>
      <c r="Z126" s="68"/>
    </row>
    <row r="127" spans="1:53" ht="27.75" customHeight="1" x14ac:dyDescent="0.2">
      <c r="A127" s="365" t="s">
        <v>237</v>
      </c>
      <c r="B127" s="365"/>
      <c r="C127" s="365"/>
      <c r="D127" s="365"/>
      <c r="E127" s="365"/>
      <c r="F127" s="365"/>
      <c r="G127" s="365"/>
      <c r="H127" s="365"/>
      <c r="I127" s="365"/>
      <c r="J127" s="365"/>
      <c r="K127" s="365"/>
      <c r="L127" s="365"/>
      <c r="M127" s="365"/>
      <c r="N127" s="365"/>
      <c r="O127" s="365"/>
      <c r="P127" s="365"/>
      <c r="Q127" s="365"/>
      <c r="R127" s="365"/>
      <c r="S127" s="365"/>
      <c r="T127" s="365"/>
      <c r="U127" s="365"/>
      <c r="V127" s="365"/>
      <c r="W127" s="365"/>
      <c r="X127" s="365"/>
      <c r="Y127" s="55"/>
      <c r="Z127" s="55"/>
    </row>
    <row r="128" spans="1:53" ht="16.5" customHeight="1" x14ac:dyDescent="0.25">
      <c r="A128" s="366" t="s">
        <v>238</v>
      </c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66"/>
      <c r="N128" s="366"/>
      <c r="O128" s="366"/>
      <c r="P128" s="366"/>
      <c r="Q128" s="366"/>
      <c r="R128" s="366"/>
      <c r="S128" s="366"/>
      <c r="T128" s="366"/>
      <c r="U128" s="366"/>
      <c r="V128" s="366"/>
      <c r="W128" s="366"/>
      <c r="X128" s="366"/>
      <c r="Y128" s="66"/>
      <c r="Z128" s="66"/>
    </row>
    <row r="129" spans="1:53" ht="14.25" customHeight="1" x14ac:dyDescent="0.25">
      <c r="A129" s="367" t="s">
        <v>114</v>
      </c>
      <c r="B129" s="367"/>
      <c r="C129" s="367"/>
      <c r="D129" s="367"/>
      <c r="E129" s="367"/>
      <c r="F129" s="367"/>
      <c r="G129" s="367"/>
      <c r="H129" s="367"/>
      <c r="I129" s="367"/>
      <c r="J129" s="367"/>
      <c r="K129" s="367"/>
      <c r="L129" s="367"/>
      <c r="M129" s="367"/>
      <c r="N129" s="367"/>
      <c r="O129" s="367"/>
      <c r="P129" s="367"/>
      <c r="Q129" s="367"/>
      <c r="R129" s="367"/>
      <c r="S129" s="367"/>
      <c r="T129" s="367"/>
      <c r="U129" s="367"/>
      <c r="V129" s="367"/>
      <c r="W129" s="367"/>
      <c r="X129" s="367"/>
      <c r="Y129" s="67"/>
      <c r="Z129" s="67"/>
    </row>
    <row r="130" spans="1:53" ht="27" customHeight="1" x14ac:dyDescent="0.25">
      <c r="A130" s="64" t="s">
        <v>239</v>
      </c>
      <c r="B130" s="64" t="s">
        <v>240</v>
      </c>
      <c r="C130" s="37">
        <v>4301011223</v>
      </c>
      <c r="D130" s="368">
        <v>4607091383423</v>
      </c>
      <c r="E130" s="368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139</v>
      </c>
      <c r="M130" s="38">
        <v>35</v>
      </c>
      <c r="N130" s="4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70"/>
      <c r="P130" s="370"/>
      <c r="Q130" s="370"/>
      <c r="R130" s="371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customHeight="1" x14ac:dyDescent="0.25">
      <c r="A131" s="64" t="s">
        <v>241</v>
      </c>
      <c r="B131" s="64" t="s">
        <v>242</v>
      </c>
      <c r="C131" s="37">
        <v>4301011338</v>
      </c>
      <c r="D131" s="368">
        <v>4607091381405</v>
      </c>
      <c r="E131" s="36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8" t="s">
        <v>112</v>
      </c>
      <c r="L131" s="39" t="s">
        <v>79</v>
      </c>
      <c r="M131" s="38">
        <v>35</v>
      </c>
      <c r="N131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70"/>
      <c r="P131" s="370"/>
      <c r="Q131" s="370"/>
      <c r="R131" s="371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t="27" customHeight="1" x14ac:dyDescent="0.25">
      <c r="A132" s="64" t="s">
        <v>243</v>
      </c>
      <c r="B132" s="64" t="s">
        <v>244</v>
      </c>
      <c r="C132" s="37">
        <v>4301011333</v>
      </c>
      <c r="D132" s="368">
        <v>4607091386516</v>
      </c>
      <c r="E132" s="368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8" t="s">
        <v>112</v>
      </c>
      <c r="L132" s="39" t="s">
        <v>79</v>
      </c>
      <c r="M132" s="38">
        <v>30</v>
      </c>
      <c r="N132" s="44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70"/>
      <c r="P132" s="370"/>
      <c r="Q132" s="370"/>
      <c r="R132" s="371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x14ac:dyDescent="0.2">
      <c r="A133" s="375"/>
      <c r="B133" s="375"/>
      <c r="C133" s="375"/>
      <c r="D133" s="375"/>
      <c r="E133" s="375"/>
      <c r="F133" s="375"/>
      <c r="G133" s="375"/>
      <c r="H133" s="375"/>
      <c r="I133" s="375"/>
      <c r="J133" s="375"/>
      <c r="K133" s="375"/>
      <c r="L133" s="375"/>
      <c r="M133" s="376"/>
      <c r="N133" s="372" t="s">
        <v>43</v>
      </c>
      <c r="O133" s="373"/>
      <c r="P133" s="373"/>
      <c r="Q133" s="373"/>
      <c r="R133" s="373"/>
      <c r="S133" s="373"/>
      <c r="T133" s="374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75"/>
      <c r="B134" s="375"/>
      <c r="C134" s="375"/>
      <c r="D134" s="375"/>
      <c r="E134" s="375"/>
      <c r="F134" s="375"/>
      <c r="G134" s="375"/>
      <c r="H134" s="375"/>
      <c r="I134" s="375"/>
      <c r="J134" s="375"/>
      <c r="K134" s="375"/>
      <c r="L134" s="375"/>
      <c r="M134" s="376"/>
      <c r="N134" s="372" t="s">
        <v>43</v>
      </c>
      <c r="O134" s="373"/>
      <c r="P134" s="373"/>
      <c r="Q134" s="373"/>
      <c r="R134" s="373"/>
      <c r="S134" s="373"/>
      <c r="T134" s="374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16.5" customHeight="1" x14ac:dyDescent="0.25">
      <c r="A135" s="366" t="s">
        <v>245</v>
      </c>
      <c r="B135" s="366"/>
      <c r="C135" s="366"/>
      <c r="D135" s="366"/>
      <c r="E135" s="366"/>
      <c r="F135" s="366"/>
      <c r="G135" s="366"/>
      <c r="H135" s="366"/>
      <c r="I135" s="366"/>
      <c r="J135" s="366"/>
      <c r="K135" s="366"/>
      <c r="L135" s="366"/>
      <c r="M135" s="366"/>
      <c r="N135" s="366"/>
      <c r="O135" s="366"/>
      <c r="P135" s="366"/>
      <c r="Q135" s="366"/>
      <c r="R135" s="366"/>
      <c r="S135" s="366"/>
      <c r="T135" s="366"/>
      <c r="U135" s="366"/>
      <c r="V135" s="366"/>
      <c r="W135" s="366"/>
      <c r="X135" s="366"/>
      <c r="Y135" s="66"/>
      <c r="Z135" s="66"/>
    </row>
    <row r="136" spans="1:53" ht="14.25" customHeight="1" x14ac:dyDescent="0.25">
      <c r="A136" s="367" t="s">
        <v>76</v>
      </c>
      <c r="B136" s="367"/>
      <c r="C136" s="367"/>
      <c r="D136" s="367"/>
      <c r="E136" s="367"/>
      <c r="F136" s="367"/>
      <c r="G136" s="367"/>
      <c r="H136" s="367"/>
      <c r="I136" s="367"/>
      <c r="J136" s="367"/>
      <c r="K136" s="367"/>
      <c r="L136" s="367"/>
      <c r="M136" s="367"/>
      <c r="N136" s="367"/>
      <c r="O136" s="367"/>
      <c r="P136" s="367"/>
      <c r="Q136" s="367"/>
      <c r="R136" s="367"/>
      <c r="S136" s="367"/>
      <c r="T136" s="367"/>
      <c r="U136" s="367"/>
      <c r="V136" s="367"/>
      <c r="W136" s="367"/>
      <c r="X136" s="367"/>
      <c r="Y136" s="67"/>
      <c r="Z136" s="67"/>
    </row>
    <row r="137" spans="1:53" ht="27" customHeight="1" x14ac:dyDescent="0.25">
      <c r="A137" s="64" t="s">
        <v>246</v>
      </c>
      <c r="B137" s="64" t="s">
        <v>247</v>
      </c>
      <c r="C137" s="37">
        <v>4301031191</v>
      </c>
      <c r="D137" s="368">
        <v>4680115880993</v>
      </c>
      <c r="E137" s="368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8" t="s">
        <v>80</v>
      </c>
      <c r="L137" s="39" t="s">
        <v>79</v>
      </c>
      <c r="M137" s="38">
        <v>40</v>
      </c>
      <c r="N137" s="4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7" s="370"/>
      <c r="P137" s="370"/>
      <c r="Q137" s="370"/>
      <c r="R137" s="371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ref="W137:W144" si="7">IFERROR(IF(V137="",0,CEILING((V137/$H137),1)*$H137),"")</f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38" t="s">
        <v>66</v>
      </c>
    </row>
    <row r="138" spans="1:53" ht="27" customHeight="1" x14ac:dyDescent="0.25">
      <c r="A138" s="64" t="s">
        <v>248</v>
      </c>
      <c r="B138" s="64" t="s">
        <v>249</v>
      </c>
      <c r="C138" s="37">
        <v>4301031204</v>
      </c>
      <c r="D138" s="368">
        <v>4680115881761</v>
      </c>
      <c r="E138" s="368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8" t="s">
        <v>80</v>
      </c>
      <c r="L138" s="39" t="s">
        <v>79</v>
      </c>
      <c r="M138" s="38">
        <v>40</v>
      </c>
      <c r="N138" s="4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8" s="370"/>
      <c r="P138" s="370"/>
      <c r="Q138" s="370"/>
      <c r="R138" s="371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7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customHeight="1" x14ac:dyDescent="0.25">
      <c r="A139" s="64" t="s">
        <v>250</v>
      </c>
      <c r="B139" s="64" t="s">
        <v>251</v>
      </c>
      <c r="C139" s="37">
        <v>4301031201</v>
      </c>
      <c r="D139" s="368">
        <v>4680115881563</v>
      </c>
      <c r="E139" s="368"/>
      <c r="F139" s="63">
        <v>0.7</v>
      </c>
      <c r="G139" s="38">
        <v>6</v>
      </c>
      <c r="H139" s="63">
        <v>4.2</v>
      </c>
      <c r="I139" s="63">
        <v>4.4000000000000004</v>
      </c>
      <c r="J139" s="38">
        <v>156</v>
      </c>
      <c r="K139" s="38" t="s">
        <v>80</v>
      </c>
      <c r="L139" s="39" t="s">
        <v>79</v>
      </c>
      <c r="M139" s="38">
        <v>40</v>
      </c>
      <c r="N139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9" s="370"/>
      <c r="P139" s="370"/>
      <c r="Q139" s="370"/>
      <c r="R139" s="371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7"/>
        <v>0</v>
      </c>
      <c r="X139" s="42" t="str">
        <f>IFERROR(IF(W139=0,"",ROUNDUP(W139/H139,0)*0.00753),"")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25">
      <c r="A140" s="64" t="s">
        <v>252</v>
      </c>
      <c r="B140" s="64" t="s">
        <v>253</v>
      </c>
      <c r="C140" s="37">
        <v>4301031199</v>
      </c>
      <c r="D140" s="368">
        <v>4680115880986</v>
      </c>
      <c r="E140" s="368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8" t="s">
        <v>173</v>
      </c>
      <c r="L140" s="39" t="s">
        <v>79</v>
      </c>
      <c r="M140" s="38">
        <v>40</v>
      </c>
      <c r="N140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0" s="370"/>
      <c r="P140" s="370"/>
      <c r="Q140" s="370"/>
      <c r="R140" s="371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7"/>
        <v>0</v>
      </c>
      <c r="X140" s="42" t="str">
        <f>IFERROR(IF(W140=0,"",ROUNDUP(W140/H140,0)*0.00502),"")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25">
      <c r="A141" s="64" t="s">
        <v>254</v>
      </c>
      <c r="B141" s="64" t="s">
        <v>255</v>
      </c>
      <c r="C141" s="37">
        <v>4301031190</v>
      </c>
      <c r="D141" s="368">
        <v>4680115880207</v>
      </c>
      <c r="E141" s="368"/>
      <c r="F141" s="63">
        <v>0.4</v>
      </c>
      <c r="G141" s="38">
        <v>6</v>
      </c>
      <c r="H141" s="63">
        <v>2.4</v>
      </c>
      <c r="I141" s="63">
        <v>2.63</v>
      </c>
      <c r="J141" s="38">
        <v>156</v>
      </c>
      <c r="K141" s="38" t="s">
        <v>80</v>
      </c>
      <c r="L141" s="39" t="s">
        <v>79</v>
      </c>
      <c r="M141" s="38">
        <v>40</v>
      </c>
      <c r="N141" s="44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1" s="370"/>
      <c r="P141" s="370"/>
      <c r="Q141" s="370"/>
      <c r="R141" s="371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7"/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256</v>
      </c>
      <c r="B142" s="64" t="s">
        <v>257</v>
      </c>
      <c r="C142" s="37">
        <v>4301031205</v>
      </c>
      <c r="D142" s="368">
        <v>4680115881785</v>
      </c>
      <c r="E142" s="368"/>
      <c r="F142" s="63">
        <v>0.35</v>
      </c>
      <c r="G142" s="38">
        <v>6</v>
      </c>
      <c r="H142" s="63">
        <v>2.1</v>
      </c>
      <c r="I142" s="63">
        <v>2.23</v>
      </c>
      <c r="J142" s="38">
        <v>234</v>
      </c>
      <c r="K142" s="38" t="s">
        <v>173</v>
      </c>
      <c r="L142" s="39" t="s">
        <v>79</v>
      </c>
      <c r="M142" s="38">
        <v>40</v>
      </c>
      <c r="N142" s="4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2" s="370"/>
      <c r="P142" s="370"/>
      <c r="Q142" s="370"/>
      <c r="R142" s="371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IFERROR(IF(W142=0,"",ROUNDUP(W142/H142,0)*0.00502),"")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258</v>
      </c>
      <c r="B143" s="64" t="s">
        <v>259</v>
      </c>
      <c r="C143" s="37">
        <v>4301031202</v>
      </c>
      <c r="D143" s="368">
        <v>4680115881679</v>
      </c>
      <c r="E143" s="368"/>
      <c r="F143" s="63">
        <v>0.35</v>
      </c>
      <c r="G143" s="38">
        <v>6</v>
      </c>
      <c r="H143" s="63">
        <v>2.1</v>
      </c>
      <c r="I143" s="63">
        <v>2.2000000000000002</v>
      </c>
      <c r="J143" s="38">
        <v>234</v>
      </c>
      <c r="K143" s="38" t="s">
        <v>173</v>
      </c>
      <c r="L143" s="39" t="s">
        <v>79</v>
      </c>
      <c r="M143" s="38">
        <v>40</v>
      </c>
      <c r="N143" s="4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3" s="370"/>
      <c r="P143" s="370"/>
      <c r="Q143" s="370"/>
      <c r="R143" s="371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IFERROR(IF(W143=0,"",ROUNDUP(W143/H143,0)*0.00502),"")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260</v>
      </c>
      <c r="B144" s="64" t="s">
        <v>261</v>
      </c>
      <c r="C144" s="37">
        <v>4301031158</v>
      </c>
      <c r="D144" s="368">
        <v>4680115880191</v>
      </c>
      <c r="E144" s="368"/>
      <c r="F144" s="63">
        <v>0.4</v>
      </c>
      <c r="G144" s="38">
        <v>6</v>
      </c>
      <c r="H144" s="63">
        <v>2.4</v>
      </c>
      <c r="I144" s="63">
        <v>2.6</v>
      </c>
      <c r="J144" s="38">
        <v>156</v>
      </c>
      <c r="K144" s="38" t="s">
        <v>80</v>
      </c>
      <c r="L144" s="39" t="s">
        <v>79</v>
      </c>
      <c r="M144" s="38">
        <v>40</v>
      </c>
      <c r="N144" s="4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4" s="370"/>
      <c r="P144" s="370"/>
      <c r="Q144" s="370"/>
      <c r="R144" s="371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6"/>
      <c r="N145" s="372" t="s">
        <v>43</v>
      </c>
      <c r="O145" s="373"/>
      <c r="P145" s="373"/>
      <c r="Q145" s="373"/>
      <c r="R145" s="373"/>
      <c r="S145" s="373"/>
      <c r="T145" s="374"/>
      <c r="U145" s="43" t="s">
        <v>42</v>
      </c>
      <c r="V145" s="44">
        <f>IFERROR(V137/H137,"0")+IFERROR(V138/H138,"0")+IFERROR(V139/H139,"0")+IFERROR(V140/H140,"0")+IFERROR(V141/H141,"0")+IFERROR(V142/H142,"0")+IFERROR(V143/H143,"0")+IFERROR(V144/H144,"0")</f>
        <v>0</v>
      </c>
      <c r="W145" s="44">
        <f>IFERROR(W137/H137,"0")+IFERROR(W138/H138,"0")+IFERROR(W139/H139,"0")+IFERROR(W140/H140,"0")+IFERROR(W141/H141,"0")+IFERROR(W142/H142,"0")+IFERROR(W143/H143,"0")+IFERROR(W144/H144,"0")</f>
        <v>0</v>
      </c>
      <c r="X145" s="44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68"/>
      <c r="Z145" s="68"/>
    </row>
    <row r="146" spans="1:53" x14ac:dyDescent="0.2">
      <c r="A146" s="375"/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6"/>
      <c r="N146" s="372" t="s">
        <v>43</v>
      </c>
      <c r="O146" s="373"/>
      <c r="P146" s="373"/>
      <c r="Q146" s="373"/>
      <c r="R146" s="373"/>
      <c r="S146" s="373"/>
      <c r="T146" s="374"/>
      <c r="U146" s="43" t="s">
        <v>0</v>
      </c>
      <c r="V146" s="44">
        <f>IFERROR(SUM(V137:V144),"0")</f>
        <v>0</v>
      </c>
      <c r="W146" s="44">
        <f>IFERROR(SUM(W137:W144),"0")</f>
        <v>0</v>
      </c>
      <c r="X146" s="43"/>
      <c r="Y146" s="68"/>
      <c r="Z146" s="68"/>
    </row>
    <row r="147" spans="1:53" ht="16.5" customHeight="1" x14ac:dyDescent="0.25">
      <c r="A147" s="366" t="s">
        <v>262</v>
      </c>
      <c r="B147" s="366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  <c r="U147" s="366"/>
      <c r="V147" s="366"/>
      <c r="W147" s="366"/>
      <c r="X147" s="366"/>
      <c r="Y147" s="66"/>
      <c r="Z147" s="66"/>
    </row>
    <row r="148" spans="1:53" ht="14.25" customHeight="1" x14ac:dyDescent="0.25">
      <c r="A148" s="367" t="s">
        <v>114</v>
      </c>
      <c r="B148" s="367"/>
      <c r="C148" s="367"/>
      <c r="D148" s="367"/>
      <c r="E148" s="367"/>
      <c r="F148" s="367"/>
      <c r="G148" s="367"/>
      <c r="H148" s="367"/>
      <c r="I148" s="367"/>
      <c r="J148" s="367"/>
      <c r="K148" s="367"/>
      <c r="L148" s="367"/>
      <c r="M148" s="367"/>
      <c r="N148" s="367"/>
      <c r="O148" s="367"/>
      <c r="P148" s="367"/>
      <c r="Q148" s="367"/>
      <c r="R148" s="367"/>
      <c r="S148" s="367"/>
      <c r="T148" s="367"/>
      <c r="U148" s="367"/>
      <c r="V148" s="367"/>
      <c r="W148" s="367"/>
      <c r="X148" s="367"/>
      <c r="Y148" s="67"/>
      <c r="Z148" s="67"/>
    </row>
    <row r="149" spans="1:53" ht="16.5" customHeight="1" x14ac:dyDescent="0.25">
      <c r="A149" s="64" t="s">
        <v>263</v>
      </c>
      <c r="B149" s="64" t="s">
        <v>264</v>
      </c>
      <c r="C149" s="37">
        <v>4301011450</v>
      </c>
      <c r="D149" s="368">
        <v>4680115881402</v>
      </c>
      <c r="E149" s="368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112</v>
      </c>
      <c r="L149" s="39" t="s">
        <v>111</v>
      </c>
      <c r="M149" s="38">
        <v>55</v>
      </c>
      <c r="N149" s="4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70"/>
      <c r="P149" s="370"/>
      <c r="Q149" s="370"/>
      <c r="R149" s="371"/>
      <c r="S149" s="40" t="s">
        <v>48</v>
      </c>
      <c r="T149" s="40" t="s">
        <v>48</v>
      </c>
      <c r="U149" s="41" t="s">
        <v>0</v>
      </c>
      <c r="V149" s="59">
        <v>0</v>
      </c>
      <c r="W149" s="56">
        <f>IFERROR(IF(V149="",0,CEILING((V149/$H149),1)*$H149),"")</f>
        <v>0</v>
      </c>
      <c r="X149" s="42" t="str">
        <f>IFERROR(IF(W149=0,"",ROUNDUP(W149/H149,0)*0.02175),"")</f>
        <v/>
      </c>
      <c r="Y149" s="69" t="s">
        <v>48</v>
      </c>
      <c r="Z149" s="70" t="s">
        <v>48</v>
      </c>
      <c r="AD149" s="71"/>
      <c r="BA149" s="146" t="s">
        <v>66</v>
      </c>
    </row>
    <row r="150" spans="1:53" ht="27" customHeight="1" x14ac:dyDescent="0.25">
      <c r="A150" s="64" t="s">
        <v>265</v>
      </c>
      <c r="B150" s="64" t="s">
        <v>266</v>
      </c>
      <c r="C150" s="37">
        <v>4301011454</v>
      </c>
      <c r="D150" s="368">
        <v>4680115881396</v>
      </c>
      <c r="E150" s="368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8" t="s">
        <v>80</v>
      </c>
      <c r="L150" s="39" t="s">
        <v>79</v>
      </c>
      <c r="M150" s="38">
        <v>55</v>
      </c>
      <c r="N150" s="4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70"/>
      <c r="P150" s="370"/>
      <c r="Q150" s="370"/>
      <c r="R150" s="371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x14ac:dyDescent="0.2">
      <c r="A151" s="375"/>
      <c r="B151" s="375"/>
      <c r="C151" s="375"/>
      <c r="D151" s="375"/>
      <c r="E151" s="375"/>
      <c r="F151" s="375"/>
      <c r="G151" s="375"/>
      <c r="H151" s="375"/>
      <c r="I151" s="375"/>
      <c r="J151" s="375"/>
      <c r="K151" s="375"/>
      <c r="L151" s="375"/>
      <c r="M151" s="376"/>
      <c r="N151" s="372" t="s">
        <v>43</v>
      </c>
      <c r="O151" s="373"/>
      <c r="P151" s="373"/>
      <c r="Q151" s="373"/>
      <c r="R151" s="373"/>
      <c r="S151" s="373"/>
      <c r="T151" s="374"/>
      <c r="U151" s="43" t="s">
        <v>42</v>
      </c>
      <c r="V151" s="44">
        <f>IFERROR(V149/H149,"0")+IFERROR(V150/H150,"0")</f>
        <v>0</v>
      </c>
      <c r="W151" s="44">
        <f>IFERROR(W149/H149,"0")+IFERROR(W150/H150,"0")</f>
        <v>0</v>
      </c>
      <c r="X151" s="44">
        <f>IFERROR(IF(X149="",0,X149),"0")+IFERROR(IF(X150="",0,X150),"0")</f>
        <v>0</v>
      </c>
      <c r="Y151" s="68"/>
      <c r="Z151" s="68"/>
    </row>
    <row r="152" spans="1:53" x14ac:dyDescent="0.2">
      <c r="A152" s="375"/>
      <c r="B152" s="375"/>
      <c r="C152" s="375"/>
      <c r="D152" s="375"/>
      <c r="E152" s="375"/>
      <c r="F152" s="375"/>
      <c r="G152" s="375"/>
      <c r="H152" s="375"/>
      <c r="I152" s="375"/>
      <c r="J152" s="375"/>
      <c r="K152" s="375"/>
      <c r="L152" s="375"/>
      <c r="M152" s="376"/>
      <c r="N152" s="372" t="s">
        <v>43</v>
      </c>
      <c r="O152" s="373"/>
      <c r="P152" s="373"/>
      <c r="Q152" s="373"/>
      <c r="R152" s="373"/>
      <c r="S152" s="373"/>
      <c r="T152" s="374"/>
      <c r="U152" s="43" t="s">
        <v>0</v>
      </c>
      <c r="V152" s="44">
        <f>IFERROR(SUM(V149:V150),"0")</f>
        <v>0</v>
      </c>
      <c r="W152" s="44">
        <f>IFERROR(SUM(W149:W150),"0")</f>
        <v>0</v>
      </c>
      <c r="X152" s="43"/>
      <c r="Y152" s="68"/>
      <c r="Z152" s="68"/>
    </row>
    <row r="153" spans="1:53" ht="14.25" customHeight="1" x14ac:dyDescent="0.25">
      <c r="A153" s="367" t="s">
        <v>108</v>
      </c>
      <c r="B153" s="367"/>
      <c r="C153" s="367"/>
      <c r="D153" s="367"/>
      <c r="E153" s="367"/>
      <c r="F153" s="367"/>
      <c r="G153" s="367"/>
      <c r="H153" s="367"/>
      <c r="I153" s="367"/>
      <c r="J153" s="367"/>
      <c r="K153" s="367"/>
      <c r="L153" s="367"/>
      <c r="M153" s="367"/>
      <c r="N153" s="367"/>
      <c r="O153" s="367"/>
      <c r="P153" s="367"/>
      <c r="Q153" s="367"/>
      <c r="R153" s="367"/>
      <c r="S153" s="367"/>
      <c r="T153" s="367"/>
      <c r="U153" s="367"/>
      <c r="V153" s="367"/>
      <c r="W153" s="367"/>
      <c r="X153" s="367"/>
      <c r="Y153" s="67"/>
      <c r="Z153" s="67"/>
    </row>
    <row r="154" spans="1:53" ht="16.5" customHeight="1" x14ac:dyDescent="0.25">
      <c r="A154" s="64" t="s">
        <v>267</v>
      </c>
      <c r="B154" s="64" t="s">
        <v>268</v>
      </c>
      <c r="C154" s="37">
        <v>4301020262</v>
      </c>
      <c r="D154" s="368">
        <v>4680115882935</v>
      </c>
      <c r="E154" s="368"/>
      <c r="F154" s="63">
        <v>1.35</v>
      </c>
      <c r="G154" s="38">
        <v>8</v>
      </c>
      <c r="H154" s="63">
        <v>10.8</v>
      </c>
      <c r="I154" s="63">
        <v>11.28</v>
      </c>
      <c r="J154" s="38">
        <v>56</v>
      </c>
      <c r="K154" s="38" t="s">
        <v>112</v>
      </c>
      <c r="L154" s="39" t="s">
        <v>139</v>
      </c>
      <c r="M154" s="38">
        <v>50</v>
      </c>
      <c r="N154" s="451" t="s">
        <v>269</v>
      </c>
      <c r="O154" s="370"/>
      <c r="P154" s="370"/>
      <c r="Q154" s="370"/>
      <c r="R154" s="371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IFERROR(IF(W154=0,"",ROUNDUP(W154/H154,0)*0.02175),"")</f>
        <v/>
      </c>
      <c r="Y154" s="69" t="s">
        <v>48</v>
      </c>
      <c r="Z154" s="70" t="s">
        <v>48</v>
      </c>
      <c r="AD154" s="71"/>
      <c r="BA154" s="148" t="s">
        <v>66</v>
      </c>
    </row>
    <row r="155" spans="1:53" ht="16.5" customHeight="1" x14ac:dyDescent="0.25">
      <c r="A155" s="64" t="s">
        <v>270</v>
      </c>
      <c r="B155" s="64" t="s">
        <v>271</v>
      </c>
      <c r="C155" s="37">
        <v>4301020220</v>
      </c>
      <c r="D155" s="368">
        <v>4680115880764</v>
      </c>
      <c r="E155" s="368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8" t="s">
        <v>80</v>
      </c>
      <c r="L155" s="39" t="s">
        <v>111</v>
      </c>
      <c r="M155" s="38">
        <v>50</v>
      </c>
      <c r="N155" s="4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70"/>
      <c r="P155" s="370"/>
      <c r="Q155" s="370"/>
      <c r="R155" s="371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x14ac:dyDescent="0.2">
      <c r="A156" s="375"/>
      <c r="B156" s="375"/>
      <c r="C156" s="375"/>
      <c r="D156" s="375"/>
      <c r="E156" s="375"/>
      <c r="F156" s="375"/>
      <c r="G156" s="375"/>
      <c r="H156" s="375"/>
      <c r="I156" s="375"/>
      <c r="J156" s="375"/>
      <c r="K156" s="375"/>
      <c r="L156" s="375"/>
      <c r="M156" s="376"/>
      <c r="N156" s="372" t="s">
        <v>43</v>
      </c>
      <c r="O156" s="373"/>
      <c r="P156" s="373"/>
      <c r="Q156" s="373"/>
      <c r="R156" s="373"/>
      <c r="S156" s="373"/>
      <c r="T156" s="374"/>
      <c r="U156" s="43" t="s">
        <v>42</v>
      </c>
      <c r="V156" s="44">
        <f>IFERROR(V154/H154,"0")+IFERROR(V155/H155,"0")</f>
        <v>0</v>
      </c>
      <c r="W156" s="44">
        <f>IFERROR(W154/H154,"0")+IFERROR(W155/H155,"0")</f>
        <v>0</v>
      </c>
      <c r="X156" s="44">
        <f>IFERROR(IF(X154="",0,X154),"0")+IFERROR(IF(X155="",0,X155),"0")</f>
        <v>0</v>
      </c>
      <c r="Y156" s="68"/>
      <c r="Z156" s="68"/>
    </row>
    <row r="157" spans="1:53" x14ac:dyDescent="0.2">
      <c r="A157" s="375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6"/>
      <c r="N157" s="372" t="s">
        <v>43</v>
      </c>
      <c r="O157" s="373"/>
      <c r="P157" s="373"/>
      <c r="Q157" s="373"/>
      <c r="R157" s="373"/>
      <c r="S157" s="373"/>
      <c r="T157" s="374"/>
      <c r="U157" s="43" t="s">
        <v>0</v>
      </c>
      <c r="V157" s="44">
        <f>IFERROR(SUM(V154:V155),"0")</f>
        <v>0</v>
      </c>
      <c r="W157" s="44">
        <f>IFERROR(SUM(W154:W155),"0")</f>
        <v>0</v>
      </c>
      <c r="X157" s="43"/>
      <c r="Y157" s="68"/>
      <c r="Z157" s="68"/>
    </row>
    <row r="158" spans="1:53" ht="14.25" customHeight="1" x14ac:dyDescent="0.25">
      <c r="A158" s="367" t="s">
        <v>76</v>
      </c>
      <c r="B158" s="367"/>
      <c r="C158" s="367"/>
      <c r="D158" s="367"/>
      <c r="E158" s="367"/>
      <c r="F158" s="367"/>
      <c r="G158" s="367"/>
      <c r="H158" s="367"/>
      <c r="I158" s="367"/>
      <c r="J158" s="367"/>
      <c r="K158" s="367"/>
      <c r="L158" s="367"/>
      <c r="M158" s="367"/>
      <c r="N158" s="367"/>
      <c r="O158" s="367"/>
      <c r="P158" s="367"/>
      <c r="Q158" s="367"/>
      <c r="R158" s="367"/>
      <c r="S158" s="367"/>
      <c r="T158" s="367"/>
      <c r="U158" s="367"/>
      <c r="V158" s="367"/>
      <c r="W158" s="367"/>
      <c r="X158" s="367"/>
      <c r="Y158" s="67"/>
      <c r="Z158" s="67"/>
    </row>
    <row r="159" spans="1:53" ht="27" customHeight="1" x14ac:dyDescent="0.25">
      <c r="A159" s="64" t="s">
        <v>272</v>
      </c>
      <c r="B159" s="64" t="s">
        <v>273</v>
      </c>
      <c r="C159" s="37">
        <v>4301031224</v>
      </c>
      <c r="D159" s="368">
        <v>4680115882683</v>
      </c>
      <c r="E159" s="368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8" t="s">
        <v>80</v>
      </c>
      <c r="L159" s="39" t="s">
        <v>79</v>
      </c>
      <c r="M159" s="38">
        <v>40</v>
      </c>
      <c r="N159" s="4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70"/>
      <c r="P159" s="370"/>
      <c r="Q159" s="370"/>
      <c r="R159" s="371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IFERROR(IF(W159=0,"",ROUNDUP(W159/H159,0)*0.00937),"")</f>
        <v/>
      </c>
      <c r="Y159" s="69" t="s">
        <v>48</v>
      </c>
      <c r="Z159" s="70" t="s">
        <v>48</v>
      </c>
      <c r="AD159" s="71"/>
      <c r="BA159" s="150" t="s">
        <v>66</v>
      </c>
    </row>
    <row r="160" spans="1:53" ht="27" customHeight="1" x14ac:dyDescent="0.25">
      <c r="A160" s="64" t="s">
        <v>274</v>
      </c>
      <c r="B160" s="64" t="s">
        <v>275</v>
      </c>
      <c r="C160" s="37">
        <v>4301031230</v>
      </c>
      <c r="D160" s="368">
        <v>4680115882690</v>
      </c>
      <c r="E160" s="368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4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70"/>
      <c r="P160" s="370"/>
      <c r="Q160" s="370"/>
      <c r="R160" s="371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customHeight="1" x14ac:dyDescent="0.25">
      <c r="A161" s="64" t="s">
        <v>276</v>
      </c>
      <c r="B161" s="64" t="s">
        <v>277</v>
      </c>
      <c r="C161" s="37">
        <v>4301031220</v>
      </c>
      <c r="D161" s="368">
        <v>4680115882669</v>
      </c>
      <c r="E161" s="368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4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70"/>
      <c r="P161" s="370"/>
      <c r="Q161" s="370"/>
      <c r="R161" s="371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25">
      <c r="A162" s="64" t="s">
        <v>278</v>
      </c>
      <c r="B162" s="64" t="s">
        <v>279</v>
      </c>
      <c r="C162" s="37">
        <v>4301031221</v>
      </c>
      <c r="D162" s="368">
        <v>4680115882676</v>
      </c>
      <c r="E162" s="368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70"/>
      <c r="P162" s="370"/>
      <c r="Q162" s="370"/>
      <c r="R162" s="371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x14ac:dyDescent="0.2">
      <c r="A163" s="375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6"/>
      <c r="N163" s="372" t="s">
        <v>43</v>
      </c>
      <c r="O163" s="373"/>
      <c r="P163" s="373"/>
      <c r="Q163" s="373"/>
      <c r="R163" s="373"/>
      <c r="S163" s="373"/>
      <c r="T163" s="374"/>
      <c r="U163" s="43" t="s">
        <v>42</v>
      </c>
      <c r="V163" s="44">
        <f>IFERROR(V159/H159,"0")+IFERROR(V160/H160,"0")+IFERROR(V161/H161,"0")+IFERROR(V162/H162,"0")</f>
        <v>0</v>
      </c>
      <c r="W163" s="44">
        <f>IFERROR(W159/H159,"0")+IFERROR(W160/H160,"0")+IFERROR(W161/H161,"0")+IFERROR(W162/H162,"0")</f>
        <v>0</v>
      </c>
      <c r="X163" s="44">
        <f>IFERROR(IF(X159="",0,X159),"0")+IFERROR(IF(X160="",0,X160),"0")+IFERROR(IF(X161="",0,X161),"0")+IFERROR(IF(X162="",0,X162),"0")</f>
        <v>0</v>
      </c>
      <c r="Y163" s="68"/>
      <c r="Z163" s="68"/>
    </row>
    <row r="164" spans="1:53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6"/>
      <c r="N164" s="372" t="s">
        <v>43</v>
      </c>
      <c r="O164" s="373"/>
      <c r="P164" s="373"/>
      <c r="Q164" s="373"/>
      <c r="R164" s="373"/>
      <c r="S164" s="373"/>
      <c r="T164" s="374"/>
      <c r="U164" s="43" t="s">
        <v>0</v>
      </c>
      <c r="V164" s="44">
        <f>IFERROR(SUM(V159:V162),"0")</f>
        <v>0</v>
      </c>
      <c r="W164" s="44">
        <f>IFERROR(SUM(W159:W162),"0")</f>
        <v>0</v>
      </c>
      <c r="X164" s="43"/>
      <c r="Y164" s="68"/>
      <c r="Z164" s="68"/>
    </row>
    <row r="165" spans="1:53" ht="14.25" customHeight="1" x14ac:dyDescent="0.25">
      <c r="A165" s="367" t="s">
        <v>81</v>
      </c>
      <c r="B165" s="367"/>
      <c r="C165" s="367"/>
      <c r="D165" s="367"/>
      <c r="E165" s="367"/>
      <c r="F165" s="367"/>
      <c r="G165" s="367"/>
      <c r="H165" s="367"/>
      <c r="I165" s="367"/>
      <c r="J165" s="367"/>
      <c r="K165" s="367"/>
      <c r="L165" s="367"/>
      <c r="M165" s="367"/>
      <c r="N165" s="367"/>
      <c r="O165" s="367"/>
      <c r="P165" s="367"/>
      <c r="Q165" s="367"/>
      <c r="R165" s="367"/>
      <c r="S165" s="367"/>
      <c r="T165" s="367"/>
      <c r="U165" s="367"/>
      <c r="V165" s="367"/>
      <c r="W165" s="367"/>
      <c r="X165" s="367"/>
      <c r="Y165" s="67"/>
      <c r="Z165" s="67"/>
    </row>
    <row r="166" spans="1:53" ht="27" customHeight="1" x14ac:dyDescent="0.25">
      <c r="A166" s="64" t="s">
        <v>280</v>
      </c>
      <c r="B166" s="64" t="s">
        <v>281</v>
      </c>
      <c r="C166" s="37">
        <v>4301051409</v>
      </c>
      <c r="D166" s="368">
        <v>4680115881556</v>
      </c>
      <c r="E166" s="368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8" t="s">
        <v>112</v>
      </c>
      <c r="L166" s="39" t="s">
        <v>139</v>
      </c>
      <c r="M166" s="38">
        <v>45</v>
      </c>
      <c r="N166" s="4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70"/>
      <c r="P166" s="370"/>
      <c r="Q166" s="370"/>
      <c r="R166" s="371"/>
      <c r="S166" s="40" t="s">
        <v>48</v>
      </c>
      <c r="T166" s="40" t="s">
        <v>48</v>
      </c>
      <c r="U166" s="41" t="s">
        <v>0</v>
      </c>
      <c r="V166" s="59">
        <v>0</v>
      </c>
      <c r="W166" s="56">
        <f t="shared" ref="W166:W182" si="8">IFERROR(IF(V166="",0,CEILING((V166/$H166),1)*$H166),"")</f>
        <v>0</v>
      </c>
      <c r="X166" s="42" t="str">
        <f>IFERROR(IF(W166=0,"",ROUNDUP(W166/H166,0)*0.01196),"")</f>
        <v/>
      </c>
      <c r="Y166" s="69" t="s">
        <v>48</v>
      </c>
      <c r="Z166" s="70" t="s">
        <v>48</v>
      </c>
      <c r="AD166" s="71"/>
      <c r="BA166" s="154" t="s">
        <v>66</v>
      </c>
    </row>
    <row r="167" spans="1:53" ht="16.5" customHeight="1" x14ac:dyDescent="0.25">
      <c r="A167" s="64" t="s">
        <v>282</v>
      </c>
      <c r="B167" s="64" t="s">
        <v>283</v>
      </c>
      <c r="C167" s="37">
        <v>4301051538</v>
      </c>
      <c r="D167" s="368">
        <v>4680115880573</v>
      </c>
      <c r="E167" s="368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8" t="s">
        <v>112</v>
      </c>
      <c r="L167" s="39" t="s">
        <v>79</v>
      </c>
      <c r="M167" s="38">
        <v>45</v>
      </c>
      <c r="N167" s="458" t="s">
        <v>284</v>
      </c>
      <c r="O167" s="370"/>
      <c r="P167" s="370"/>
      <c r="Q167" s="370"/>
      <c r="R167" s="371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si="8"/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27" customHeight="1" x14ac:dyDescent="0.25">
      <c r="A168" s="64" t="s">
        <v>285</v>
      </c>
      <c r="B168" s="64" t="s">
        <v>286</v>
      </c>
      <c r="C168" s="37">
        <v>4301051408</v>
      </c>
      <c r="D168" s="368">
        <v>4680115881594</v>
      </c>
      <c r="E168" s="368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8" t="s">
        <v>112</v>
      </c>
      <c r="L168" s="39" t="s">
        <v>139</v>
      </c>
      <c r="M168" s="38">
        <v>40</v>
      </c>
      <c r="N168" s="4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70"/>
      <c r="P168" s="370"/>
      <c r="Q168" s="370"/>
      <c r="R168" s="371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8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customHeight="1" x14ac:dyDescent="0.25">
      <c r="A169" s="64" t="s">
        <v>287</v>
      </c>
      <c r="B169" s="64" t="s">
        <v>288</v>
      </c>
      <c r="C169" s="37">
        <v>4301051505</v>
      </c>
      <c r="D169" s="368">
        <v>4680115881587</v>
      </c>
      <c r="E169" s="368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8" t="s">
        <v>112</v>
      </c>
      <c r="L169" s="39" t="s">
        <v>79</v>
      </c>
      <c r="M169" s="38">
        <v>40</v>
      </c>
      <c r="N169" s="460" t="s">
        <v>289</v>
      </c>
      <c r="O169" s="370"/>
      <c r="P169" s="370"/>
      <c r="Q169" s="370"/>
      <c r="R169" s="371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8"/>
        <v>0</v>
      </c>
      <c r="X169" s="42" t="str">
        <f>IFERROR(IF(W169=0,"",ROUNDUP(W169/H169,0)*0.01196),"")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16.5" customHeight="1" x14ac:dyDescent="0.25">
      <c r="A170" s="64" t="s">
        <v>290</v>
      </c>
      <c r="B170" s="64" t="s">
        <v>291</v>
      </c>
      <c r="C170" s="37">
        <v>4301051380</v>
      </c>
      <c r="D170" s="368">
        <v>4680115880962</v>
      </c>
      <c r="E170" s="368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8" t="s">
        <v>112</v>
      </c>
      <c r="L170" s="39" t="s">
        <v>79</v>
      </c>
      <c r="M170" s="38">
        <v>40</v>
      </c>
      <c r="N170" s="46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70"/>
      <c r="P170" s="370"/>
      <c r="Q170" s="370"/>
      <c r="R170" s="371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8"/>
        <v>0</v>
      </c>
      <c r="X170" s="42" t="str">
        <f>IFERROR(IF(W170=0,"",ROUNDUP(W170/H170,0)*0.02175),"")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27" customHeight="1" x14ac:dyDescent="0.25">
      <c r="A171" s="64" t="s">
        <v>292</v>
      </c>
      <c r="B171" s="64" t="s">
        <v>293</v>
      </c>
      <c r="C171" s="37">
        <v>4301051411</v>
      </c>
      <c r="D171" s="368">
        <v>4680115881617</v>
      </c>
      <c r="E171" s="368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8" t="s">
        <v>112</v>
      </c>
      <c r="L171" s="39" t="s">
        <v>139</v>
      </c>
      <c r="M171" s="38">
        <v>40</v>
      </c>
      <c r="N171" s="4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70"/>
      <c r="P171" s="370"/>
      <c r="Q171" s="370"/>
      <c r="R171" s="371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294</v>
      </c>
      <c r="B172" s="64" t="s">
        <v>295</v>
      </c>
      <c r="C172" s="37">
        <v>4301051487</v>
      </c>
      <c r="D172" s="368">
        <v>4680115881228</v>
      </c>
      <c r="E172" s="368"/>
      <c r="F172" s="63">
        <v>0.4</v>
      </c>
      <c r="G172" s="38">
        <v>6</v>
      </c>
      <c r="H172" s="63">
        <v>2.4</v>
      </c>
      <c r="I172" s="63">
        <v>2.6720000000000002</v>
      </c>
      <c r="J172" s="38">
        <v>156</v>
      </c>
      <c r="K172" s="38" t="s">
        <v>80</v>
      </c>
      <c r="L172" s="39" t="s">
        <v>79</v>
      </c>
      <c r="M172" s="38">
        <v>40</v>
      </c>
      <c r="N172" s="463" t="s">
        <v>296</v>
      </c>
      <c r="O172" s="370"/>
      <c r="P172" s="370"/>
      <c r="Q172" s="370"/>
      <c r="R172" s="371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IFERROR(IF(W172=0,"",ROUNDUP(W172/H172,0)*0.00753),"")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297</v>
      </c>
      <c r="B173" s="64" t="s">
        <v>298</v>
      </c>
      <c r="C173" s="37">
        <v>4301051506</v>
      </c>
      <c r="D173" s="368">
        <v>4680115881037</v>
      </c>
      <c r="E173" s="368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8" t="s">
        <v>80</v>
      </c>
      <c r="L173" s="39" t="s">
        <v>79</v>
      </c>
      <c r="M173" s="38">
        <v>40</v>
      </c>
      <c r="N173" s="464" t="s">
        <v>299</v>
      </c>
      <c r="O173" s="370"/>
      <c r="P173" s="370"/>
      <c r="Q173" s="370"/>
      <c r="R173" s="371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300</v>
      </c>
      <c r="B174" s="64" t="s">
        <v>301</v>
      </c>
      <c r="C174" s="37">
        <v>4301051384</v>
      </c>
      <c r="D174" s="368">
        <v>4680115881211</v>
      </c>
      <c r="E174" s="368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8" t="s">
        <v>80</v>
      </c>
      <c r="L174" s="39" t="s">
        <v>79</v>
      </c>
      <c r="M174" s="38">
        <v>45</v>
      </c>
      <c r="N174" s="4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70"/>
      <c r="P174" s="370"/>
      <c r="Q174" s="370"/>
      <c r="R174" s="371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IFERROR(IF(W174=0,"",ROUNDUP(W174/H174,0)*0.00753),"")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302</v>
      </c>
      <c r="B175" s="64" t="s">
        <v>303</v>
      </c>
      <c r="C175" s="37">
        <v>4301051378</v>
      </c>
      <c r="D175" s="368">
        <v>4680115881020</v>
      </c>
      <c r="E175" s="368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8" t="s">
        <v>80</v>
      </c>
      <c r="L175" s="39" t="s">
        <v>79</v>
      </c>
      <c r="M175" s="38">
        <v>45</v>
      </c>
      <c r="N175" s="4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70"/>
      <c r="P175" s="370"/>
      <c r="Q175" s="370"/>
      <c r="R175" s="371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304</v>
      </c>
      <c r="B176" s="64" t="s">
        <v>305</v>
      </c>
      <c r="C176" s="37">
        <v>4301051407</v>
      </c>
      <c r="D176" s="368">
        <v>4680115882195</v>
      </c>
      <c r="E176" s="368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8" t="s">
        <v>80</v>
      </c>
      <c r="L176" s="39" t="s">
        <v>139</v>
      </c>
      <c r="M176" s="38">
        <v>40</v>
      </c>
      <c r="N176" s="4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70"/>
      <c r="P176" s="370"/>
      <c r="Q176" s="370"/>
      <c r="R176" s="371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 t="shared" ref="X176:X182" si="9"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4301051479</v>
      </c>
      <c r="D177" s="368">
        <v>4680115882607</v>
      </c>
      <c r="E177" s="368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8" t="s">
        <v>80</v>
      </c>
      <c r="L177" s="39" t="s">
        <v>139</v>
      </c>
      <c r="M177" s="38">
        <v>45</v>
      </c>
      <c r="N177" s="46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70"/>
      <c r="P177" s="370"/>
      <c r="Q177" s="370"/>
      <c r="R177" s="371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 t="shared" si="9"/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4301051468</v>
      </c>
      <c r="D178" s="368">
        <v>4680115880092</v>
      </c>
      <c r="E178" s="368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139</v>
      </c>
      <c r="M178" s="38">
        <v>45</v>
      </c>
      <c r="N178" s="46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70"/>
      <c r="P178" s="370"/>
      <c r="Q178" s="370"/>
      <c r="R178" s="371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 t="shared" si="9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310</v>
      </c>
      <c r="B179" s="64" t="s">
        <v>311</v>
      </c>
      <c r="C179" s="37">
        <v>4301051469</v>
      </c>
      <c r="D179" s="368">
        <v>4680115880221</v>
      </c>
      <c r="E179" s="368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139</v>
      </c>
      <c r="M179" s="38">
        <v>45</v>
      </c>
      <c r="N179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70"/>
      <c r="P179" s="370"/>
      <c r="Q179" s="370"/>
      <c r="R179" s="371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 t="shared" si="9"/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312</v>
      </c>
      <c r="B180" s="64" t="s">
        <v>313</v>
      </c>
      <c r="C180" s="37">
        <v>4301051523</v>
      </c>
      <c r="D180" s="368">
        <v>4680115882942</v>
      </c>
      <c r="E180" s="368"/>
      <c r="F180" s="63">
        <v>0.3</v>
      </c>
      <c r="G180" s="38">
        <v>6</v>
      </c>
      <c r="H180" s="63">
        <v>1.8</v>
      </c>
      <c r="I180" s="63">
        <v>2.0720000000000001</v>
      </c>
      <c r="J180" s="38">
        <v>156</v>
      </c>
      <c r="K180" s="38" t="s">
        <v>80</v>
      </c>
      <c r="L180" s="39" t="s">
        <v>79</v>
      </c>
      <c r="M180" s="38">
        <v>40</v>
      </c>
      <c r="N180" s="4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70"/>
      <c r="P180" s="370"/>
      <c r="Q180" s="370"/>
      <c r="R180" s="371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si="9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314</v>
      </c>
      <c r="B181" s="64" t="s">
        <v>315</v>
      </c>
      <c r="C181" s="37">
        <v>4301051326</v>
      </c>
      <c r="D181" s="368">
        <v>4680115880504</v>
      </c>
      <c r="E181" s="368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7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70"/>
      <c r="P181" s="370"/>
      <c r="Q181" s="370"/>
      <c r="R181" s="371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316</v>
      </c>
      <c r="B182" s="64" t="s">
        <v>317</v>
      </c>
      <c r="C182" s="37">
        <v>4301051410</v>
      </c>
      <c r="D182" s="368">
        <v>4680115882164</v>
      </c>
      <c r="E182" s="368"/>
      <c r="F182" s="63">
        <v>0.4</v>
      </c>
      <c r="G182" s="38">
        <v>6</v>
      </c>
      <c r="H182" s="63">
        <v>2.4</v>
      </c>
      <c r="I182" s="63">
        <v>2.6779999999999999</v>
      </c>
      <c r="J182" s="38">
        <v>156</v>
      </c>
      <c r="K182" s="38" t="s">
        <v>80</v>
      </c>
      <c r="L182" s="39" t="s">
        <v>139</v>
      </c>
      <c r="M182" s="38">
        <v>40</v>
      </c>
      <c r="N182" s="4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70"/>
      <c r="P182" s="370"/>
      <c r="Q182" s="370"/>
      <c r="R182" s="371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x14ac:dyDescent="0.2">
      <c r="A183" s="375"/>
      <c r="B183" s="375"/>
      <c r="C183" s="375"/>
      <c r="D183" s="375"/>
      <c r="E183" s="375"/>
      <c r="F183" s="375"/>
      <c r="G183" s="375"/>
      <c r="H183" s="375"/>
      <c r="I183" s="375"/>
      <c r="J183" s="375"/>
      <c r="K183" s="375"/>
      <c r="L183" s="375"/>
      <c r="M183" s="376"/>
      <c r="N183" s="372" t="s">
        <v>43</v>
      </c>
      <c r="O183" s="373"/>
      <c r="P183" s="373"/>
      <c r="Q183" s="373"/>
      <c r="R183" s="373"/>
      <c r="S183" s="373"/>
      <c r="T183" s="374"/>
      <c r="U183" s="43" t="s">
        <v>42</v>
      </c>
      <c r="V183" s="44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44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44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68"/>
      <c r="Z183" s="68"/>
    </row>
    <row r="184" spans="1:53" x14ac:dyDescent="0.2">
      <c r="A184" s="375"/>
      <c r="B184" s="375"/>
      <c r="C184" s="375"/>
      <c r="D184" s="375"/>
      <c r="E184" s="375"/>
      <c r="F184" s="375"/>
      <c r="G184" s="375"/>
      <c r="H184" s="375"/>
      <c r="I184" s="375"/>
      <c r="J184" s="375"/>
      <c r="K184" s="375"/>
      <c r="L184" s="375"/>
      <c r="M184" s="376"/>
      <c r="N184" s="372" t="s">
        <v>43</v>
      </c>
      <c r="O184" s="373"/>
      <c r="P184" s="373"/>
      <c r="Q184" s="373"/>
      <c r="R184" s="373"/>
      <c r="S184" s="373"/>
      <c r="T184" s="374"/>
      <c r="U184" s="43" t="s">
        <v>0</v>
      </c>
      <c r="V184" s="44">
        <f>IFERROR(SUM(V166:V182),"0")</f>
        <v>0</v>
      </c>
      <c r="W184" s="44">
        <f>IFERROR(SUM(W166:W182),"0")</f>
        <v>0</v>
      </c>
      <c r="X184" s="43"/>
      <c r="Y184" s="68"/>
      <c r="Z184" s="68"/>
    </row>
    <row r="185" spans="1:53" ht="14.25" customHeight="1" x14ac:dyDescent="0.25">
      <c r="A185" s="367" t="s">
        <v>217</v>
      </c>
      <c r="B185" s="367"/>
      <c r="C185" s="367"/>
      <c r="D185" s="367"/>
      <c r="E185" s="367"/>
      <c r="F185" s="367"/>
      <c r="G185" s="367"/>
      <c r="H185" s="367"/>
      <c r="I185" s="367"/>
      <c r="J185" s="367"/>
      <c r="K185" s="367"/>
      <c r="L185" s="367"/>
      <c r="M185" s="367"/>
      <c r="N185" s="367"/>
      <c r="O185" s="367"/>
      <c r="P185" s="367"/>
      <c r="Q185" s="367"/>
      <c r="R185" s="367"/>
      <c r="S185" s="367"/>
      <c r="T185" s="367"/>
      <c r="U185" s="367"/>
      <c r="V185" s="367"/>
      <c r="W185" s="367"/>
      <c r="X185" s="367"/>
      <c r="Y185" s="67"/>
      <c r="Z185" s="67"/>
    </row>
    <row r="186" spans="1:53" ht="16.5" customHeight="1" x14ac:dyDescent="0.25">
      <c r="A186" s="64" t="s">
        <v>318</v>
      </c>
      <c r="B186" s="64" t="s">
        <v>319</v>
      </c>
      <c r="C186" s="37">
        <v>4301060338</v>
      </c>
      <c r="D186" s="368">
        <v>4680115880801</v>
      </c>
      <c r="E186" s="368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47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6" s="370"/>
      <c r="P186" s="370"/>
      <c r="Q186" s="370"/>
      <c r="R186" s="371"/>
      <c r="S186" s="40" t="s">
        <v>48</v>
      </c>
      <c r="T186" s="40" t="s">
        <v>48</v>
      </c>
      <c r="U186" s="41" t="s">
        <v>0</v>
      </c>
      <c r="V186" s="59">
        <v>0</v>
      </c>
      <c r="W186" s="56">
        <f>IFERROR(IF(V186="",0,CEILING((V186/$H186),1)*$H186),"")</f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1" t="s">
        <v>66</v>
      </c>
    </row>
    <row r="187" spans="1:53" ht="27" customHeight="1" x14ac:dyDescent="0.25">
      <c r="A187" s="64" t="s">
        <v>320</v>
      </c>
      <c r="B187" s="64" t="s">
        <v>321</v>
      </c>
      <c r="C187" s="37">
        <v>4301060339</v>
      </c>
      <c r="D187" s="368">
        <v>4680115880818</v>
      </c>
      <c r="E187" s="36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7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7" s="370"/>
      <c r="P187" s="370"/>
      <c r="Q187" s="370"/>
      <c r="R187" s="371"/>
      <c r="S187" s="40" t="s">
        <v>48</v>
      </c>
      <c r="T187" s="40" t="s">
        <v>48</v>
      </c>
      <c r="U187" s="41" t="s">
        <v>0</v>
      </c>
      <c r="V187" s="59">
        <v>0</v>
      </c>
      <c r="W187" s="56">
        <f>IFERROR(IF(V187="",0,CEILING((V187/$H187),1)*$H187),"")</f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2" t="s">
        <v>66</v>
      </c>
    </row>
    <row r="188" spans="1:53" x14ac:dyDescent="0.2">
      <c r="A188" s="375"/>
      <c r="B188" s="375"/>
      <c r="C188" s="375"/>
      <c r="D188" s="375"/>
      <c r="E188" s="375"/>
      <c r="F188" s="375"/>
      <c r="G188" s="375"/>
      <c r="H188" s="375"/>
      <c r="I188" s="375"/>
      <c r="J188" s="375"/>
      <c r="K188" s="375"/>
      <c r="L188" s="375"/>
      <c r="M188" s="376"/>
      <c r="N188" s="372" t="s">
        <v>43</v>
      </c>
      <c r="O188" s="373"/>
      <c r="P188" s="373"/>
      <c r="Q188" s="373"/>
      <c r="R188" s="373"/>
      <c r="S188" s="373"/>
      <c r="T188" s="374"/>
      <c r="U188" s="43" t="s">
        <v>42</v>
      </c>
      <c r="V188" s="44">
        <f>IFERROR(V186/H186,"0")+IFERROR(V187/H187,"0")</f>
        <v>0</v>
      </c>
      <c r="W188" s="44">
        <f>IFERROR(W186/H186,"0")+IFERROR(W187/H187,"0")</f>
        <v>0</v>
      </c>
      <c r="X188" s="44">
        <f>IFERROR(IF(X186="",0,X186),"0")+IFERROR(IF(X187="",0,X187),"0")</f>
        <v>0</v>
      </c>
      <c r="Y188" s="68"/>
      <c r="Z188" s="68"/>
    </row>
    <row r="189" spans="1:53" x14ac:dyDescent="0.2">
      <c r="A189" s="375"/>
      <c r="B189" s="375"/>
      <c r="C189" s="375"/>
      <c r="D189" s="375"/>
      <c r="E189" s="375"/>
      <c r="F189" s="375"/>
      <c r="G189" s="375"/>
      <c r="H189" s="375"/>
      <c r="I189" s="375"/>
      <c r="J189" s="375"/>
      <c r="K189" s="375"/>
      <c r="L189" s="375"/>
      <c r="M189" s="376"/>
      <c r="N189" s="372" t="s">
        <v>43</v>
      </c>
      <c r="O189" s="373"/>
      <c r="P189" s="373"/>
      <c r="Q189" s="373"/>
      <c r="R189" s="373"/>
      <c r="S189" s="373"/>
      <c r="T189" s="374"/>
      <c r="U189" s="43" t="s">
        <v>0</v>
      </c>
      <c r="V189" s="44">
        <f>IFERROR(SUM(V186:V187),"0")</f>
        <v>0</v>
      </c>
      <c r="W189" s="44">
        <f>IFERROR(SUM(W186:W187),"0")</f>
        <v>0</v>
      </c>
      <c r="X189" s="43"/>
      <c r="Y189" s="68"/>
      <c r="Z189" s="68"/>
    </row>
    <row r="190" spans="1:53" ht="16.5" customHeight="1" x14ac:dyDescent="0.25">
      <c r="A190" s="366" t="s">
        <v>322</v>
      </c>
      <c r="B190" s="366"/>
      <c r="C190" s="366"/>
      <c r="D190" s="366"/>
      <c r="E190" s="366"/>
      <c r="F190" s="366"/>
      <c r="G190" s="366"/>
      <c r="H190" s="366"/>
      <c r="I190" s="366"/>
      <c r="J190" s="366"/>
      <c r="K190" s="366"/>
      <c r="L190" s="366"/>
      <c r="M190" s="366"/>
      <c r="N190" s="366"/>
      <c r="O190" s="366"/>
      <c r="P190" s="366"/>
      <c r="Q190" s="366"/>
      <c r="R190" s="366"/>
      <c r="S190" s="366"/>
      <c r="T190" s="366"/>
      <c r="U190" s="366"/>
      <c r="V190" s="366"/>
      <c r="W190" s="366"/>
      <c r="X190" s="366"/>
      <c r="Y190" s="66"/>
      <c r="Z190" s="66"/>
    </row>
    <row r="191" spans="1:53" ht="14.25" customHeight="1" x14ac:dyDescent="0.25">
      <c r="A191" s="367" t="s">
        <v>114</v>
      </c>
      <c r="B191" s="367"/>
      <c r="C191" s="367"/>
      <c r="D191" s="367"/>
      <c r="E191" s="367"/>
      <c r="F191" s="367"/>
      <c r="G191" s="367"/>
      <c r="H191" s="367"/>
      <c r="I191" s="367"/>
      <c r="J191" s="367"/>
      <c r="K191" s="367"/>
      <c r="L191" s="367"/>
      <c r="M191" s="367"/>
      <c r="N191" s="367"/>
      <c r="O191" s="367"/>
      <c r="P191" s="367"/>
      <c r="Q191" s="367"/>
      <c r="R191" s="367"/>
      <c r="S191" s="367"/>
      <c r="T191" s="367"/>
      <c r="U191" s="367"/>
      <c r="V191" s="367"/>
      <c r="W191" s="367"/>
      <c r="X191" s="367"/>
      <c r="Y191" s="67"/>
      <c r="Z191" s="67"/>
    </row>
    <row r="192" spans="1:53" ht="27" customHeight="1" x14ac:dyDescent="0.25">
      <c r="A192" s="64" t="s">
        <v>323</v>
      </c>
      <c r="B192" s="64" t="s">
        <v>324</v>
      </c>
      <c r="C192" s="37">
        <v>4301011346</v>
      </c>
      <c r="D192" s="368">
        <v>4607091387445</v>
      </c>
      <c r="E192" s="368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8" t="s">
        <v>112</v>
      </c>
      <c r="L192" s="39" t="s">
        <v>111</v>
      </c>
      <c r="M192" s="38">
        <v>31</v>
      </c>
      <c r="N192" s="4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2" s="370"/>
      <c r="P192" s="370"/>
      <c r="Q192" s="370"/>
      <c r="R192" s="371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ref="W192:W205" si="10">IFERROR(IF(V192="",0,CEILING((V192/$H192),1)*$H192),"")</f>
        <v>0</v>
      </c>
      <c r="X192" s="42" t="str">
        <f>IFERROR(IF(W192=0,"",ROUNDUP(W192/H192,0)*0.02175),"")</f>
        <v/>
      </c>
      <c r="Y192" s="69" t="s">
        <v>48</v>
      </c>
      <c r="Z192" s="70" t="s">
        <v>48</v>
      </c>
      <c r="AD192" s="71"/>
      <c r="BA192" s="173" t="s">
        <v>66</v>
      </c>
    </row>
    <row r="193" spans="1:53" ht="27" customHeight="1" x14ac:dyDescent="0.25">
      <c r="A193" s="64" t="s">
        <v>325</v>
      </c>
      <c r="B193" s="64" t="s">
        <v>326</v>
      </c>
      <c r="C193" s="37">
        <v>4301011362</v>
      </c>
      <c r="D193" s="368">
        <v>4607091386004</v>
      </c>
      <c r="E193" s="368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8" t="s">
        <v>112</v>
      </c>
      <c r="L193" s="39" t="s">
        <v>119</v>
      </c>
      <c r="M193" s="38">
        <v>55</v>
      </c>
      <c r="N193" s="47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3" s="370"/>
      <c r="P193" s="370"/>
      <c r="Q193" s="370"/>
      <c r="R193" s="371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10"/>
        <v>0</v>
      </c>
      <c r="X193" s="42" t="str">
        <f>IFERROR(IF(W193=0,"",ROUNDUP(W193/H193,0)*0.02039),"")</f>
        <v/>
      </c>
      <c r="Y193" s="69" t="s">
        <v>48</v>
      </c>
      <c r="Z193" s="70" t="s">
        <v>48</v>
      </c>
      <c r="AD193" s="71"/>
      <c r="BA193" s="174" t="s">
        <v>66</v>
      </c>
    </row>
    <row r="194" spans="1:53" ht="27" customHeight="1" x14ac:dyDescent="0.25">
      <c r="A194" s="64" t="s">
        <v>325</v>
      </c>
      <c r="B194" s="64" t="s">
        <v>327</v>
      </c>
      <c r="C194" s="37">
        <v>4301011308</v>
      </c>
      <c r="D194" s="368">
        <v>4607091386004</v>
      </c>
      <c r="E194" s="368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8" t="s">
        <v>112</v>
      </c>
      <c r="L194" s="39" t="s">
        <v>111</v>
      </c>
      <c r="M194" s="38">
        <v>55</v>
      </c>
      <c r="N194" s="47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70"/>
      <c r="P194" s="370"/>
      <c r="Q194" s="370"/>
      <c r="R194" s="371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10"/>
        <v>0</v>
      </c>
      <c r="X194" s="42" t="str">
        <f>IFERROR(IF(W194=0,"",ROUNDUP(W194/H194,0)*0.02175),"")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t="27" customHeight="1" x14ac:dyDescent="0.25">
      <c r="A195" s="64" t="s">
        <v>328</v>
      </c>
      <c r="B195" s="64" t="s">
        <v>329</v>
      </c>
      <c r="C195" s="37">
        <v>4301011347</v>
      </c>
      <c r="D195" s="368">
        <v>4607091386073</v>
      </c>
      <c r="E195" s="368"/>
      <c r="F195" s="63">
        <v>0.9</v>
      </c>
      <c r="G195" s="38">
        <v>10</v>
      </c>
      <c r="H195" s="63">
        <v>9</v>
      </c>
      <c r="I195" s="63">
        <v>9.6300000000000008</v>
      </c>
      <c r="J195" s="38">
        <v>56</v>
      </c>
      <c r="K195" s="38" t="s">
        <v>112</v>
      </c>
      <c r="L195" s="39" t="s">
        <v>111</v>
      </c>
      <c r="M195" s="38">
        <v>31</v>
      </c>
      <c r="N195" s="4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5" s="370"/>
      <c r="P195" s="370"/>
      <c r="Q195" s="370"/>
      <c r="R195" s="371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10"/>
        <v>0</v>
      </c>
      <c r="X195" s="42" t="str">
        <f>IFERROR(IF(W195=0,"",ROUNDUP(W195/H195,0)*0.02175),"")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25">
      <c r="A196" s="64" t="s">
        <v>330</v>
      </c>
      <c r="B196" s="64" t="s">
        <v>331</v>
      </c>
      <c r="C196" s="37">
        <v>4301010928</v>
      </c>
      <c r="D196" s="368">
        <v>4607091387322</v>
      </c>
      <c r="E196" s="368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8" t="s">
        <v>112</v>
      </c>
      <c r="L196" s="39" t="s">
        <v>111</v>
      </c>
      <c r="M196" s="38">
        <v>55</v>
      </c>
      <c r="N196" s="4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6" s="370"/>
      <c r="P196" s="370"/>
      <c r="Q196" s="370"/>
      <c r="R196" s="371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330</v>
      </c>
      <c r="B197" s="64" t="s">
        <v>332</v>
      </c>
      <c r="C197" s="37">
        <v>4301011395</v>
      </c>
      <c r="D197" s="368">
        <v>4607091387322</v>
      </c>
      <c r="E197" s="368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119</v>
      </c>
      <c r="M197" s="38">
        <v>55</v>
      </c>
      <c r="N197" s="48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70"/>
      <c r="P197" s="370"/>
      <c r="Q197" s="370"/>
      <c r="R197" s="371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333</v>
      </c>
      <c r="B198" s="64" t="s">
        <v>334</v>
      </c>
      <c r="C198" s="37">
        <v>4301011311</v>
      </c>
      <c r="D198" s="368">
        <v>4607091387377</v>
      </c>
      <c r="E198" s="368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8" s="370"/>
      <c r="P198" s="370"/>
      <c r="Q198" s="370"/>
      <c r="R198" s="371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335</v>
      </c>
      <c r="B199" s="64" t="s">
        <v>336</v>
      </c>
      <c r="C199" s="37">
        <v>4301010945</v>
      </c>
      <c r="D199" s="368">
        <v>4607091387353</v>
      </c>
      <c r="E199" s="368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8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199" s="370"/>
      <c r="P199" s="370"/>
      <c r="Q199" s="370"/>
      <c r="R199" s="371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337</v>
      </c>
      <c r="B200" s="64" t="s">
        <v>338</v>
      </c>
      <c r="C200" s="37">
        <v>4301011328</v>
      </c>
      <c r="D200" s="368">
        <v>4607091386011</v>
      </c>
      <c r="E200" s="368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8" t="s">
        <v>80</v>
      </c>
      <c r="L200" s="39" t="s">
        <v>79</v>
      </c>
      <c r="M200" s="38">
        <v>55</v>
      </c>
      <c r="N200" s="4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0" s="370"/>
      <c r="P200" s="370"/>
      <c r="Q200" s="370"/>
      <c r="R200" s="371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 t="shared" ref="X200:X205" si="11">IFERROR(IF(W200=0,"",ROUNDUP(W200/H200,0)*0.00937),"")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339</v>
      </c>
      <c r="B201" s="64" t="s">
        <v>340</v>
      </c>
      <c r="C201" s="37">
        <v>4301011329</v>
      </c>
      <c r="D201" s="368">
        <v>4607091387308</v>
      </c>
      <c r="E201" s="368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8" t="s">
        <v>80</v>
      </c>
      <c r="L201" s="39" t="s">
        <v>79</v>
      </c>
      <c r="M201" s="38">
        <v>55</v>
      </c>
      <c r="N201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1" s="370"/>
      <c r="P201" s="370"/>
      <c r="Q201" s="370"/>
      <c r="R201" s="371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 t="shared" si="11"/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341</v>
      </c>
      <c r="B202" s="64" t="s">
        <v>342</v>
      </c>
      <c r="C202" s="37">
        <v>4301011049</v>
      </c>
      <c r="D202" s="368">
        <v>4607091387339</v>
      </c>
      <c r="E202" s="368"/>
      <c r="F202" s="63">
        <v>0.5</v>
      </c>
      <c r="G202" s="38">
        <v>10</v>
      </c>
      <c r="H202" s="63">
        <v>5</v>
      </c>
      <c r="I202" s="63">
        <v>5.24</v>
      </c>
      <c r="J202" s="38">
        <v>120</v>
      </c>
      <c r="K202" s="38" t="s">
        <v>80</v>
      </c>
      <c r="L202" s="39" t="s">
        <v>111</v>
      </c>
      <c r="M202" s="38">
        <v>55</v>
      </c>
      <c r="N202" s="4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2" s="370"/>
      <c r="P202" s="370"/>
      <c r="Q202" s="370"/>
      <c r="R202" s="371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 t="shared" si="11"/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343</v>
      </c>
      <c r="B203" s="64" t="s">
        <v>344</v>
      </c>
      <c r="C203" s="37">
        <v>4301011433</v>
      </c>
      <c r="D203" s="368">
        <v>4680115882638</v>
      </c>
      <c r="E203" s="368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8" t="s">
        <v>80</v>
      </c>
      <c r="L203" s="39" t="s">
        <v>111</v>
      </c>
      <c r="M203" s="38">
        <v>90</v>
      </c>
      <c r="N203" s="4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3" s="370"/>
      <c r="P203" s="370"/>
      <c r="Q203" s="370"/>
      <c r="R203" s="371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si="11"/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345</v>
      </c>
      <c r="B204" s="64" t="s">
        <v>346</v>
      </c>
      <c r="C204" s="37">
        <v>4301011573</v>
      </c>
      <c r="D204" s="368">
        <v>4680115881938</v>
      </c>
      <c r="E204" s="368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8" t="s">
        <v>80</v>
      </c>
      <c r="L204" s="39" t="s">
        <v>111</v>
      </c>
      <c r="M204" s="38">
        <v>90</v>
      </c>
      <c r="N204" s="4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4" s="370"/>
      <c r="P204" s="370"/>
      <c r="Q204" s="370"/>
      <c r="R204" s="371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347</v>
      </c>
      <c r="B205" s="64" t="s">
        <v>348</v>
      </c>
      <c r="C205" s="37">
        <v>4301010944</v>
      </c>
      <c r="D205" s="368">
        <v>4607091387346</v>
      </c>
      <c r="E205" s="368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8" t="s">
        <v>80</v>
      </c>
      <c r="L205" s="39" t="s">
        <v>111</v>
      </c>
      <c r="M205" s="38">
        <v>55</v>
      </c>
      <c r="N205" s="4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5" s="370"/>
      <c r="P205" s="370"/>
      <c r="Q205" s="370"/>
      <c r="R205" s="371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x14ac:dyDescent="0.2">
      <c r="A206" s="375"/>
      <c r="B206" s="375"/>
      <c r="C206" s="375"/>
      <c r="D206" s="375"/>
      <c r="E206" s="375"/>
      <c r="F206" s="375"/>
      <c r="G206" s="375"/>
      <c r="H206" s="375"/>
      <c r="I206" s="375"/>
      <c r="J206" s="375"/>
      <c r="K206" s="375"/>
      <c r="L206" s="375"/>
      <c r="M206" s="376"/>
      <c r="N206" s="372" t="s">
        <v>43</v>
      </c>
      <c r="O206" s="373"/>
      <c r="P206" s="373"/>
      <c r="Q206" s="373"/>
      <c r="R206" s="373"/>
      <c r="S206" s="373"/>
      <c r="T206" s="374"/>
      <c r="U206" s="43" t="s">
        <v>42</v>
      </c>
      <c r="V206" s="44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4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>0</v>
      </c>
      <c r="Y206" s="68"/>
      <c r="Z206" s="68"/>
    </row>
    <row r="207" spans="1:53" x14ac:dyDescent="0.2">
      <c r="A207" s="375"/>
      <c r="B207" s="375"/>
      <c r="C207" s="375"/>
      <c r="D207" s="375"/>
      <c r="E207" s="375"/>
      <c r="F207" s="375"/>
      <c r="G207" s="375"/>
      <c r="H207" s="375"/>
      <c r="I207" s="375"/>
      <c r="J207" s="375"/>
      <c r="K207" s="375"/>
      <c r="L207" s="375"/>
      <c r="M207" s="376"/>
      <c r="N207" s="372" t="s">
        <v>43</v>
      </c>
      <c r="O207" s="373"/>
      <c r="P207" s="373"/>
      <c r="Q207" s="373"/>
      <c r="R207" s="373"/>
      <c r="S207" s="373"/>
      <c r="T207" s="374"/>
      <c r="U207" s="43" t="s">
        <v>0</v>
      </c>
      <c r="V207" s="44">
        <f>IFERROR(SUM(V192:V205),"0")</f>
        <v>0</v>
      </c>
      <c r="W207" s="44">
        <f>IFERROR(SUM(W192:W205),"0")</f>
        <v>0</v>
      </c>
      <c r="X207" s="43"/>
      <c r="Y207" s="68"/>
      <c r="Z207" s="68"/>
    </row>
    <row r="208" spans="1:53" ht="14.25" customHeight="1" x14ac:dyDescent="0.25">
      <c r="A208" s="367" t="s">
        <v>108</v>
      </c>
      <c r="B208" s="367"/>
      <c r="C208" s="367"/>
      <c r="D208" s="367"/>
      <c r="E208" s="367"/>
      <c r="F208" s="367"/>
      <c r="G208" s="367"/>
      <c r="H208" s="367"/>
      <c r="I208" s="367"/>
      <c r="J208" s="367"/>
      <c r="K208" s="367"/>
      <c r="L208" s="367"/>
      <c r="M208" s="367"/>
      <c r="N208" s="367"/>
      <c r="O208" s="367"/>
      <c r="P208" s="367"/>
      <c r="Q208" s="367"/>
      <c r="R208" s="367"/>
      <c r="S208" s="367"/>
      <c r="T208" s="367"/>
      <c r="U208" s="367"/>
      <c r="V208" s="367"/>
      <c r="W208" s="367"/>
      <c r="X208" s="367"/>
      <c r="Y208" s="67"/>
      <c r="Z208" s="67"/>
    </row>
    <row r="209" spans="1:53" ht="27" customHeight="1" x14ac:dyDescent="0.25">
      <c r="A209" s="64" t="s">
        <v>349</v>
      </c>
      <c r="B209" s="64" t="s">
        <v>350</v>
      </c>
      <c r="C209" s="37">
        <v>4301020254</v>
      </c>
      <c r="D209" s="368">
        <v>4680115881914</v>
      </c>
      <c r="E209" s="368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09" s="370"/>
      <c r="P209" s="370"/>
      <c r="Q209" s="370"/>
      <c r="R209" s="371"/>
      <c r="S209" s="40" t="s">
        <v>48</v>
      </c>
      <c r="T209" s="40" t="s">
        <v>48</v>
      </c>
      <c r="U209" s="41" t="s">
        <v>0</v>
      </c>
      <c r="V209" s="59">
        <v>0</v>
      </c>
      <c r="W209" s="56">
        <f>IFERROR(IF(V209="",0,CEILING((V209/$H209),1)*$H209),"")</f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87" t="s">
        <v>66</v>
      </c>
    </row>
    <row r="210" spans="1:53" x14ac:dyDescent="0.2">
      <c r="A210" s="375"/>
      <c r="B210" s="375"/>
      <c r="C210" s="375"/>
      <c r="D210" s="375"/>
      <c r="E210" s="375"/>
      <c r="F210" s="375"/>
      <c r="G210" s="375"/>
      <c r="H210" s="375"/>
      <c r="I210" s="375"/>
      <c r="J210" s="375"/>
      <c r="K210" s="375"/>
      <c r="L210" s="375"/>
      <c r="M210" s="376"/>
      <c r="N210" s="372" t="s">
        <v>43</v>
      </c>
      <c r="O210" s="373"/>
      <c r="P210" s="373"/>
      <c r="Q210" s="373"/>
      <c r="R210" s="373"/>
      <c r="S210" s="373"/>
      <c r="T210" s="374"/>
      <c r="U210" s="43" t="s">
        <v>42</v>
      </c>
      <c r="V210" s="44">
        <f>IFERROR(V209/H209,"0")</f>
        <v>0</v>
      </c>
      <c r="W210" s="44">
        <f>IFERROR(W209/H209,"0")</f>
        <v>0</v>
      </c>
      <c r="X210" s="44">
        <f>IFERROR(IF(X209="",0,X209),"0")</f>
        <v>0</v>
      </c>
      <c r="Y210" s="68"/>
      <c r="Z210" s="68"/>
    </row>
    <row r="211" spans="1:53" x14ac:dyDescent="0.2">
      <c r="A211" s="375"/>
      <c r="B211" s="375"/>
      <c r="C211" s="375"/>
      <c r="D211" s="375"/>
      <c r="E211" s="375"/>
      <c r="F211" s="375"/>
      <c r="G211" s="375"/>
      <c r="H211" s="375"/>
      <c r="I211" s="375"/>
      <c r="J211" s="375"/>
      <c r="K211" s="375"/>
      <c r="L211" s="375"/>
      <c r="M211" s="376"/>
      <c r="N211" s="372" t="s">
        <v>43</v>
      </c>
      <c r="O211" s="373"/>
      <c r="P211" s="373"/>
      <c r="Q211" s="373"/>
      <c r="R211" s="373"/>
      <c r="S211" s="373"/>
      <c r="T211" s="374"/>
      <c r="U211" s="43" t="s">
        <v>0</v>
      </c>
      <c r="V211" s="44">
        <f>IFERROR(SUM(V209:V209),"0")</f>
        <v>0</v>
      </c>
      <c r="W211" s="44">
        <f>IFERROR(SUM(W209:W209),"0")</f>
        <v>0</v>
      </c>
      <c r="X211" s="43"/>
      <c r="Y211" s="68"/>
      <c r="Z211" s="68"/>
    </row>
    <row r="212" spans="1:53" ht="14.25" customHeight="1" x14ac:dyDescent="0.25">
      <c r="A212" s="367" t="s">
        <v>76</v>
      </c>
      <c r="B212" s="367"/>
      <c r="C212" s="367"/>
      <c r="D212" s="367"/>
      <c r="E212" s="367"/>
      <c r="F212" s="367"/>
      <c r="G212" s="367"/>
      <c r="H212" s="367"/>
      <c r="I212" s="367"/>
      <c r="J212" s="367"/>
      <c r="K212" s="367"/>
      <c r="L212" s="367"/>
      <c r="M212" s="367"/>
      <c r="N212" s="367"/>
      <c r="O212" s="367"/>
      <c r="P212" s="367"/>
      <c r="Q212" s="367"/>
      <c r="R212" s="367"/>
      <c r="S212" s="367"/>
      <c r="T212" s="367"/>
      <c r="U212" s="367"/>
      <c r="V212" s="367"/>
      <c r="W212" s="367"/>
      <c r="X212" s="367"/>
      <c r="Y212" s="67"/>
      <c r="Z212" s="67"/>
    </row>
    <row r="213" spans="1:53" ht="27" customHeight="1" x14ac:dyDescent="0.25">
      <c r="A213" s="64" t="s">
        <v>351</v>
      </c>
      <c r="B213" s="64" t="s">
        <v>352</v>
      </c>
      <c r="C213" s="37">
        <v>4301030878</v>
      </c>
      <c r="D213" s="368">
        <v>4607091387193</v>
      </c>
      <c r="E213" s="368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8" t="s">
        <v>80</v>
      </c>
      <c r="L213" s="39" t="s">
        <v>79</v>
      </c>
      <c r="M213" s="38">
        <v>35</v>
      </c>
      <c r="N213" s="4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3" s="370"/>
      <c r="P213" s="370"/>
      <c r="Q213" s="370"/>
      <c r="R213" s="371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IFERROR(IF(W213=0,"",ROUNDUP(W213/H213,0)*0.00753),"")</f>
        <v/>
      </c>
      <c r="Y213" s="69" t="s">
        <v>48</v>
      </c>
      <c r="Z213" s="70" t="s">
        <v>48</v>
      </c>
      <c r="AD213" s="71"/>
      <c r="BA213" s="188" t="s">
        <v>66</v>
      </c>
    </row>
    <row r="214" spans="1:53" ht="27" customHeight="1" x14ac:dyDescent="0.25">
      <c r="A214" s="64" t="s">
        <v>353</v>
      </c>
      <c r="B214" s="64" t="s">
        <v>354</v>
      </c>
      <c r="C214" s="37">
        <v>4301031153</v>
      </c>
      <c r="D214" s="368">
        <v>4607091387230</v>
      </c>
      <c r="E214" s="368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8" t="s">
        <v>80</v>
      </c>
      <c r="L214" s="39" t="s">
        <v>79</v>
      </c>
      <c r="M214" s="38">
        <v>40</v>
      </c>
      <c r="N214" s="4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4" s="370"/>
      <c r="P214" s="370"/>
      <c r="Q214" s="370"/>
      <c r="R214" s="371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IFERROR(IF(W214=0,"",ROUNDUP(W214/H214,0)*0.00753),"")</f>
        <v/>
      </c>
      <c r="Y214" s="69" t="s">
        <v>48</v>
      </c>
      <c r="Z214" s="70" t="s">
        <v>48</v>
      </c>
      <c r="AD214" s="71"/>
      <c r="BA214" s="189" t="s">
        <v>66</v>
      </c>
    </row>
    <row r="215" spans="1:53" ht="27" customHeight="1" x14ac:dyDescent="0.25">
      <c r="A215" s="64" t="s">
        <v>355</v>
      </c>
      <c r="B215" s="64" t="s">
        <v>356</v>
      </c>
      <c r="C215" s="37">
        <v>4301031152</v>
      </c>
      <c r="D215" s="368">
        <v>4607091387285</v>
      </c>
      <c r="E215" s="368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8" t="s">
        <v>173</v>
      </c>
      <c r="L215" s="39" t="s">
        <v>79</v>
      </c>
      <c r="M215" s="38">
        <v>40</v>
      </c>
      <c r="N215" s="4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5" s="370"/>
      <c r="P215" s="370"/>
      <c r="Q215" s="370"/>
      <c r="R215" s="371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0" t="s">
        <v>66</v>
      </c>
    </row>
    <row r="216" spans="1:53" ht="27" customHeight="1" x14ac:dyDescent="0.25">
      <c r="A216" s="64" t="s">
        <v>357</v>
      </c>
      <c r="B216" s="64" t="s">
        <v>358</v>
      </c>
      <c r="C216" s="37">
        <v>4301031151</v>
      </c>
      <c r="D216" s="368">
        <v>4607091389845</v>
      </c>
      <c r="E216" s="368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173</v>
      </c>
      <c r="L216" s="39" t="s">
        <v>79</v>
      </c>
      <c r="M216" s="38">
        <v>40</v>
      </c>
      <c r="N216" s="49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70"/>
      <c r="P216" s="370"/>
      <c r="Q216" s="370"/>
      <c r="R216" s="371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1" t="s">
        <v>66</v>
      </c>
    </row>
    <row r="217" spans="1:53" x14ac:dyDescent="0.2">
      <c r="A217" s="375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6"/>
      <c r="N217" s="372" t="s">
        <v>43</v>
      </c>
      <c r="O217" s="373"/>
      <c r="P217" s="373"/>
      <c r="Q217" s="373"/>
      <c r="R217" s="373"/>
      <c r="S217" s="373"/>
      <c r="T217" s="374"/>
      <c r="U217" s="43" t="s">
        <v>42</v>
      </c>
      <c r="V217" s="44">
        <f>IFERROR(V213/H213,"0")+IFERROR(V214/H214,"0")+IFERROR(V215/H215,"0")+IFERROR(V216/H216,"0")</f>
        <v>0</v>
      </c>
      <c r="W217" s="44">
        <f>IFERROR(W213/H213,"0")+IFERROR(W214/H214,"0")+IFERROR(W215/H215,"0")+IFERROR(W216/H216,"0")</f>
        <v>0</v>
      </c>
      <c r="X217" s="44">
        <f>IFERROR(IF(X213="",0,X213),"0")+IFERROR(IF(X214="",0,X214),"0")+IFERROR(IF(X215="",0,X215),"0")+IFERROR(IF(X216="",0,X216),"0")</f>
        <v>0</v>
      </c>
      <c r="Y217" s="68"/>
      <c r="Z217" s="68"/>
    </row>
    <row r="218" spans="1:53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6"/>
      <c r="N218" s="372" t="s">
        <v>43</v>
      </c>
      <c r="O218" s="373"/>
      <c r="P218" s="373"/>
      <c r="Q218" s="373"/>
      <c r="R218" s="373"/>
      <c r="S218" s="373"/>
      <c r="T218" s="374"/>
      <c r="U218" s="43" t="s">
        <v>0</v>
      </c>
      <c r="V218" s="44">
        <f>IFERROR(SUM(V213:V216),"0")</f>
        <v>0</v>
      </c>
      <c r="W218" s="44">
        <f>IFERROR(SUM(W213:W216),"0")</f>
        <v>0</v>
      </c>
      <c r="X218" s="43"/>
      <c r="Y218" s="68"/>
      <c r="Z218" s="68"/>
    </row>
    <row r="219" spans="1:53" ht="14.25" customHeight="1" x14ac:dyDescent="0.25">
      <c r="A219" s="367" t="s">
        <v>81</v>
      </c>
      <c r="B219" s="367"/>
      <c r="C219" s="367"/>
      <c r="D219" s="367"/>
      <c r="E219" s="367"/>
      <c r="F219" s="367"/>
      <c r="G219" s="367"/>
      <c r="H219" s="367"/>
      <c r="I219" s="367"/>
      <c r="J219" s="367"/>
      <c r="K219" s="367"/>
      <c r="L219" s="367"/>
      <c r="M219" s="367"/>
      <c r="N219" s="367"/>
      <c r="O219" s="367"/>
      <c r="P219" s="367"/>
      <c r="Q219" s="367"/>
      <c r="R219" s="367"/>
      <c r="S219" s="367"/>
      <c r="T219" s="367"/>
      <c r="U219" s="367"/>
      <c r="V219" s="367"/>
      <c r="W219" s="367"/>
      <c r="X219" s="367"/>
      <c r="Y219" s="67"/>
      <c r="Z219" s="67"/>
    </row>
    <row r="220" spans="1:53" ht="16.5" customHeight="1" x14ac:dyDescent="0.25">
      <c r="A220" s="64" t="s">
        <v>359</v>
      </c>
      <c r="B220" s="64" t="s">
        <v>360</v>
      </c>
      <c r="C220" s="37">
        <v>4301051100</v>
      </c>
      <c r="D220" s="368">
        <v>4607091387766</v>
      </c>
      <c r="E220" s="368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8" t="s">
        <v>112</v>
      </c>
      <c r="L220" s="39" t="s">
        <v>139</v>
      </c>
      <c r="M220" s="38">
        <v>40</v>
      </c>
      <c r="N220" s="4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0" s="370"/>
      <c r="P220" s="370"/>
      <c r="Q220" s="370"/>
      <c r="R220" s="371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7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2" t="s">
        <v>66</v>
      </c>
    </row>
    <row r="221" spans="1:53" ht="27" customHeight="1" x14ac:dyDescent="0.25">
      <c r="A221" s="64" t="s">
        <v>361</v>
      </c>
      <c r="B221" s="64" t="s">
        <v>362</v>
      </c>
      <c r="C221" s="37">
        <v>4301051116</v>
      </c>
      <c r="D221" s="368">
        <v>4607091387957</v>
      </c>
      <c r="E221" s="368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8" t="s">
        <v>112</v>
      </c>
      <c r="L221" s="39" t="s">
        <v>79</v>
      </c>
      <c r="M221" s="38">
        <v>40</v>
      </c>
      <c r="N221" s="4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1" s="370"/>
      <c r="P221" s="370"/>
      <c r="Q221" s="370"/>
      <c r="R221" s="371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3" t="s">
        <v>66</v>
      </c>
    </row>
    <row r="222" spans="1:53" ht="27" customHeight="1" x14ac:dyDescent="0.25">
      <c r="A222" s="64" t="s">
        <v>363</v>
      </c>
      <c r="B222" s="64" t="s">
        <v>364</v>
      </c>
      <c r="C222" s="37">
        <v>4301051115</v>
      </c>
      <c r="D222" s="368">
        <v>4607091387964</v>
      </c>
      <c r="E222" s="368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8" t="s">
        <v>112</v>
      </c>
      <c r="L222" s="39" t="s">
        <v>79</v>
      </c>
      <c r="M222" s="38">
        <v>40</v>
      </c>
      <c r="N222" s="4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2" s="370"/>
      <c r="P222" s="370"/>
      <c r="Q222" s="370"/>
      <c r="R222" s="371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4" t="s">
        <v>66</v>
      </c>
    </row>
    <row r="223" spans="1:53" ht="27" customHeight="1" x14ac:dyDescent="0.25">
      <c r="A223" s="64" t="s">
        <v>365</v>
      </c>
      <c r="B223" s="64" t="s">
        <v>366</v>
      </c>
      <c r="C223" s="37">
        <v>4301051485</v>
      </c>
      <c r="D223" s="368">
        <v>4680115883567</v>
      </c>
      <c r="E223" s="368"/>
      <c r="F223" s="63">
        <v>0.35</v>
      </c>
      <c r="G223" s="38">
        <v>6</v>
      </c>
      <c r="H223" s="63">
        <v>2.1</v>
      </c>
      <c r="I223" s="63">
        <v>2.36</v>
      </c>
      <c r="J223" s="38">
        <v>156</v>
      </c>
      <c r="K223" s="38" t="s">
        <v>80</v>
      </c>
      <c r="L223" s="39" t="s">
        <v>79</v>
      </c>
      <c r="M223" s="38">
        <v>40</v>
      </c>
      <c r="N223" s="498" t="s">
        <v>367</v>
      </c>
      <c r="O223" s="370"/>
      <c r="P223" s="370"/>
      <c r="Q223" s="370"/>
      <c r="R223" s="371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IFERROR(IF(W223=0,"",ROUNDUP(W223/H223,0)*0.00753),"")</f>
        <v/>
      </c>
      <c r="Y223" s="69" t="s">
        <v>48</v>
      </c>
      <c r="Z223" s="70" t="s">
        <v>48</v>
      </c>
      <c r="AD223" s="71"/>
      <c r="BA223" s="195" t="s">
        <v>66</v>
      </c>
    </row>
    <row r="224" spans="1:53" ht="16.5" customHeight="1" x14ac:dyDescent="0.25">
      <c r="A224" s="64" t="s">
        <v>368</v>
      </c>
      <c r="B224" s="64" t="s">
        <v>369</v>
      </c>
      <c r="C224" s="37">
        <v>4301051134</v>
      </c>
      <c r="D224" s="368">
        <v>4607091381672</v>
      </c>
      <c r="E224" s="368"/>
      <c r="F224" s="63">
        <v>0.6</v>
      </c>
      <c r="G224" s="38">
        <v>6</v>
      </c>
      <c r="H224" s="63">
        <v>3.6</v>
      </c>
      <c r="I224" s="63">
        <v>3.8759999999999999</v>
      </c>
      <c r="J224" s="38">
        <v>120</v>
      </c>
      <c r="K224" s="38" t="s">
        <v>80</v>
      </c>
      <c r="L224" s="39" t="s">
        <v>79</v>
      </c>
      <c r="M224" s="38">
        <v>40</v>
      </c>
      <c r="N224" s="4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4" s="370"/>
      <c r="P224" s="370"/>
      <c r="Q224" s="370"/>
      <c r="R224" s="371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6" t="s">
        <v>66</v>
      </c>
    </row>
    <row r="225" spans="1:53" ht="27" customHeight="1" x14ac:dyDescent="0.25">
      <c r="A225" s="64" t="s">
        <v>370</v>
      </c>
      <c r="B225" s="64" t="s">
        <v>371</v>
      </c>
      <c r="C225" s="37">
        <v>4301051130</v>
      </c>
      <c r="D225" s="368">
        <v>4607091387537</v>
      </c>
      <c r="E225" s="368"/>
      <c r="F225" s="63">
        <v>0.45</v>
      </c>
      <c r="G225" s="38">
        <v>6</v>
      </c>
      <c r="H225" s="63">
        <v>2.7</v>
      </c>
      <c r="I225" s="63">
        <v>2.99</v>
      </c>
      <c r="J225" s="38">
        <v>156</v>
      </c>
      <c r="K225" s="38" t="s">
        <v>80</v>
      </c>
      <c r="L225" s="39" t="s">
        <v>79</v>
      </c>
      <c r="M225" s="38">
        <v>40</v>
      </c>
      <c r="N225" s="5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5" s="370"/>
      <c r="P225" s="370"/>
      <c r="Q225" s="370"/>
      <c r="R225" s="371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IFERROR(IF(W225=0,"",ROUNDUP(W225/H225,0)*0.00753),"")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372</v>
      </c>
      <c r="B226" s="64" t="s">
        <v>373</v>
      </c>
      <c r="C226" s="37">
        <v>4301051132</v>
      </c>
      <c r="D226" s="368">
        <v>4607091387513</v>
      </c>
      <c r="E226" s="368"/>
      <c r="F226" s="63">
        <v>0.45</v>
      </c>
      <c r="G226" s="38">
        <v>6</v>
      </c>
      <c r="H226" s="63">
        <v>2.7</v>
      </c>
      <c r="I226" s="63">
        <v>2.9780000000000002</v>
      </c>
      <c r="J226" s="38">
        <v>156</v>
      </c>
      <c r="K226" s="38" t="s">
        <v>80</v>
      </c>
      <c r="L226" s="39" t="s">
        <v>79</v>
      </c>
      <c r="M226" s="38">
        <v>40</v>
      </c>
      <c r="N226" s="5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6" s="370"/>
      <c r="P226" s="370"/>
      <c r="Q226" s="370"/>
      <c r="R226" s="371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IFERROR(IF(W226=0,"",ROUNDUP(W226/H226,0)*0.00753),"")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374</v>
      </c>
      <c r="B227" s="64" t="s">
        <v>375</v>
      </c>
      <c r="C227" s="37">
        <v>4301051277</v>
      </c>
      <c r="D227" s="368">
        <v>4680115880511</v>
      </c>
      <c r="E227" s="368"/>
      <c r="F227" s="63">
        <v>0.33</v>
      </c>
      <c r="G227" s="38">
        <v>6</v>
      </c>
      <c r="H227" s="63">
        <v>1.98</v>
      </c>
      <c r="I227" s="63">
        <v>2.1800000000000002</v>
      </c>
      <c r="J227" s="38">
        <v>156</v>
      </c>
      <c r="K227" s="38" t="s">
        <v>80</v>
      </c>
      <c r="L227" s="39" t="s">
        <v>139</v>
      </c>
      <c r="M227" s="38">
        <v>40</v>
      </c>
      <c r="N227" s="5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7" s="370"/>
      <c r="P227" s="370"/>
      <c r="Q227" s="370"/>
      <c r="R227" s="371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IFERROR(IF(W227=0,"",ROUNDUP(W227/H227,0)*0.00753),"")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6"/>
      <c r="N228" s="372" t="s">
        <v>43</v>
      </c>
      <c r="O228" s="373"/>
      <c r="P228" s="373"/>
      <c r="Q228" s="373"/>
      <c r="R228" s="373"/>
      <c r="S228" s="373"/>
      <c r="T228" s="374"/>
      <c r="U228" s="43" t="s">
        <v>42</v>
      </c>
      <c r="V228" s="44">
        <f>IFERROR(V220/H220,"0")+IFERROR(V221/H221,"0")+IFERROR(V222/H222,"0")+IFERROR(V223/H223,"0")+IFERROR(V224/H224,"0")+IFERROR(V225/H225,"0")+IFERROR(V226/H226,"0")+IFERROR(V227/H227,"0")</f>
        <v>0</v>
      </c>
      <c r="W228" s="44">
        <f>IFERROR(W220/H220,"0")+IFERROR(W221/H221,"0")+IFERROR(W222/H222,"0")+IFERROR(W223/H223,"0")+IFERROR(W224/H224,"0")+IFERROR(W225/H225,"0")+IFERROR(W226/H226,"0")+IFERROR(W227/H227,"0")</f>
        <v>0</v>
      </c>
      <c r="X228" s="44">
        <f>IFERROR(IF(X220="",0,X220),"0")+IFERROR(IF(X221="",0,X221),"0")+IFERROR(IF(X222="",0,X222),"0")+IFERROR(IF(X223="",0,X223),"0")+IFERROR(IF(X224="",0,X224),"0")+IFERROR(IF(X225="",0,X225),"0")+IFERROR(IF(X226="",0,X226),"0")+IFERROR(IF(X227="",0,X227),"0")</f>
        <v>0</v>
      </c>
      <c r="Y228" s="68"/>
      <c r="Z228" s="68"/>
    </row>
    <row r="229" spans="1:53" x14ac:dyDescent="0.2">
      <c r="A229" s="375"/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6"/>
      <c r="N229" s="372" t="s">
        <v>43</v>
      </c>
      <c r="O229" s="373"/>
      <c r="P229" s="373"/>
      <c r="Q229" s="373"/>
      <c r="R229" s="373"/>
      <c r="S229" s="373"/>
      <c r="T229" s="374"/>
      <c r="U229" s="43" t="s">
        <v>0</v>
      </c>
      <c r="V229" s="44">
        <f>IFERROR(SUM(V220:V227),"0")</f>
        <v>0</v>
      </c>
      <c r="W229" s="44">
        <f>IFERROR(SUM(W220:W227),"0")</f>
        <v>0</v>
      </c>
      <c r="X229" s="43"/>
      <c r="Y229" s="68"/>
      <c r="Z229" s="68"/>
    </row>
    <row r="230" spans="1:53" ht="14.25" customHeight="1" x14ac:dyDescent="0.25">
      <c r="A230" s="367" t="s">
        <v>217</v>
      </c>
      <c r="B230" s="367"/>
      <c r="C230" s="367"/>
      <c r="D230" s="367"/>
      <c r="E230" s="367"/>
      <c r="F230" s="367"/>
      <c r="G230" s="367"/>
      <c r="H230" s="367"/>
      <c r="I230" s="367"/>
      <c r="J230" s="367"/>
      <c r="K230" s="367"/>
      <c r="L230" s="367"/>
      <c r="M230" s="367"/>
      <c r="N230" s="367"/>
      <c r="O230" s="367"/>
      <c r="P230" s="367"/>
      <c r="Q230" s="367"/>
      <c r="R230" s="367"/>
      <c r="S230" s="367"/>
      <c r="T230" s="367"/>
      <c r="U230" s="367"/>
      <c r="V230" s="367"/>
      <c r="W230" s="367"/>
      <c r="X230" s="367"/>
      <c r="Y230" s="67"/>
      <c r="Z230" s="67"/>
    </row>
    <row r="231" spans="1:53" ht="16.5" customHeight="1" x14ac:dyDescent="0.25">
      <c r="A231" s="64" t="s">
        <v>376</v>
      </c>
      <c r="B231" s="64" t="s">
        <v>377</v>
      </c>
      <c r="C231" s="37">
        <v>4301060326</v>
      </c>
      <c r="D231" s="368">
        <v>4607091380880</v>
      </c>
      <c r="E231" s="368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8" t="s">
        <v>112</v>
      </c>
      <c r="L231" s="39" t="s">
        <v>79</v>
      </c>
      <c r="M231" s="38">
        <v>30</v>
      </c>
      <c r="N231" s="50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1" s="370"/>
      <c r="P231" s="370"/>
      <c r="Q231" s="370"/>
      <c r="R231" s="371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0" t="s">
        <v>66</v>
      </c>
    </row>
    <row r="232" spans="1:53" ht="27" customHeight="1" x14ac:dyDescent="0.25">
      <c r="A232" s="64" t="s">
        <v>378</v>
      </c>
      <c r="B232" s="64" t="s">
        <v>379</v>
      </c>
      <c r="C232" s="37">
        <v>4301060308</v>
      </c>
      <c r="D232" s="368">
        <v>4607091384482</v>
      </c>
      <c r="E232" s="368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8" t="s">
        <v>112</v>
      </c>
      <c r="L232" s="39" t="s">
        <v>79</v>
      </c>
      <c r="M232" s="38">
        <v>30</v>
      </c>
      <c r="N232" s="50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2" s="370"/>
      <c r="P232" s="370"/>
      <c r="Q232" s="370"/>
      <c r="R232" s="371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1" t="s">
        <v>66</v>
      </c>
    </row>
    <row r="233" spans="1:53" ht="16.5" customHeight="1" x14ac:dyDescent="0.25">
      <c r="A233" s="64" t="s">
        <v>380</v>
      </c>
      <c r="B233" s="64" t="s">
        <v>381</v>
      </c>
      <c r="C233" s="37">
        <v>4301060325</v>
      </c>
      <c r="D233" s="368">
        <v>4607091380897</v>
      </c>
      <c r="E233" s="368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8" t="s">
        <v>112</v>
      </c>
      <c r="L233" s="39" t="s">
        <v>79</v>
      </c>
      <c r="M233" s="38">
        <v>30</v>
      </c>
      <c r="N233" s="5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3" s="370"/>
      <c r="P233" s="370"/>
      <c r="Q233" s="370"/>
      <c r="R233" s="371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2" t="s">
        <v>66</v>
      </c>
    </row>
    <row r="234" spans="1:53" x14ac:dyDescent="0.2">
      <c r="A234" s="375"/>
      <c r="B234" s="375"/>
      <c r="C234" s="375"/>
      <c r="D234" s="375"/>
      <c r="E234" s="375"/>
      <c r="F234" s="375"/>
      <c r="G234" s="375"/>
      <c r="H234" s="375"/>
      <c r="I234" s="375"/>
      <c r="J234" s="375"/>
      <c r="K234" s="375"/>
      <c r="L234" s="375"/>
      <c r="M234" s="376"/>
      <c r="N234" s="372" t="s">
        <v>43</v>
      </c>
      <c r="O234" s="373"/>
      <c r="P234" s="373"/>
      <c r="Q234" s="373"/>
      <c r="R234" s="373"/>
      <c r="S234" s="373"/>
      <c r="T234" s="374"/>
      <c r="U234" s="43" t="s">
        <v>42</v>
      </c>
      <c r="V234" s="44">
        <f>IFERROR(V231/H231,"0")+IFERROR(V232/H232,"0")+IFERROR(V233/H233,"0")</f>
        <v>0</v>
      </c>
      <c r="W234" s="44">
        <f>IFERROR(W231/H231,"0")+IFERROR(W232/H232,"0")+IFERROR(W233/H233,"0")</f>
        <v>0</v>
      </c>
      <c r="X234" s="44">
        <f>IFERROR(IF(X231="",0,X231),"0")+IFERROR(IF(X232="",0,X232),"0")+IFERROR(IF(X233="",0,X233),"0")</f>
        <v>0</v>
      </c>
      <c r="Y234" s="68"/>
      <c r="Z234" s="68"/>
    </row>
    <row r="235" spans="1:53" x14ac:dyDescent="0.2">
      <c r="A235" s="375"/>
      <c r="B235" s="375"/>
      <c r="C235" s="375"/>
      <c r="D235" s="375"/>
      <c r="E235" s="375"/>
      <c r="F235" s="375"/>
      <c r="G235" s="375"/>
      <c r="H235" s="375"/>
      <c r="I235" s="375"/>
      <c r="J235" s="375"/>
      <c r="K235" s="375"/>
      <c r="L235" s="375"/>
      <c r="M235" s="376"/>
      <c r="N235" s="372" t="s">
        <v>43</v>
      </c>
      <c r="O235" s="373"/>
      <c r="P235" s="373"/>
      <c r="Q235" s="373"/>
      <c r="R235" s="373"/>
      <c r="S235" s="373"/>
      <c r="T235" s="374"/>
      <c r="U235" s="43" t="s">
        <v>0</v>
      </c>
      <c r="V235" s="44">
        <f>IFERROR(SUM(V231:V233),"0")</f>
        <v>0</v>
      </c>
      <c r="W235" s="44">
        <f>IFERROR(SUM(W231:W233),"0")</f>
        <v>0</v>
      </c>
      <c r="X235" s="43"/>
      <c r="Y235" s="68"/>
      <c r="Z235" s="68"/>
    </row>
    <row r="236" spans="1:53" ht="14.25" customHeight="1" x14ac:dyDescent="0.25">
      <c r="A236" s="367" t="s">
        <v>94</v>
      </c>
      <c r="B236" s="367"/>
      <c r="C236" s="367"/>
      <c r="D236" s="367"/>
      <c r="E236" s="367"/>
      <c r="F236" s="367"/>
      <c r="G236" s="367"/>
      <c r="H236" s="367"/>
      <c r="I236" s="367"/>
      <c r="J236" s="367"/>
      <c r="K236" s="367"/>
      <c r="L236" s="367"/>
      <c r="M236" s="367"/>
      <c r="N236" s="367"/>
      <c r="O236" s="367"/>
      <c r="P236" s="367"/>
      <c r="Q236" s="367"/>
      <c r="R236" s="367"/>
      <c r="S236" s="367"/>
      <c r="T236" s="367"/>
      <c r="U236" s="367"/>
      <c r="V236" s="367"/>
      <c r="W236" s="367"/>
      <c r="X236" s="367"/>
      <c r="Y236" s="67"/>
      <c r="Z236" s="67"/>
    </row>
    <row r="237" spans="1:53" ht="16.5" customHeight="1" x14ac:dyDescent="0.25">
      <c r="A237" s="64" t="s">
        <v>382</v>
      </c>
      <c r="B237" s="64" t="s">
        <v>383</v>
      </c>
      <c r="C237" s="37">
        <v>4301030232</v>
      </c>
      <c r="D237" s="368">
        <v>4607091388374</v>
      </c>
      <c r="E237" s="368"/>
      <c r="F237" s="63">
        <v>0.38</v>
      </c>
      <c r="G237" s="38">
        <v>8</v>
      </c>
      <c r="H237" s="63">
        <v>3.04</v>
      </c>
      <c r="I237" s="63">
        <v>3.28</v>
      </c>
      <c r="J237" s="38">
        <v>156</v>
      </c>
      <c r="K237" s="38" t="s">
        <v>80</v>
      </c>
      <c r="L237" s="39" t="s">
        <v>98</v>
      </c>
      <c r="M237" s="38">
        <v>180</v>
      </c>
      <c r="N237" s="506" t="s">
        <v>384</v>
      </c>
      <c r="O237" s="370"/>
      <c r="P237" s="370"/>
      <c r="Q237" s="370"/>
      <c r="R237" s="371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3" t="s">
        <v>66</v>
      </c>
    </row>
    <row r="238" spans="1:53" ht="27" customHeight="1" x14ac:dyDescent="0.25">
      <c r="A238" s="64" t="s">
        <v>385</v>
      </c>
      <c r="B238" s="64" t="s">
        <v>386</v>
      </c>
      <c r="C238" s="37">
        <v>4301030235</v>
      </c>
      <c r="D238" s="368">
        <v>4607091388381</v>
      </c>
      <c r="E238" s="368"/>
      <c r="F238" s="63">
        <v>0.38</v>
      </c>
      <c r="G238" s="38">
        <v>8</v>
      </c>
      <c r="H238" s="63">
        <v>3.04</v>
      </c>
      <c r="I238" s="63">
        <v>3.32</v>
      </c>
      <c r="J238" s="38">
        <v>156</v>
      </c>
      <c r="K238" s="38" t="s">
        <v>80</v>
      </c>
      <c r="L238" s="39" t="s">
        <v>98</v>
      </c>
      <c r="M238" s="38">
        <v>180</v>
      </c>
      <c r="N238" s="507" t="s">
        <v>387</v>
      </c>
      <c r="O238" s="370"/>
      <c r="P238" s="370"/>
      <c r="Q238" s="370"/>
      <c r="R238" s="371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4" t="s">
        <v>66</v>
      </c>
    </row>
    <row r="239" spans="1:53" ht="27" customHeight="1" x14ac:dyDescent="0.25">
      <c r="A239" s="64" t="s">
        <v>388</v>
      </c>
      <c r="B239" s="64" t="s">
        <v>389</v>
      </c>
      <c r="C239" s="37">
        <v>4301032040</v>
      </c>
      <c r="D239" s="368">
        <v>4680115881860</v>
      </c>
      <c r="E239" s="368"/>
      <c r="F239" s="63">
        <v>0.17</v>
      </c>
      <c r="G239" s="38">
        <v>10</v>
      </c>
      <c r="H239" s="63">
        <v>1.7</v>
      </c>
      <c r="I239" s="63">
        <v>1.9</v>
      </c>
      <c r="J239" s="38">
        <v>234</v>
      </c>
      <c r="K239" s="38" t="s">
        <v>173</v>
      </c>
      <c r="L239" s="39" t="s">
        <v>391</v>
      </c>
      <c r="M239" s="38">
        <v>120</v>
      </c>
      <c r="N239" s="508" t="s">
        <v>390</v>
      </c>
      <c r="O239" s="370"/>
      <c r="P239" s="370"/>
      <c r="Q239" s="370"/>
      <c r="R239" s="371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IFERROR(IF(W239=0,"",ROUNDUP(W239/H239,0)*0.00502),"")</f>
        <v/>
      </c>
      <c r="Y239" s="69" t="s">
        <v>48</v>
      </c>
      <c r="Z239" s="70" t="s">
        <v>48</v>
      </c>
      <c r="AD239" s="71"/>
      <c r="BA239" s="205" t="s">
        <v>66</v>
      </c>
    </row>
    <row r="240" spans="1:53" x14ac:dyDescent="0.2">
      <c r="A240" s="375"/>
      <c r="B240" s="375"/>
      <c r="C240" s="375"/>
      <c r="D240" s="375"/>
      <c r="E240" s="375"/>
      <c r="F240" s="375"/>
      <c r="G240" s="375"/>
      <c r="H240" s="375"/>
      <c r="I240" s="375"/>
      <c r="J240" s="375"/>
      <c r="K240" s="375"/>
      <c r="L240" s="375"/>
      <c r="M240" s="376"/>
      <c r="N240" s="372" t="s">
        <v>43</v>
      </c>
      <c r="O240" s="373"/>
      <c r="P240" s="373"/>
      <c r="Q240" s="373"/>
      <c r="R240" s="373"/>
      <c r="S240" s="373"/>
      <c r="T240" s="374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75"/>
      <c r="B241" s="375"/>
      <c r="C241" s="375"/>
      <c r="D241" s="375"/>
      <c r="E241" s="375"/>
      <c r="F241" s="375"/>
      <c r="G241" s="375"/>
      <c r="H241" s="375"/>
      <c r="I241" s="375"/>
      <c r="J241" s="375"/>
      <c r="K241" s="375"/>
      <c r="L241" s="375"/>
      <c r="M241" s="376"/>
      <c r="N241" s="372" t="s">
        <v>43</v>
      </c>
      <c r="O241" s="373"/>
      <c r="P241" s="373"/>
      <c r="Q241" s="373"/>
      <c r="R241" s="373"/>
      <c r="S241" s="373"/>
      <c r="T241" s="374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67" t="s">
        <v>392</v>
      </c>
      <c r="B242" s="367"/>
      <c r="C242" s="367"/>
      <c r="D242" s="367"/>
      <c r="E242" s="367"/>
      <c r="F242" s="367"/>
      <c r="G242" s="367"/>
      <c r="H242" s="367"/>
      <c r="I242" s="367"/>
      <c r="J242" s="367"/>
      <c r="K242" s="367"/>
      <c r="L242" s="367"/>
      <c r="M242" s="367"/>
      <c r="N242" s="367"/>
      <c r="O242" s="367"/>
      <c r="P242" s="367"/>
      <c r="Q242" s="367"/>
      <c r="R242" s="367"/>
      <c r="S242" s="367"/>
      <c r="T242" s="367"/>
      <c r="U242" s="367"/>
      <c r="V242" s="367"/>
      <c r="W242" s="367"/>
      <c r="X242" s="367"/>
      <c r="Y242" s="67"/>
      <c r="Z242" s="67"/>
    </row>
    <row r="243" spans="1:53" ht="16.5" customHeight="1" x14ac:dyDescent="0.25">
      <c r="A243" s="64" t="s">
        <v>393</v>
      </c>
      <c r="B243" s="64" t="s">
        <v>394</v>
      </c>
      <c r="C243" s="37">
        <v>4301180007</v>
      </c>
      <c r="D243" s="368">
        <v>4680115881808</v>
      </c>
      <c r="E243" s="368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8" t="s">
        <v>396</v>
      </c>
      <c r="L243" s="39" t="s">
        <v>395</v>
      </c>
      <c r="M243" s="38">
        <v>730</v>
      </c>
      <c r="N243" s="50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3" s="370"/>
      <c r="P243" s="370"/>
      <c r="Q243" s="370"/>
      <c r="R243" s="371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IFERROR(IF(W243=0,"",ROUNDUP(W243/H243,0)*0.00474),"")</f>
        <v/>
      </c>
      <c r="Y243" s="69" t="s">
        <v>48</v>
      </c>
      <c r="Z243" s="70" t="s">
        <v>48</v>
      </c>
      <c r="AD243" s="71"/>
      <c r="BA243" s="206" t="s">
        <v>66</v>
      </c>
    </row>
    <row r="244" spans="1:53" ht="27" customHeight="1" x14ac:dyDescent="0.25">
      <c r="A244" s="64" t="s">
        <v>397</v>
      </c>
      <c r="B244" s="64" t="s">
        <v>398</v>
      </c>
      <c r="C244" s="37">
        <v>4301180006</v>
      </c>
      <c r="D244" s="368">
        <v>4680115881822</v>
      </c>
      <c r="E244" s="368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8" t="s">
        <v>396</v>
      </c>
      <c r="L244" s="39" t="s">
        <v>395</v>
      </c>
      <c r="M244" s="38">
        <v>730</v>
      </c>
      <c r="N244" s="5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4" s="370"/>
      <c r="P244" s="370"/>
      <c r="Q244" s="370"/>
      <c r="R244" s="371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IFERROR(IF(W244=0,"",ROUNDUP(W244/H244,0)*0.00474),"")</f>
        <v/>
      </c>
      <c r="Y244" s="69" t="s">
        <v>48</v>
      </c>
      <c r="Z244" s="70" t="s">
        <v>48</v>
      </c>
      <c r="AD244" s="71"/>
      <c r="BA244" s="207" t="s">
        <v>66</v>
      </c>
    </row>
    <row r="245" spans="1:53" ht="27" customHeight="1" x14ac:dyDescent="0.25">
      <c r="A245" s="64" t="s">
        <v>399</v>
      </c>
      <c r="B245" s="64" t="s">
        <v>400</v>
      </c>
      <c r="C245" s="37">
        <v>4301180001</v>
      </c>
      <c r="D245" s="368">
        <v>4680115880016</v>
      </c>
      <c r="E245" s="368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8" t="s">
        <v>396</v>
      </c>
      <c r="L245" s="39" t="s">
        <v>395</v>
      </c>
      <c r="M245" s="38">
        <v>730</v>
      </c>
      <c r="N245" s="5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5" s="370"/>
      <c r="P245" s="370"/>
      <c r="Q245" s="370"/>
      <c r="R245" s="371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IFERROR(IF(W245=0,"",ROUNDUP(W245/H245,0)*0.00474),"")</f>
        <v/>
      </c>
      <c r="Y245" s="69" t="s">
        <v>48</v>
      </c>
      <c r="Z245" s="70" t="s">
        <v>48</v>
      </c>
      <c r="AD245" s="71"/>
      <c r="BA245" s="208" t="s">
        <v>66</v>
      </c>
    </row>
    <row r="246" spans="1:53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6"/>
      <c r="N246" s="372" t="s">
        <v>43</v>
      </c>
      <c r="O246" s="373"/>
      <c r="P246" s="373"/>
      <c r="Q246" s="373"/>
      <c r="R246" s="373"/>
      <c r="S246" s="373"/>
      <c r="T246" s="374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75"/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6"/>
      <c r="N247" s="372" t="s">
        <v>43</v>
      </c>
      <c r="O247" s="373"/>
      <c r="P247" s="373"/>
      <c r="Q247" s="373"/>
      <c r="R247" s="373"/>
      <c r="S247" s="373"/>
      <c r="T247" s="374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6.5" customHeight="1" x14ac:dyDescent="0.25">
      <c r="A248" s="366" t="s">
        <v>401</v>
      </c>
      <c r="B248" s="366"/>
      <c r="C248" s="366"/>
      <c r="D248" s="366"/>
      <c r="E248" s="366"/>
      <c r="F248" s="366"/>
      <c r="G248" s="366"/>
      <c r="H248" s="366"/>
      <c r="I248" s="366"/>
      <c r="J248" s="366"/>
      <c r="K248" s="366"/>
      <c r="L248" s="366"/>
      <c r="M248" s="366"/>
      <c r="N248" s="366"/>
      <c r="O248" s="366"/>
      <c r="P248" s="366"/>
      <c r="Q248" s="366"/>
      <c r="R248" s="366"/>
      <c r="S248" s="366"/>
      <c r="T248" s="366"/>
      <c r="U248" s="366"/>
      <c r="V248" s="366"/>
      <c r="W248" s="366"/>
      <c r="X248" s="366"/>
      <c r="Y248" s="66"/>
      <c r="Z248" s="66"/>
    </row>
    <row r="249" spans="1:53" ht="14.25" customHeight="1" x14ac:dyDescent="0.25">
      <c r="A249" s="367" t="s">
        <v>114</v>
      </c>
      <c r="B249" s="367"/>
      <c r="C249" s="367"/>
      <c r="D249" s="367"/>
      <c r="E249" s="367"/>
      <c r="F249" s="367"/>
      <c r="G249" s="367"/>
      <c r="H249" s="367"/>
      <c r="I249" s="367"/>
      <c r="J249" s="367"/>
      <c r="K249" s="367"/>
      <c r="L249" s="367"/>
      <c r="M249" s="367"/>
      <c r="N249" s="367"/>
      <c r="O249" s="367"/>
      <c r="P249" s="367"/>
      <c r="Q249" s="367"/>
      <c r="R249" s="367"/>
      <c r="S249" s="367"/>
      <c r="T249" s="367"/>
      <c r="U249" s="367"/>
      <c r="V249" s="367"/>
      <c r="W249" s="367"/>
      <c r="X249" s="367"/>
      <c r="Y249" s="67"/>
      <c r="Z249" s="67"/>
    </row>
    <row r="250" spans="1:53" ht="27" customHeight="1" x14ac:dyDescent="0.25">
      <c r="A250" s="64" t="s">
        <v>402</v>
      </c>
      <c r="B250" s="64" t="s">
        <v>403</v>
      </c>
      <c r="C250" s="37">
        <v>4301011315</v>
      </c>
      <c r="D250" s="368">
        <v>4607091387421</v>
      </c>
      <c r="E250" s="368"/>
      <c r="F250" s="63">
        <v>1.35</v>
      </c>
      <c r="G250" s="38">
        <v>8</v>
      </c>
      <c r="H250" s="63">
        <v>10.8</v>
      </c>
      <c r="I250" s="63">
        <v>11.28</v>
      </c>
      <c r="J250" s="38">
        <v>56</v>
      </c>
      <c r="K250" s="38" t="s">
        <v>112</v>
      </c>
      <c r="L250" s="39" t="s">
        <v>111</v>
      </c>
      <c r="M250" s="38">
        <v>55</v>
      </c>
      <c r="N250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0" s="370"/>
      <c r="P250" s="370"/>
      <c r="Q250" s="370"/>
      <c r="R250" s="371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ref="W250:W256" si="13"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09" t="s">
        <v>66</v>
      </c>
    </row>
    <row r="251" spans="1:53" ht="27" customHeight="1" x14ac:dyDescent="0.25">
      <c r="A251" s="64" t="s">
        <v>402</v>
      </c>
      <c r="B251" s="64" t="s">
        <v>404</v>
      </c>
      <c r="C251" s="37">
        <v>4301011121</v>
      </c>
      <c r="D251" s="368">
        <v>4607091387421</v>
      </c>
      <c r="E251" s="368"/>
      <c r="F251" s="63">
        <v>1.35</v>
      </c>
      <c r="G251" s="38">
        <v>8</v>
      </c>
      <c r="H251" s="63">
        <v>10.8</v>
      </c>
      <c r="I251" s="63">
        <v>11.28</v>
      </c>
      <c r="J251" s="38">
        <v>48</v>
      </c>
      <c r="K251" s="38" t="s">
        <v>112</v>
      </c>
      <c r="L251" s="39" t="s">
        <v>119</v>
      </c>
      <c r="M251" s="38">
        <v>55</v>
      </c>
      <c r="N251" s="5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1" s="370"/>
      <c r="P251" s="370"/>
      <c r="Q251" s="370"/>
      <c r="R251" s="371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IFERROR(IF(W251=0,"",ROUNDUP(W251/H251,0)*0.02039),"")</f>
        <v/>
      </c>
      <c r="Y251" s="69" t="s">
        <v>48</v>
      </c>
      <c r="Z251" s="70" t="s">
        <v>48</v>
      </c>
      <c r="AD251" s="71"/>
      <c r="BA251" s="210" t="s">
        <v>66</v>
      </c>
    </row>
    <row r="252" spans="1:53" ht="27" customHeight="1" x14ac:dyDescent="0.25">
      <c r="A252" s="64" t="s">
        <v>405</v>
      </c>
      <c r="B252" s="64" t="s">
        <v>406</v>
      </c>
      <c r="C252" s="37">
        <v>4301011619</v>
      </c>
      <c r="D252" s="368">
        <v>4607091387452</v>
      </c>
      <c r="E252" s="368"/>
      <c r="F252" s="63">
        <v>1.45</v>
      </c>
      <c r="G252" s="38">
        <v>8</v>
      </c>
      <c r="H252" s="63">
        <v>11.6</v>
      </c>
      <c r="I252" s="63">
        <v>12.08</v>
      </c>
      <c r="J252" s="38">
        <v>56</v>
      </c>
      <c r="K252" s="38" t="s">
        <v>112</v>
      </c>
      <c r="L252" s="39" t="s">
        <v>111</v>
      </c>
      <c r="M252" s="38">
        <v>55</v>
      </c>
      <c r="N252" s="514" t="s">
        <v>407</v>
      </c>
      <c r="O252" s="370"/>
      <c r="P252" s="370"/>
      <c r="Q252" s="370"/>
      <c r="R252" s="371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25">
      <c r="A253" s="64" t="s">
        <v>405</v>
      </c>
      <c r="B253" s="64" t="s">
        <v>408</v>
      </c>
      <c r="C253" s="37">
        <v>4301011396</v>
      </c>
      <c r="D253" s="368">
        <v>4607091387452</v>
      </c>
      <c r="E253" s="368"/>
      <c r="F253" s="63">
        <v>1.35</v>
      </c>
      <c r="G253" s="38">
        <v>8</v>
      </c>
      <c r="H253" s="63">
        <v>10.8</v>
      </c>
      <c r="I253" s="63">
        <v>11.28</v>
      </c>
      <c r="J253" s="38">
        <v>48</v>
      </c>
      <c r="K253" s="38" t="s">
        <v>112</v>
      </c>
      <c r="L253" s="39" t="s">
        <v>119</v>
      </c>
      <c r="M253" s="38">
        <v>55</v>
      </c>
      <c r="N253" s="51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3" s="370"/>
      <c r="P253" s="370"/>
      <c r="Q253" s="370"/>
      <c r="R253" s="371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IFERROR(IF(W253=0,"",ROUNDUP(W253/H253,0)*0.02039),"")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t="27" customHeight="1" x14ac:dyDescent="0.25">
      <c r="A254" s="64" t="s">
        <v>409</v>
      </c>
      <c r="B254" s="64" t="s">
        <v>410</v>
      </c>
      <c r="C254" s="37">
        <v>4301011313</v>
      </c>
      <c r="D254" s="368">
        <v>4607091385984</v>
      </c>
      <c r="E254" s="368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8" t="s">
        <v>112</v>
      </c>
      <c r="L254" s="39" t="s">
        <v>111</v>
      </c>
      <c r="M254" s="38">
        <v>55</v>
      </c>
      <c r="N254" s="5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4" s="370"/>
      <c r="P254" s="370"/>
      <c r="Q254" s="370"/>
      <c r="R254" s="371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411</v>
      </c>
      <c r="B255" s="64" t="s">
        <v>412</v>
      </c>
      <c r="C255" s="37">
        <v>4301011316</v>
      </c>
      <c r="D255" s="368">
        <v>4607091387438</v>
      </c>
      <c r="E255" s="368"/>
      <c r="F255" s="63">
        <v>0.5</v>
      </c>
      <c r="G255" s="38">
        <v>10</v>
      </c>
      <c r="H255" s="63">
        <v>5</v>
      </c>
      <c r="I255" s="63">
        <v>5.24</v>
      </c>
      <c r="J255" s="38">
        <v>120</v>
      </c>
      <c r="K255" s="38" t="s">
        <v>80</v>
      </c>
      <c r="L255" s="39" t="s">
        <v>111</v>
      </c>
      <c r="M255" s="38">
        <v>55</v>
      </c>
      <c r="N255" s="5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5" s="370"/>
      <c r="P255" s="370"/>
      <c r="Q255" s="370"/>
      <c r="R255" s="371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IFERROR(IF(W255=0,"",ROUNDUP(W255/H255,0)*0.00937),"")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413</v>
      </c>
      <c r="B256" s="64" t="s">
        <v>414</v>
      </c>
      <c r="C256" s="37">
        <v>4301011318</v>
      </c>
      <c r="D256" s="368">
        <v>4607091387469</v>
      </c>
      <c r="E256" s="368"/>
      <c r="F256" s="63">
        <v>0.5</v>
      </c>
      <c r="G256" s="38">
        <v>10</v>
      </c>
      <c r="H256" s="63">
        <v>5</v>
      </c>
      <c r="I256" s="63">
        <v>5.21</v>
      </c>
      <c r="J256" s="38">
        <v>120</v>
      </c>
      <c r="K256" s="38" t="s">
        <v>80</v>
      </c>
      <c r="L256" s="39" t="s">
        <v>79</v>
      </c>
      <c r="M256" s="38">
        <v>55</v>
      </c>
      <c r="N256" s="5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6" s="370"/>
      <c r="P256" s="370"/>
      <c r="Q256" s="370"/>
      <c r="R256" s="371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IFERROR(IF(W256=0,"",ROUNDUP(W256/H256,0)*0.00937),"")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6"/>
      <c r="N257" s="372" t="s">
        <v>43</v>
      </c>
      <c r="O257" s="373"/>
      <c r="P257" s="373"/>
      <c r="Q257" s="373"/>
      <c r="R257" s="373"/>
      <c r="S257" s="373"/>
      <c r="T257" s="374"/>
      <c r="U257" s="43" t="s">
        <v>42</v>
      </c>
      <c r="V257" s="44">
        <f>IFERROR(V250/H250,"0")+IFERROR(V251/H251,"0")+IFERROR(V252/H252,"0")+IFERROR(V253/H253,"0")+IFERROR(V254/H254,"0")+IFERROR(V255/H255,"0")+IFERROR(V256/H256,"0")</f>
        <v>0</v>
      </c>
      <c r="W257" s="44">
        <f>IFERROR(W250/H250,"0")+IFERROR(W251/H251,"0")+IFERROR(W252/H252,"0")+IFERROR(W253/H253,"0")+IFERROR(W254/H254,"0")+IFERROR(W255/H255,"0")+IFERROR(W256/H256,"0")</f>
        <v>0</v>
      </c>
      <c r="X257" s="44">
        <f>IFERROR(IF(X250="",0,X250),"0")+IFERROR(IF(X251="",0,X251),"0")+IFERROR(IF(X252="",0,X252),"0")+IFERROR(IF(X253="",0,X253),"0")+IFERROR(IF(X254="",0,X254),"0")+IFERROR(IF(X255="",0,X255),"0")+IFERROR(IF(X256="",0,X256),"0")</f>
        <v>0</v>
      </c>
      <c r="Y257" s="68"/>
      <c r="Z257" s="68"/>
    </row>
    <row r="258" spans="1:53" x14ac:dyDescent="0.2">
      <c r="A258" s="375"/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6"/>
      <c r="N258" s="372" t="s">
        <v>43</v>
      </c>
      <c r="O258" s="373"/>
      <c r="P258" s="373"/>
      <c r="Q258" s="373"/>
      <c r="R258" s="373"/>
      <c r="S258" s="373"/>
      <c r="T258" s="374"/>
      <c r="U258" s="43" t="s">
        <v>0</v>
      </c>
      <c r="V258" s="44">
        <f>IFERROR(SUM(V250:V256),"0")</f>
        <v>0</v>
      </c>
      <c r="W258" s="44">
        <f>IFERROR(SUM(W250:W256),"0")</f>
        <v>0</v>
      </c>
      <c r="X258" s="43"/>
      <c r="Y258" s="68"/>
      <c r="Z258" s="68"/>
    </row>
    <row r="259" spans="1:53" ht="14.25" customHeight="1" x14ac:dyDescent="0.25">
      <c r="A259" s="367" t="s">
        <v>76</v>
      </c>
      <c r="B259" s="367"/>
      <c r="C259" s="367"/>
      <c r="D259" s="367"/>
      <c r="E259" s="367"/>
      <c r="F259" s="367"/>
      <c r="G259" s="367"/>
      <c r="H259" s="367"/>
      <c r="I259" s="367"/>
      <c r="J259" s="367"/>
      <c r="K259" s="367"/>
      <c r="L259" s="367"/>
      <c r="M259" s="367"/>
      <c r="N259" s="367"/>
      <c r="O259" s="367"/>
      <c r="P259" s="367"/>
      <c r="Q259" s="367"/>
      <c r="R259" s="367"/>
      <c r="S259" s="367"/>
      <c r="T259" s="367"/>
      <c r="U259" s="367"/>
      <c r="V259" s="367"/>
      <c r="W259" s="367"/>
      <c r="X259" s="367"/>
      <c r="Y259" s="67"/>
      <c r="Z259" s="67"/>
    </row>
    <row r="260" spans="1:53" ht="27" customHeight="1" x14ac:dyDescent="0.25">
      <c r="A260" s="64" t="s">
        <v>415</v>
      </c>
      <c r="B260" s="64" t="s">
        <v>416</v>
      </c>
      <c r="C260" s="37">
        <v>4301031154</v>
      </c>
      <c r="D260" s="368">
        <v>4607091387292</v>
      </c>
      <c r="E260" s="368"/>
      <c r="F260" s="63">
        <v>0.73</v>
      </c>
      <c r="G260" s="38">
        <v>6</v>
      </c>
      <c r="H260" s="63">
        <v>4.38</v>
      </c>
      <c r="I260" s="63">
        <v>4.6399999999999997</v>
      </c>
      <c r="J260" s="38">
        <v>156</v>
      </c>
      <c r="K260" s="38" t="s">
        <v>80</v>
      </c>
      <c r="L260" s="39" t="s">
        <v>79</v>
      </c>
      <c r="M260" s="38">
        <v>45</v>
      </c>
      <c r="N260" s="5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0" s="370"/>
      <c r="P260" s="370"/>
      <c r="Q260" s="370"/>
      <c r="R260" s="371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16" t="s">
        <v>66</v>
      </c>
    </row>
    <row r="261" spans="1:53" ht="27" customHeight="1" x14ac:dyDescent="0.25">
      <c r="A261" s="64" t="s">
        <v>417</v>
      </c>
      <c r="B261" s="64" t="s">
        <v>418</v>
      </c>
      <c r="C261" s="37">
        <v>4301031155</v>
      </c>
      <c r="D261" s="368">
        <v>4607091387315</v>
      </c>
      <c r="E261" s="368"/>
      <c r="F261" s="63">
        <v>0.7</v>
      </c>
      <c r="G261" s="38">
        <v>4</v>
      </c>
      <c r="H261" s="63">
        <v>2.8</v>
      </c>
      <c r="I261" s="63">
        <v>3.048</v>
      </c>
      <c r="J261" s="38">
        <v>156</v>
      </c>
      <c r="K261" s="38" t="s">
        <v>80</v>
      </c>
      <c r="L261" s="39" t="s">
        <v>79</v>
      </c>
      <c r="M261" s="38">
        <v>45</v>
      </c>
      <c r="N261" s="5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1" s="370"/>
      <c r="P261" s="370"/>
      <c r="Q261" s="370"/>
      <c r="R261" s="371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17" t="s">
        <v>66</v>
      </c>
    </row>
    <row r="262" spans="1:53" x14ac:dyDescent="0.2">
      <c r="A262" s="375"/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6"/>
      <c r="N262" s="372" t="s">
        <v>43</v>
      </c>
      <c r="O262" s="373"/>
      <c r="P262" s="373"/>
      <c r="Q262" s="373"/>
      <c r="R262" s="373"/>
      <c r="S262" s="373"/>
      <c r="T262" s="374"/>
      <c r="U262" s="43" t="s">
        <v>42</v>
      </c>
      <c r="V262" s="44">
        <f>IFERROR(V260/H260,"0")+IFERROR(V261/H261,"0")</f>
        <v>0</v>
      </c>
      <c r="W262" s="44">
        <f>IFERROR(W260/H260,"0")+IFERROR(W261/H261,"0")</f>
        <v>0</v>
      </c>
      <c r="X262" s="44">
        <f>IFERROR(IF(X260="",0,X260),"0")+IFERROR(IF(X261="",0,X261),"0")</f>
        <v>0</v>
      </c>
      <c r="Y262" s="68"/>
      <c r="Z262" s="68"/>
    </row>
    <row r="263" spans="1:53" x14ac:dyDescent="0.2">
      <c r="A263" s="375"/>
      <c r="B263" s="375"/>
      <c r="C263" s="375"/>
      <c r="D263" s="375"/>
      <c r="E263" s="375"/>
      <c r="F263" s="375"/>
      <c r="G263" s="375"/>
      <c r="H263" s="375"/>
      <c r="I263" s="375"/>
      <c r="J263" s="375"/>
      <c r="K263" s="375"/>
      <c r="L263" s="375"/>
      <c r="M263" s="376"/>
      <c r="N263" s="372" t="s">
        <v>43</v>
      </c>
      <c r="O263" s="373"/>
      <c r="P263" s="373"/>
      <c r="Q263" s="373"/>
      <c r="R263" s="373"/>
      <c r="S263" s="373"/>
      <c r="T263" s="374"/>
      <c r="U263" s="43" t="s">
        <v>0</v>
      </c>
      <c r="V263" s="44">
        <f>IFERROR(SUM(V260:V261),"0")</f>
        <v>0</v>
      </c>
      <c r="W263" s="44">
        <f>IFERROR(SUM(W260:W261),"0")</f>
        <v>0</v>
      </c>
      <c r="X263" s="43"/>
      <c r="Y263" s="68"/>
      <c r="Z263" s="68"/>
    </row>
    <row r="264" spans="1:53" ht="16.5" customHeight="1" x14ac:dyDescent="0.25">
      <c r="A264" s="366" t="s">
        <v>419</v>
      </c>
      <c r="B264" s="366"/>
      <c r="C264" s="366"/>
      <c r="D264" s="366"/>
      <c r="E264" s="366"/>
      <c r="F264" s="366"/>
      <c r="G264" s="366"/>
      <c r="H264" s="366"/>
      <c r="I264" s="366"/>
      <c r="J264" s="366"/>
      <c r="K264" s="366"/>
      <c r="L264" s="366"/>
      <c r="M264" s="366"/>
      <c r="N264" s="366"/>
      <c r="O264" s="366"/>
      <c r="P264" s="366"/>
      <c r="Q264" s="366"/>
      <c r="R264" s="366"/>
      <c r="S264" s="366"/>
      <c r="T264" s="366"/>
      <c r="U264" s="366"/>
      <c r="V264" s="366"/>
      <c r="W264" s="366"/>
      <c r="X264" s="366"/>
      <c r="Y264" s="66"/>
      <c r="Z264" s="66"/>
    </row>
    <row r="265" spans="1:53" ht="14.25" customHeight="1" x14ac:dyDescent="0.25">
      <c r="A265" s="367" t="s">
        <v>76</v>
      </c>
      <c r="B265" s="367"/>
      <c r="C265" s="367"/>
      <c r="D265" s="367"/>
      <c r="E265" s="367"/>
      <c r="F265" s="367"/>
      <c r="G265" s="367"/>
      <c r="H265" s="367"/>
      <c r="I265" s="367"/>
      <c r="J265" s="367"/>
      <c r="K265" s="367"/>
      <c r="L265" s="367"/>
      <c r="M265" s="367"/>
      <c r="N265" s="367"/>
      <c r="O265" s="367"/>
      <c r="P265" s="367"/>
      <c r="Q265" s="367"/>
      <c r="R265" s="367"/>
      <c r="S265" s="367"/>
      <c r="T265" s="367"/>
      <c r="U265" s="367"/>
      <c r="V265" s="367"/>
      <c r="W265" s="367"/>
      <c r="X265" s="367"/>
      <c r="Y265" s="67"/>
      <c r="Z265" s="67"/>
    </row>
    <row r="266" spans="1:53" ht="27" customHeight="1" x14ac:dyDescent="0.25">
      <c r="A266" s="64" t="s">
        <v>420</v>
      </c>
      <c r="B266" s="64" t="s">
        <v>421</v>
      </c>
      <c r="C266" s="37">
        <v>4301031066</v>
      </c>
      <c r="D266" s="368">
        <v>4607091383836</v>
      </c>
      <c r="E266" s="368"/>
      <c r="F266" s="63">
        <v>0.3</v>
      </c>
      <c r="G266" s="38">
        <v>6</v>
      </c>
      <c r="H266" s="63">
        <v>1.8</v>
      </c>
      <c r="I266" s="63">
        <v>2.048</v>
      </c>
      <c r="J266" s="38">
        <v>156</v>
      </c>
      <c r="K266" s="38" t="s">
        <v>80</v>
      </c>
      <c r="L266" s="39" t="s">
        <v>79</v>
      </c>
      <c r="M266" s="38">
        <v>40</v>
      </c>
      <c r="N266" s="5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6" s="370"/>
      <c r="P266" s="370"/>
      <c r="Q266" s="370"/>
      <c r="R266" s="371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18" t="s">
        <v>66</v>
      </c>
    </row>
    <row r="267" spans="1:53" x14ac:dyDescent="0.2">
      <c r="A267" s="375"/>
      <c r="B267" s="375"/>
      <c r="C267" s="375"/>
      <c r="D267" s="375"/>
      <c r="E267" s="375"/>
      <c r="F267" s="375"/>
      <c r="G267" s="375"/>
      <c r="H267" s="375"/>
      <c r="I267" s="375"/>
      <c r="J267" s="375"/>
      <c r="K267" s="375"/>
      <c r="L267" s="375"/>
      <c r="M267" s="376"/>
      <c r="N267" s="372" t="s">
        <v>43</v>
      </c>
      <c r="O267" s="373"/>
      <c r="P267" s="373"/>
      <c r="Q267" s="373"/>
      <c r="R267" s="373"/>
      <c r="S267" s="373"/>
      <c r="T267" s="374"/>
      <c r="U267" s="43" t="s">
        <v>42</v>
      </c>
      <c r="V267" s="44">
        <f>IFERROR(V266/H266,"0")</f>
        <v>0</v>
      </c>
      <c r="W267" s="44">
        <f>IFERROR(W266/H266,"0")</f>
        <v>0</v>
      </c>
      <c r="X267" s="44">
        <f>IFERROR(IF(X266="",0,X266),"0")</f>
        <v>0</v>
      </c>
      <c r="Y267" s="68"/>
      <c r="Z267" s="68"/>
    </row>
    <row r="268" spans="1:53" x14ac:dyDescent="0.2">
      <c r="A268" s="375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6"/>
      <c r="N268" s="372" t="s">
        <v>43</v>
      </c>
      <c r="O268" s="373"/>
      <c r="P268" s="373"/>
      <c r="Q268" s="373"/>
      <c r="R268" s="373"/>
      <c r="S268" s="373"/>
      <c r="T268" s="374"/>
      <c r="U268" s="43" t="s">
        <v>0</v>
      </c>
      <c r="V268" s="44">
        <f>IFERROR(SUM(V266:V266),"0")</f>
        <v>0</v>
      </c>
      <c r="W268" s="44">
        <f>IFERROR(SUM(W266:W266),"0")</f>
        <v>0</v>
      </c>
      <c r="X268" s="43"/>
      <c r="Y268" s="68"/>
      <c r="Z268" s="68"/>
    </row>
    <row r="269" spans="1:53" ht="14.25" customHeight="1" x14ac:dyDescent="0.25">
      <c r="A269" s="367" t="s">
        <v>81</v>
      </c>
      <c r="B269" s="367"/>
      <c r="C269" s="367"/>
      <c r="D269" s="367"/>
      <c r="E269" s="367"/>
      <c r="F269" s="367"/>
      <c r="G269" s="367"/>
      <c r="H269" s="367"/>
      <c r="I269" s="367"/>
      <c r="J269" s="367"/>
      <c r="K269" s="367"/>
      <c r="L269" s="367"/>
      <c r="M269" s="367"/>
      <c r="N269" s="367"/>
      <c r="O269" s="367"/>
      <c r="P269" s="367"/>
      <c r="Q269" s="367"/>
      <c r="R269" s="367"/>
      <c r="S269" s="367"/>
      <c r="T269" s="367"/>
      <c r="U269" s="367"/>
      <c r="V269" s="367"/>
      <c r="W269" s="367"/>
      <c r="X269" s="367"/>
      <c r="Y269" s="67"/>
      <c r="Z269" s="67"/>
    </row>
    <row r="270" spans="1:53" ht="27" customHeight="1" x14ac:dyDescent="0.25">
      <c r="A270" s="64" t="s">
        <v>422</v>
      </c>
      <c r="B270" s="64" t="s">
        <v>423</v>
      </c>
      <c r="C270" s="37">
        <v>4301051142</v>
      </c>
      <c r="D270" s="368">
        <v>4607091387919</v>
      </c>
      <c r="E270" s="368"/>
      <c r="F270" s="63">
        <v>1.35</v>
      </c>
      <c r="G270" s="38">
        <v>6</v>
      </c>
      <c r="H270" s="63">
        <v>8.1</v>
      </c>
      <c r="I270" s="63">
        <v>8.6639999999999997</v>
      </c>
      <c r="J270" s="38">
        <v>56</v>
      </c>
      <c r="K270" s="38" t="s">
        <v>112</v>
      </c>
      <c r="L270" s="39" t="s">
        <v>79</v>
      </c>
      <c r="M270" s="38">
        <v>45</v>
      </c>
      <c r="N270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0" s="370"/>
      <c r="P270" s="370"/>
      <c r="Q270" s="370"/>
      <c r="R270" s="371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19" t="s">
        <v>66</v>
      </c>
    </row>
    <row r="271" spans="1:53" ht="27" customHeight="1" x14ac:dyDescent="0.25">
      <c r="A271" s="64" t="s">
        <v>424</v>
      </c>
      <c r="B271" s="64" t="s">
        <v>425</v>
      </c>
      <c r="C271" s="37">
        <v>4301051109</v>
      </c>
      <c r="D271" s="368">
        <v>4607091383942</v>
      </c>
      <c r="E271" s="368"/>
      <c r="F271" s="63">
        <v>0.42</v>
      </c>
      <c r="G271" s="38">
        <v>6</v>
      </c>
      <c r="H271" s="63">
        <v>2.52</v>
      </c>
      <c r="I271" s="63">
        <v>2.7919999999999998</v>
      </c>
      <c r="J271" s="38">
        <v>156</v>
      </c>
      <c r="K271" s="38" t="s">
        <v>80</v>
      </c>
      <c r="L271" s="39" t="s">
        <v>139</v>
      </c>
      <c r="M271" s="38">
        <v>45</v>
      </c>
      <c r="N271" s="5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1" s="370"/>
      <c r="P271" s="370"/>
      <c r="Q271" s="370"/>
      <c r="R271" s="371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0" t="s">
        <v>66</v>
      </c>
    </row>
    <row r="272" spans="1:53" ht="27" customHeight="1" x14ac:dyDescent="0.25">
      <c r="A272" s="64" t="s">
        <v>426</v>
      </c>
      <c r="B272" s="64" t="s">
        <v>427</v>
      </c>
      <c r="C272" s="37">
        <v>4301051518</v>
      </c>
      <c r="D272" s="368">
        <v>4607091383959</v>
      </c>
      <c r="E272" s="368"/>
      <c r="F272" s="63">
        <v>0.42</v>
      </c>
      <c r="G272" s="38">
        <v>6</v>
      </c>
      <c r="H272" s="63">
        <v>2.52</v>
      </c>
      <c r="I272" s="63">
        <v>2.78</v>
      </c>
      <c r="J272" s="38">
        <v>156</v>
      </c>
      <c r="K272" s="38" t="s">
        <v>80</v>
      </c>
      <c r="L272" s="39" t="s">
        <v>79</v>
      </c>
      <c r="M272" s="38">
        <v>40</v>
      </c>
      <c r="N272" s="524" t="s">
        <v>428</v>
      </c>
      <c r="O272" s="370"/>
      <c r="P272" s="370"/>
      <c r="Q272" s="370"/>
      <c r="R272" s="371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1" t="s">
        <v>66</v>
      </c>
    </row>
    <row r="273" spans="1:53" x14ac:dyDescent="0.2">
      <c r="A273" s="375"/>
      <c r="B273" s="375"/>
      <c r="C273" s="375"/>
      <c r="D273" s="375"/>
      <c r="E273" s="375"/>
      <c r="F273" s="375"/>
      <c r="G273" s="375"/>
      <c r="H273" s="375"/>
      <c r="I273" s="375"/>
      <c r="J273" s="375"/>
      <c r="K273" s="375"/>
      <c r="L273" s="375"/>
      <c r="M273" s="376"/>
      <c r="N273" s="372" t="s">
        <v>43</v>
      </c>
      <c r="O273" s="373"/>
      <c r="P273" s="373"/>
      <c r="Q273" s="373"/>
      <c r="R273" s="373"/>
      <c r="S273" s="373"/>
      <c r="T273" s="374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x14ac:dyDescent="0.2">
      <c r="A274" s="375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6"/>
      <c r="N274" s="372" t="s">
        <v>43</v>
      </c>
      <c r="O274" s="373"/>
      <c r="P274" s="373"/>
      <c r="Q274" s="373"/>
      <c r="R274" s="373"/>
      <c r="S274" s="373"/>
      <c r="T274" s="374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customHeight="1" x14ac:dyDescent="0.25">
      <c r="A275" s="367" t="s">
        <v>217</v>
      </c>
      <c r="B275" s="367"/>
      <c r="C275" s="367"/>
      <c r="D275" s="367"/>
      <c r="E275" s="367"/>
      <c r="F275" s="367"/>
      <c r="G275" s="367"/>
      <c r="H275" s="367"/>
      <c r="I275" s="367"/>
      <c r="J275" s="367"/>
      <c r="K275" s="367"/>
      <c r="L275" s="367"/>
      <c r="M275" s="367"/>
      <c r="N275" s="367"/>
      <c r="O275" s="367"/>
      <c r="P275" s="367"/>
      <c r="Q275" s="367"/>
      <c r="R275" s="367"/>
      <c r="S275" s="367"/>
      <c r="T275" s="367"/>
      <c r="U275" s="367"/>
      <c r="V275" s="367"/>
      <c r="W275" s="367"/>
      <c r="X275" s="367"/>
      <c r="Y275" s="67"/>
      <c r="Z275" s="67"/>
    </row>
    <row r="276" spans="1:53" ht="27" customHeight="1" x14ac:dyDescent="0.25">
      <c r="A276" s="64" t="s">
        <v>429</v>
      </c>
      <c r="B276" s="64" t="s">
        <v>430</v>
      </c>
      <c r="C276" s="37">
        <v>4301060324</v>
      </c>
      <c r="D276" s="368">
        <v>4607091388831</v>
      </c>
      <c r="E276" s="368"/>
      <c r="F276" s="63">
        <v>0.38</v>
      </c>
      <c r="G276" s="38">
        <v>6</v>
      </c>
      <c r="H276" s="63">
        <v>2.2799999999999998</v>
      </c>
      <c r="I276" s="63">
        <v>2.552</v>
      </c>
      <c r="J276" s="38">
        <v>156</v>
      </c>
      <c r="K276" s="38" t="s">
        <v>80</v>
      </c>
      <c r="L276" s="39" t="s">
        <v>79</v>
      </c>
      <c r="M276" s="38">
        <v>40</v>
      </c>
      <c r="N276" s="5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70"/>
      <c r="P276" s="370"/>
      <c r="Q276" s="370"/>
      <c r="R276" s="371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2" t="s">
        <v>66</v>
      </c>
    </row>
    <row r="277" spans="1:53" x14ac:dyDescent="0.2">
      <c r="A277" s="375"/>
      <c r="B277" s="375"/>
      <c r="C277" s="375"/>
      <c r="D277" s="375"/>
      <c r="E277" s="375"/>
      <c r="F277" s="375"/>
      <c r="G277" s="375"/>
      <c r="H277" s="375"/>
      <c r="I277" s="375"/>
      <c r="J277" s="375"/>
      <c r="K277" s="375"/>
      <c r="L277" s="375"/>
      <c r="M277" s="376"/>
      <c r="N277" s="372" t="s">
        <v>43</v>
      </c>
      <c r="O277" s="373"/>
      <c r="P277" s="373"/>
      <c r="Q277" s="373"/>
      <c r="R277" s="373"/>
      <c r="S277" s="373"/>
      <c r="T277" s="374"/>
      <c r="U277" s="43" t="s">
        <v>42</v>
      </c>
      <c r="V277" s="44">
        <f>IFERROR(V276/H276,"0")</f>
        <v>0</v>
      </c>
      <c r="W277" s="44">
        <f>IFERROR(W276/H276,"0")</f>
        <v>0</v>
      </c>
      <c r="X277" s="44">
        <f>IFERROR(IF(X276="",0,X276),"0")</f>
        <v>0</v>
      </c>
      <c r="Y277" s="68"/>
      <c r="Z277" s="68"/>
    </row>
    <row r="278" spans="1:53" x14ac:dyDescent="0.2">
      <c r="A278" s="375"/>
      <c r="B278" s="375"/>
      <c r="C278" s="375"/>
      <c r="D278" s="375"/>
      <c r="E278" s="375"/>
      <c r="F278" s="375"/>
      <c r="G278" s="375"/>
      <c r="H278" s="375"/>
      <c r="I278" s="375"/>
      <c r="J278" s="375"/>
      <c r="K278" s="375"/>
      <c r="L278" s="375"/>
      <c r="M278" s="376"/>
      <c r="N278" s="372" t="s">
        <v>43</v>
      </c>
      <c r="O278" s="373"/>
      <c r="P278" s="373"/>
      <c r="Q278" s="373"/>
      <c r="R278" s="373"/>
      <c r="S278" s="373"/>
      <c r="T278" s="374"/>
      <c r="U278" s="43" t="s">
        <v>0</v>
      </c>
      <c r="V278" s="44">
        <f>IFERROR(SUM(V276:V276),"0")</f>
        <v>0</v>
      </c>
      <c r="W278" s="44">
        <f>IFERROR(SUM(W276:W276),"0")</f>
        <v>0</v>
      </c>
      <c r="X278" s="43"/>
      <c r="Y278" s="68"/>
      <c r="Z278" s="68"/>
    </row>
    <row r="279" spans="1:53" ht="14.25" customHeight="1" x14ac:dyDescent="0.25">
      <c r="A279" s="367" t="s">
        <v>94</v>
      </c>
      <c r="B279" s="367"/>
      <c r="C279" s="367"/>
      <c r="D279" s="367"/>
      <c r="E279" s="367"/>
      <c r="F279" s="367"/>
      <c r="G279" s="367"/>
      <c r="H279" s="367"/>
      <c r="I279" s="367"/>
      <c r="J279" s="367"/>
      <c r="K279" s="367"/>
      <c r="L279" s="367"/>
      <c r="M279" s="367"/>
      <c r="N279" s="367"/>
      <c r="O279" s="367"/>
      <c r="P279" s="367"/>
      <c r="Q279" s="367"/>
      <c r="R279" s="367"/>
      <c r="S279" s="367"/>
      <c r="T279" s="367"/>
      <c r="U279" s="367"/>
      <c r="V279" s="367"/>
      <c r="W279" s="367"/>
      <c r="X279" s="367"/>
      <c r="Y279" s="67"/>
      <c r="Z279" s="67"/>
    </row>
    <row r="280" spans="1:53" ht="27" customHeight="1" x14ac:dyDescent="0.25">
      <c r="A280" s="64" t="s">
        <v>431</v>
      </c>
      <c r="B280" s="64" t="s">
        <v>432</v>
      </c>
      <c r="C280" s="37">
        <v>4301032015</v>
      </c>
      <c r="D280" s="368">
        <v>4607091383102</v>
      </c>
      <c r="E280" s="368"/>
      <c r="F280" s="63">
        <v>0.17</v>
      </c>
      <c r="G280" s="38">
        <v>15</v>
      </c>
      <c r="H280" s="63">
        <v>2.5499999999999998</v>
      </c>
      <c r="I280" s="63">
        <v>2.9750000000000001</v>
      </c>
      <c r="J280" s="38">
        <v>156</v>
      </c>
      <c r="K280" s="38" t="s">
        <v>80</v>
      </c>
      <c r="L280" s="39" t="s">
        <v>98</v>
      </c>
      <c r="M280" s="38">
        <v>180</v>
      </c>
      <c r="N280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70"/>
      <c r="P280" s="370"/>
      <c r="Q280" s="370"/>
      <c r="R280" s="371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23" t="s">
        <v>66</v>
      </c>
    </row>
    <row r="281" spans="1:53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6"/>
      <c r="N281" s="372" t="s">
        <v>43</v>
      </c>
      <c r="O281" s="373"/>
      <c r="P281" s="373"/>
      <c r="Q281" s="373"/>
      <c r="R281" s="373"/>
      <c r="S281" s="373"/>
      <c r="T281" s="374"/>
      <c r="U281" s="43" t="s">
        <v>42</v>
      </c>
      <c r="V281" s="44">
        <f>IFERROR(V280/H280,"0")</f>
        <v>0</v>
      </c>
      <c r="W281" s="44">
        <f>IFERROR(W280/H280,"0")</f>
        <v>0</v>
      </c>
      <c r="X281" s="44">
        <f>IFERROR(IF(X280="",0,X280),"0")</f>
        <v>0</v>
      </c>
      <c r="Y281" s="68"/>
      <c r="Z281" s="68"/>
    </row>
    <row r="282" spans="1:53" x14ac:dyDescent="0.2">
      <c r="A282" s="375"/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6"/>
      <c r="N282" s="372" t="s">
        <v>43</v>
      </c>
      <c r="O282" s="373"/>
      <c r="P282" s="373"/>
      <c r="Q282" s="373"/>
      <c r="R282" s="373"/>
      <c r="S282" s="373"/>
      <c r="T282" s="374"/>
      <c r="U282" s="43" t="s">
        <v>0</v>
      </c>
      <c r="V282" s="44">
        <f>IFERROR(SUM(V280:V280),"0")</f>
        <v>0</v>
      </c>
      <c r="W282" s="44">
        <f>IFERROR(SUM(W280:W280),"0")</f>
        <v>0</v>
      </c>
      <c r="X282" s="43"/>
      <c r="Y282" s="68"/>
      <c r="Z282" s="68"/>
    </row>
    <row r="283" spans="1:53" ht="27.75" customHeight="1" x14ac:dyDescent="0.2">
      <c r="A283" s="365" t="s">
        <v>433</v>
      </c>
      <c r="B283" s="365"/>
      <c r="C283" s="365"/>
      <c r="D283" s="365"/>
      <c r="E283" s="365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  <c r="X283" s="365"/>
      <c r="Y283" s="55"/>
      <c r="Z283" s="55"/>
    </row>
    <row r="284" spans="1:53" ht="16.5" customHeight="1" x14ac:dyDescent="0.25">
      <c r="A284" s="366" t="s">
        <v>434</v>
      </c>
      <c r="B284" s="366"/>
      <c r="C284" s="366"/>
      <c r="D284" s="366"/>
      <c r="E284" s="366"/>
      <c r="F284" s="366"/>
      <c r="G284" s="366"/>
      <c r="H284" s="366"/>
      <c r="I284" s="366"/>
      <c r="J284" s="366"/>
      <c r="K284" s="366"/>
      <c r="L284" s="366"/>
      <c r="M284" s="366"/>
      <c r="N284" s="366"/>
      <c r="O284" s="366"/>
      <c r="P284" s="366"/>
      <c r="Q284" s="366"/>
      <c r="R284" s="366"/>
      <c r="S284" s="366"/>
      <c r="T284" s="366"/>
      <c r="U284" s="366"/>
      <c r="V284" s="366"/>
      <c r="W284" s="366"/>
      <c r="X284" s="366"/>
      <c r="Y284" s="66"/>
      <c r="Z284" s="66"/>
    </row>
    <row r="285" spans="1:53" ht="14.25" customHeight="1" x14ac:dyDescent="0.25">
      <c r="A285" s="367" t="s">
        <v>114</v>
      </c>
      <c r="B285" s="367"/>
      <c r="C285" s="367"/>
      <c r="D285" s="367"/>
      <c r="E285" s="367"/>
      <c r="F285" s="367"/>
      <c r="G285" s="367"/>
      <c r="H285" s="367"/>
      <c r="I285" s="367"/>
      <c r="J285" s="367"/>
      <c r="K285" s="367"/>
      <c r="L285" s="367"/>
      <c r="M285" s="367"/>
      <c r="N285" s="367"/>
      <c r="O285" s="367"/>
      <c r="P285" s="367"/>
      <c r="Q285" s="367"/>
      <c r="R285" s="367"/>
      <c r="S285" s="367"/>
      <c r="T285" s="367"/>
      <c r="U285" s="367"/>
      <c r="V285" s="367"/>
      <c r="W285" s="367"/>
      <c r="X285" s="367"/>
      <c r="Y285" s="67"/>
      <c r="Z285" s="67"/>
    </row>
    <row r="286" spans="1:53" ht="27" customHeight="1" x14ac:dyDescent="0.25">
      <c r="A286" s="64" t="s">
        <v>435</v>
      </c>
      <c r="B286" s="64" t="s">
        <v>436</v>
      </c>
      <c r="C286" s="37">
        <v>4301011339</v>
      </c>
      <c r="D286" s="368">
        <v>4607091383997</v>
      </c>
      <c r="E286" s="368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8" t="s">
        <v>112</v>
      </c>
      <c r="L286" s="39" t="s">
        <v>79</v>
      </c>
      <c r="M286" s="38">
        <v>60</v>
      </c>
      <c r="N286" s="5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70"/>
      <c r="P286" s="370"/>
      <c r="Q286" s="370"/>
      <c r="R286" s="371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ref="W286:W293" si="14"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24" t="s">
        <v>66</v>
      </c>
    </row>
    <row r="287" spans="1:53" ht="27" customHeight="1" x14ac:dyDescent="0.25">
      <c r="A287" s="64" t="s">
        <v>435</v>
      </c>
      <c r="B287" s="64" t="s">
        <v>437</v>
      </c>
      <c r="C287" s="37">
        <v>4301011239</v>
      </c>
      <c r="D287" s="368">
        <v>4607091383997</v>
      </c>
      <c r="E287" s="368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8" t="s">
        <v>112</v>
      </c>
      <c r="L287" s="39" t="s">
        <v>119</v>
      </c>
      <c r="M287" s="38">
        <v>60</v>
      </c>
      <c r="N287" s="5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70"/>
      <c r="P287" s="370"/>
      <c r="Q287" s="370"/>
      <c r="R287" s="371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25" t="s">
        <v>66</v>
      </c>
    </row>
    <row r="288" spans="1:53" ht="27" customHeight="1" x14ac:dyDescent="0.25">
      <c r="A288" s="64" t="s">
        <v>438</v>
      </c>
      <c r="B288" s="64" t="s">
        <v>439</v>
      </c>
      <c r="C288" s="37">
        <v>4301011326</v>
      </c>
      <c r="D288" s="368">
        <v>4607091384130</v>
      </c>
      <c r="E288" s="368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8" t="s">
        <v>112</v>
      </c>
      <c r="L288" s="39" t="s">
        <v>79</v>
      </c>
      <c r="M288" s="38">
        <v>60</v>
      </c>
      <c r="N288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70"/>
      <c r="P288" s="370"/>
      <c r="Q288" s="370"/>
      <c r="R288" s="371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4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26" t="s">
        <v>66</v>
      </c>
    </row>
    <row r="289" spans="1:53" ht="27" customHeight="1" x14ac:dyDescent="0.25">
      <c r="A289" s="64" t="s">
        <v>438</v>
      </c>
      <c r="B289" s="64" t="s">
        <v>440</v>
      </c>
      <c r="C289" s="37">
        <v>4301011240</v>
      </c>
      <c r="D289" s="368">
        <v>4607091384130</v>
      </c>
      <c r="E289" s="368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112</v>
      </c>
      <c r="L289" s="39" t="s">
        <v>119</v>
      </c>
      <c r="M289" s="38">
        <v>60</v>
      </c>
      <c r="N289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70"/>
      <c r="P289" s="370"/>
      <c r="Q289" s="370"/>
      <c r="R289" s="371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4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16.5" customHeight="1" x14ac:dyDescent="0.25">
      <c r="A290" s="64" t="s">
        <v>441</v>
      </c>
      <c r="B290" s="64" t="s">
        <v>442</v>
      </c>
      <c r="C290" s="37">
        <v>4301011330</v>
      </c>
      <c r="D290" s="368">
        <v>4607091384147</v>
      </c>
      <c r="E290" s="368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70"/>
      <c r="P290" s="370"/>
      <c r="Q290" s="370"/>
      <c r="R290" s="371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16.5" customHeight="1" x14ac:dyDescent="0.25">
      <c r="A291" s="64" t="s">
        <v>441</v>
      </c>
      <c r="B291" s="64" t="s">
        <v>443</v>
      </c>
      <c r="C291" s="37">
        <v>4301011238</v>
      </c>
      <c r="D291" s="368">
        <v>4607091384147</v>
      </c>
      <c r="E291" s="368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119</v>
      </c>
      <c r="M291" s="38">
        <v>60</v>
      </c>
      <c r="N291" s="532" t="s">
        <v>444</v>
      </c>
      <c r="O291" s="370"/>
      <c r="P291" s="370"/>
      <c r="Q291" s="370"/>
      <c r="R291" s="371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445</v>
      </c>
      <c r="B292" s="64" t="s">
        <v>446</v>
      </c>
      <c r="C292" s="37">
        <v>4301011327</v>
      </c>
      <c r="D292" s="368">
        <v>4607091384154</v>
      </c>
      <c r="E292" s="368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8" t="s">
        <v>80</v>
      </c>
      <c r="L292" s="39" t="s">
        <v>79</v>
      </c>
      <c r="M292" s="38">
        <v>60</v>
      </c>
      <c r="N292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70"/>
      <c r="P292" s="370"/>
      <c r="Q292" s="370"/>
      <c r="R292" s="371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IFERROR(IF(W292=0,"",ROUNDUP(W292/H292,0)*0.00937),"")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447</v>
      </c>
      <c r="B293" s="64" t="s">
        <v>448</v>
      </c>
      <c r="C293" s="37">
        <v>4301011332</v>
      </c>
      <c r="D293" s="368">
        <v>4607091384161</v>
      </c>
      <c r="E293" s="368"/>
      <c r="F293" s="63">
        <v>0.5</v>
      </c>
      <c r="G293" s="38">
        <v>10</v>
      </c>
      <c r="H293" s="63">
        <v>5</v>
      </c>
      <c r="I293" s="63">
        <v>5.21</v>
      </c>
      <c r="J293" s="38">
        <v>120</v>
      </c>
      <c r="K293" s="38" t="s">
        <v>80</v>
      </c>
      <c r="L293" s="39" t="s">
        <v>79</v>
      </c>
      <c r="M293" s="38">
        <v>60</v>
      </c>
      <c r="N293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70"/>
      <c r="P293" s="370"/>
      <c r="Q293" s="370"/>
      <c r="R293" s="371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IFERROR(IF(W293=0,"",ROUNDUP(W293/H293,0)*0.00937),"")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x14ac:dyDescent="0.2">
      <c r="A294" s="375"/>
      <c r="B294" s="375"/>
      <c r="C294" s="375"/>
      <c r="D294" s="375"/>
      <c r="E294" s="375"/>
      <c r="F294" s="375"/>
      <c r="G294" s="375"/>
      <c r="H294" s="375"/>
      <c r="I294" s="375"/>
      <c r="J294" s="375"/>
      <c r="K294" s="375"/>
      <c r="L294" s="375"/>
      <c r="M294" s="376"/>
      <c r="N294" s="372" t="s">
        <v>43</v>
      </c>
      <c r="O294" s="373"/>
      <c r="P294" s="373"/>
      <c r="Q294" s="373"/>
      <c r="R294" s="373"/>
      <c r="S294" s="373"/>
      <c r="T294" s="374"/>
      <c r="U294" s="43" t="s">
        <v>42</v>
      </c>
      <c r="V294" s="44">
        <f>IFERROR(V286/H286,"0")+IFERROR(V287/H287,"0")+IFERROR(V288/H288,"0")+IFERROR(V289/H289,"0")+IFERROR(V290/H290,"0")+IFERROR(V291/H291,"0")+IFERROR(V292/H292,"0")+IFERROR(V293/H293,"0")</f>
        <v>0</v>
      </c>
      <c r="W294" s="44">
        <f>IFERROR(W286/H286,"0")+IFERROR(W287/H287,"0")+IFERROR(W288/H288,"0")+IFERROR(W289/H289,"0")+IFERROR(W290/H290,"0")+IFERROR(W291/H291,"0")+IFERROR(W292/H292,"0")+IFERROR(W293/H293,"0")</f>
        <v>0</v>
      </c>
      <c r="X294" s="44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68"/>
      <c r="Z294" s="68"/>
    </row>
    <row r="295" spans="1:53" x14ac:dyDescent="0.2">
      <c r="A295" s="375"/>
      <c r="B295" s="375"/>
      <c r="C295" s="375"/>
      <c r="D295" s="375"/>
      <c r="E295" s="375"/>
      <c r="F295" s="375"/>
      <c r="G295" s="375"/>
      <c r="H295" s="375"/>
      <c r="I295" s="375"/>
      <c r="J295" s="375"/>
      <c r="K295" s="375"/>
      <c r="L295" s="375"/>
      <c r="M295" s="376"/>
      <c r="N295" s="372" t="s">
        <v>43</v>
      </c>
      <c r="O295" s="373"/>
      <c r="P295" s="373"/>
      <c r="Q295" s="373"/>
      <c r="R295" s="373"/>
      <c r="S295" s="373"/>
      <c r="T295" s="374"/>
      <c r="U295" s="43" t="s">
        <v>0</v>
      </c>
      <c r="V295" s="44">
        <f>IFERROR(SUM(V286:V293),"0")</f>
        <v>0</v>
      </c>
      <c r="W295" s="44">
        <f>IFERROR(SUM(W286:W293),"0")</f>
        <v>0</v>
      </c>
      <c r="X295" s="43"/>
      <c r="Y295" s="68"/>
      <c r="Z295" s="68"/>
    </row>
    <row r="296" spans="1:53" ht="14.25" customHeight="1" x14ac:dyDescent="0.25">
      <c r="A296" s="367" t="s">
        <v>108</v>
      </c>
      <c r="B296" s="367"/>
      <c r="C296" s="367"/>
      <c r="D296" s="367"/>
      <c r="E296" s="367"/>
      <c r="F296" s="367"/>
      <c r="G296" s="367"/>
      <c r="H296" s="367"/>
      <c r="I296" s="367"/>
      <c r="J296" s="367"/>
      <c r="K296" s="367"/>
      <c r="L296" s="367"/>
      <c r="M296" s="367"/>
      <c r="N296" s="367"/>
      <c r="O296" s="367"/>
      <c r="P296" s="367"/>
      <c r="Q296" s="367"/>
      <c r="R296" s="367"/>
      <c r="S296" s="367"/>
      <c r="T296" s="367"/>
      <c r="U296" s="367"/>
      <c r="V296" s="367"/>
      <c r="W296" s="367"/>
      <c r="X296" s="367"/>
      <c r="Y296" s="67"/>
      <c r="Z296" s="67"/>
    </row>
    <row r="297" spans="1:53" ht="16.5" customHeight="1" x14ac:dyDescent="0.25">
      <c r="A297" s="64" t="s">
        <v>449</v>
      </c>
      <c r="B297" s="64" t="s">
        <v>450</v>
      </c>
      <c r="C297" s="37">
        <v>4301020270</v>
      </c>
      <c r="D297" s="368">
        <v>4680115883314</v>
      </c>
      <c r="E297" s="368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112</v>
      </c>
      <c r="L297" s="39" t="s">
        <v>139</v>
      </c>
      <c r="M297" s="38">
        <v>50</v>
      </c>
      <c r="N297" s="535" t="s">
        <v>451</v>
      </c>
      <c r="O297" s="370"/>
      <c r="P297" s="370"/>
      <c r="Q297" s="370"/>
      <c r="R297" s="371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IFERROR(IF(W297=0,"",ROUNDUP(W297/H297,0)*0.02175),"")</f>
        <v/>
      </c>
      <c r="Y297" s="69" t="s">
        <v>48</v>
      </c>
      <c r="Z297" s="70" t="s">
        <v>452</v>
      </c>
      <c r="AD297" s="71"/>
      <c r="BA297" s="232" t="s">
        <v>66</v>
      </c>
    </row>
    <row r="298" spans="1:53" ht="27" customHeight="1" x14ac:dyDescent="0.25">
      <c r="A298" s="64" t="s">
        <v>453</v>
      </c>
      <c r="B298" s="64" t="s">
        <v>454</v>
      </c>
      <c r="C298" s="37">
        <v>4301020178</v>
      </c>
      <c r="D298" s="368">
        <v>4607091383980</v>
      </c>
      <c r="E298" s="368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111</v>
      </c>
      <c r="M298" s="38">
        <v>50</v>
      </c>
      <c r="N298" s="5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8" s="370"/>
      <c r="P298" s="370"/>
      <c r="Q298" s="370"/>
      <c r="R298" s="371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3" t="s">
        <v>66</v>
      </c>
    </row>
    <row r="299" spans="1:53" ht="27" customHeight="1" x14ac:dyDescent="0.25">
      <c r="A299" s="64" t="s">
        <v>455</v>
      </c>
      <c r="B299" s="64" t="s">
        <v>456</v>
      </c>
      <c r="C299" s="37">
        <v>4301020179</v>
      </c>
      <c r="D299" s="368">
        <v>4607091384178</v>
      </c>
      <c r="E299" s="368"/>
      <c r="F299" s="63">
        <v>0.4</v>
      </c>
      <c r="G299" s="38">
        <v>10</v>
      </c>
      <c r="H299" s="63">
        <v>4</v>
      </c>
      <c r="I299" s="63">
        <v>4.24</v>
      </c>
      <c r="J299" s="38">
        <v>120</v>
      </c>
      <c r="K299" s="38" t="s">
        <v>80</v>
      </c>
      <c r="L299" s="39" t="s">
        <v>111</v>
      </c>
      <c r="M299" s="38">
        <v>50</v>
      </c>
      <c r="N299" s="5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70"/>
      <c r="P299" s="370"/>
      <c r="Q299" s="370"/>
      <c r="R299" s="371"/>
      <c r="S299" s="40" t="s">
        <v>48</v>
      </c>
      <c r="T299" s="40" t="s">
        <v>48</v>
      </c>
      <c r="U299" s="41" t="s">
        <v>0</v>
      </c>
      <c r="V299" s="59">
        <v>0</v>
      </c>
      <c r="W299" s="56">
        <f>IFERROR(IF(V299="",0,CEILING((V299/$H299),1)*$H299),"")</f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4" t="s">
        <v>66</v>
      </c>
    </row>
    <row r="300" spans="1:53" x14ac:dyDescent="0.2">
      <c r="A300" s="375"/>
      <c r="B300" s="375"/>
      <c r="C300" s="375"/>
      <c r="D300" s="375"/>
      <c r="E300" s="375"/>
      <c r="F300" s="375"/>
      <c r="G300" s="375"/>
      <c r="H300" s="375"/>
      <c r="I300" s="375"/>
      <c r="J300" s="375"/>
      <c r="K300" s="375"/>
      <c r="L300" s="375"/>
      <c r="M300" s="376"/>
      <c r="N300" s="372" t="s">
        <v>43</v>
      </c>
      <c r="O300" s="373"/>
      <c r="P300" s="373"/>
      <c r="Q300" s="373"/>
      <c r="R300" s="373"/>
      <c r="S300" s="373"/>
      <c r="T300" s="374"/>
      <c r="U300" s="43" t="s">
        <v>42</v>
      </c>
      <c r="V300" s="44">
        <f>IFERROR(V297/H297,"0")+IFERROR(V298/H298,"0")+IFERROR(V299/H299,"0")</f>
        <v>0</v>
      </c>
      <c r="W300" s="44">
        <f>IFERROR(W297/H297,"0")+IFERROR(W298/H298,"0")+IFERROR(W299/H299,"0")</f>
        <v>0</v>
      </c>
      <c r="X300" s="44">
        <f>IFERROR(IF(X297="",0,X297),"0")+IFERROR(IF(X298="",0,X298),"0")+IFERROR(IF(X299="",0,X299),"0")</f>
        <v>0</v>
      </c>
      <c r="Y300" s="68"/>
      <c r="Z300" s="68"/>
    </row>
    <row r="301" spans="1:53" x14ac:dyDescent="0.2">
      <c r="A301" s="375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6"/>
      <c r="N301" s="372" t="s">
        <v>43</v>
      </c>
      <c r="O301" s="373"/>
      <c r="P301" s="373"/>
      <c r="Q301" s="373"/>
      <c r="R301" s="373"/>
      <c r="S301" s="373"/>
      <c r="T301" s="374"/>
      <c r="U301" s="43" t="s">
        <v>0</v>
      </c>
      <c r="V301" s="44">
        <f>IFERROR(SUM(V297:V299),"0")</f>
        <v>0</v>
      </c>
      <c r="W301" s="44">
        <f>IFERROR(SUM(W297:W299),"0")</f>
        <v>0</v>
      </c>
      <c r="X301" s="43"/>
      <c r="Y301" s="68"/>
      <c r="Z301" s="68"/>
    </row>
    <row r="302" spans="1:53" ht="14.25" customHeight="1" x14ac:dyDescent="0.25">
      <c r="A302" s="367" t="s">
        <v>81</v>
      </c>
      <c r="B302" s="367"/>
      <c r="C302" s="367"/>
      <c r="D302" s="367"/>
      <c r="E302" s="367"/>
      <c r="F302" s="367"/>
      <c r="G302" s="367"/>
      <c r="H302" s="367"/>
      <c r="I302" s="367"/>
      <c r="J302" s="367"/>
      <c r="K302" s="367"/>
      <c r="L302" s="367"/>
      <c r="M302" s="367"/>
      <c r="N302" s="367"/>
      <c r="O302" s="367"/>
      <c r="P302" s="367"/>
      <c r="Q302" s="367"/>
      <c r="R302" s="367"/>
      <c r="S302" s="367"/>
      <c r="T302" s="367"/>
      <c r="U302" s="367"/>
      <c r="V302" s="367"/>
      <c r="W302" s="367"/>
      <c r="X302" s="367"/>
      <c r="Y302" s="67"/>
      <c r="Z302" s="67"/>
    </row>
    <row r="303" spans="1:53" ht="27" customHeight="1" x14ac:dyDescent="0.25">
      <c r="A303" s="64" t="s">
        <v>457</v>
      </c>
      <c r="B303" s="64" t="s">
        <v>458</v>
      </c>
      <c r="C303" s="37">
        <v>4301051298</v>
      </c>
      <c r="D303" s="368">
        <v>4607091384260</v>
      </c>
      <c r="E303" s="368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8" t="s">
        <v>112</v>
      </c>
      <c r="L303" s="39" t="s">
        <v>79</v>
      </c>
      <c r="M303" s="38">
        <v>35</v>
      </c>
      <c r="N303" s="53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70"/>
      <c r="P303" s="370"/>
      <c r="Q303" s="370"/>
      <c r="R303" s="371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5" t="s">
        <v>66</v>
      </c>
    </row>
    <row r="304" spans="1:53" x14ac:dyDescent="0.2">
      <c r="A304" s="375"/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6"/>
      <c r="N304" s="372" t="s">
        <v>43</v>
      </c>
      <c r="O304" s="373"/>
      <c r="P304" s="373"/>
      <c r="Q304" s="373"/>
      <c r="R304" s="373"/>
      <c r="S304" s="373"/>
      <c r="T304" s="374"/>
      <c r="U304" s="43" t="s">
        <v>42</v>
      </c>
      <c r="V304" s="44">
        <f>IFERROR(V303/H303,"0")</f>
        <v>0</v>
      </c>
      <c r="W304" s="44">
        <f>IFERROR(W303/H303,"0")</f>
        <v>0</v>
      </c>
      <c r="X304" s="44">
        <f>IFERROR(IF(X303="",0,X303),"0")</f>
        <v>0</v>
      </c>
      <c r="Y304" s="68"/>
      <c r="Z304" s="68"/>
    </row>
    <row r="305" spans="1:53" x14ac:dyDescent="0.2">
      <c r="A305" s="375"/>
      <c r="B305" s="375"/>
      <c r="C305" s="375"/>
      <c r="D305" s="375"/>
      <c r="E305" s="375"/>
      <c r="F305" s="375"/>
      <c r="G305" s="375"/>
      <c r="H305" s="375"/>
      <c r="I305" s="375"/>
      <c r="J305" s="375"/>
      <c r="K305" s="375"/>
      <c r="L305" s="375"/>
      <c r="M305" s="376"/>
      <c r="N305" s="372" t="s">
        <v>43</v>
      </c>
      <c r="O305" s="373"/>
      <c r="P305" s="373"/>
      <c r="Q305" s="373"/>
      <c r="R305" s="373"/>
      <c r="S305" s="373"/>
      <c r="T305" s="374"/>
      <c r="U305" s="43" t="s">
        <v>0</v>
      </c>
      <c r="V305" s="44">
        <f>IFERROR(SUM(V303:V303),"0")</f>
        <v>0</v>
      </c>
      <c r="W305" s="44">
        <f>IFERROR(SUM(W303:W303),"0")</f>
        <v>0</v>
      </c>
      <c r="X305" s="43"/>
      <c r="Y305" s="68"/>
      <c r="Z305" s="68"/>
    </row>
    <row r="306" spans="1:53" ht="14.25" customHeight="1" x14ac:dyDescent="0.25">
      <c r="A306" s="367" t="s">
        <v>217</v>
      </c>
      <c r="B306" s="367"/>
      <c r="C306" s="367"/>
      <c r="D306" s="367"/>
      <c r="E306" s="367"/>
      <c r="F306" s="367"/>
      <c r="G306" s="367"/>
      <c r="H306" s="367"/>
      <c r="I306" s="367"/>
      <c r="J306" s="367"/>
      <c r="K306" s="367"/>
      <c r="L306" s="367"/>
      <c r="M306" s="367"/>
      <c r="N306" s="367"/>
      <c r="O306" s="367"/>
      <c r="P306" s="367"/>
      <c r="Q306" s="367"/>
      <c r="R306" s="367"/>
      <c r="S306" s="367"/>
      <c r="T306" s="367"/>
      <c r="U306" s="367"/>
      <c r="V306" s="367"/>
      <c r="W306" s="367"/>
      <c r="X306" s="367"/>
      <c r="Y306" s="67"/>
      <c r="Z306" s="67"/>
    </row>
    <row r="307" spans="1:53" ht="16.5" customHeight="1" x14ac:dyDescent="0.25">
      <c r="A307" s="64" t="s">
        <v>459</v>
      </c>
      <c r="B307" s="64" t="s">
        <v>460</v>
      </c>
      <c r="C307" s="37">
        <v>4301060314</v>
      </c>
      <c r="D307" s="368">
        <v>4607091384673</v>
      </c>
      <c r="E307" s="368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30</v>
      </c>
      <c r="N307" s="5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70"/>
      <c r="P307" s="370"/>
      <c r="Q307" s="370"/>
      <c r="R307" s="371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6" t="s">
        <v>66</v>
      </c>
    </row>
    <row r="308" spans="1:53" x14ac:dyDescent="0.2">
      <c r="A308" s="375"/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6"/>
      <c r="N308" s="372" t="s">
        <v>43</v>
      </c>
      <c r="O308" s="373"/>
      <c r="P308" s="373"/>
      <c r="Q308" s="373"/>
      <c r="R308" s="373"/>
      <c r="S308" s="373"/>
      <c r="T308" s="374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75"/>
      <c r="B309" s="375"/>
      <c r="C309" s="375"/>
      <c r="D309" s="375"/>
      <c r="E309" s="375"/>
      <c r="F309" s="375"/>
      <c r="G309" s="375"/>
      <c r="H309" s="375"/>
      <c r="I309" s="375"/>
      <c r="J309" s="375"/>
      <c r="K309" s="375"/>
      <c r="L309" s="375"/>
      <c r="M309" s="376"/>
      <c r="N309" s="372" t="s">
        <v>43</v>
      </c>
      <c r="O309" s="373"/>
      <c r="P309" s="373"/>
      <c r="Q309" s="373"/>
      <c r="R309" s="373"/>
      <c r="S309" s="373"/>
      <c r="T309" s="374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6.5" customHeight="1" x14ac:dyDescent="0.25">
      <c r="A310" s="366" t="s">
        <v>461</v>
      </c>
      <c r="B310" s="366"/>
      <c r="C310" s="366"/>
      <c r="D310" s="366"/>
      <c r="E310" s="366"/>
      <c r="F310" s="366"/>
      <c r="G310" s="366"/>
      <c r="H310" s="366"/>
      <c r="I310" s="366"/>
      <c r="J310" s="366"/>
      <c r="K310" s="366"/>
      <c r="L310" s="366"/>
      <c r="M310" s="366"/>
      <c r="N310" s="366"/>
      <c r="O310" s="366"/>
      <c r="P310" s="366"/>
      <c r="Q310" s="366"/>
      <c r="R310" s="366"/>
      <c r="S310" s="366"/>
      <c r="T310" s="366"/>
      <c r="U310" s="366"/>
      <c r="V310" s="366"/>
      <c r="W310" s="366"/>
      <c r="X310" s="366"/>
      <c r="Y310" s="66"/>
      <c r="Z310" s="66"/>
    </row>
    <row r="311" spans="1:53" ht="14.25" customHeight="1" x14ac:dyDescent="0.25">
      <c r="A311" s="367" t="s">
        <v>114</v>
      </c>
      <c r="B311" s="367"/>
      <c r="C311" s="367"/>
      <c r="D311" s="367"/>
      <c r="E311" s="367"/>
      <c r="F311" s="367"/>
      <c r="G311" s="367"/>
      <c r="H311" s="367"/>
      <c r="I311" s="367"/>
      <c r="J311" s="367"/>
      <c r="K311" s="367"/>
      <c r="L311" s="367"/>
      <c r="M311" s="367"/>
      <c r="N311" s="367"/>
      <c r="O311" s="367"/>
      <c r="P311" s="367"/>
      <c r="Q311" s="367"/>
      <c r="R311" s="367"/>
      <c r="S311" s="367"/>
      <c r="T311" s="367"/>
      <c r="U311" s="367"/>
      <c r="V311" s="367"/>
      <c r="W311" s="367"/>
      <c r="X311" s="367"/>
      <c r="Y311" s="67"/>
      <c r="Z311" s="67"/>
    </row>
    <row r="312" spans="1:53" ht="27" customHeight="1" x14ac:dyDescent="0.25">
      <c r="A312" s="64" t="s">
        <v>462</v>
      </c>
      <c r="B312" s="64" t="s">
        <v>463</v>
      </c>
      <c r="C312" s="37">
        <v>4301011324</v>
      </c>
      <c r="D312" s="368">
        <v>4607091384185</v>
      </c>
      <c r="E312" s="368"/>
      <c r="F312" s="63">
        <v>0.8</v>
      </c>
      <c r="G312" s="38">
        <v>15</v>
      </c>
      <c r="H312" s="63">
        <v>12</v>
      </c>
      <c r="I312" s="63">
        <v>12.48</v>
      </c>
      <c r="J312" s="38">
        <v>56</v>
      </c>
      <c r="K312" s="38" t="s">
        <v>112</v>
      </c>
      <c r="L312" s="39" t="s">
        <v>79</v>
      </c>
      <c r="M312" s="38">
        <v>60</v>
      </c>
      <c r="N312" s="54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70"/>
      <c r="P312" s="370"/>
      <c r="Q312" s="370"/>
      <c r="R312" s="371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37" t="s">
        <v>66</v>
      </c>
    </row>
    <row r="313" spans="1:53" ht="27" customHeight="1" x14ac:dyDescent="0.25">
      <c r="A313" s="64" t="s">
        <v>464</v>
      </c>
      <c r="B313" s="64" t="s">
        <v>465</v>
      </c>
      <c r="C313" s="37">
        <v>4301011312</v>
      </c>
      <c r="D313" s="368">
        <v>4607091384192</v>
      </c>
      <c r="E313" s="368"/>
      <c r="F313" s="63">
        <v>1.8</v>
      </c>
      <c r="G313" s="38">
        <v>6</v>
      </c>
      <c r="H313" s="63">
        <v>10.8</v>
      </c>
      <c r="I313" s="63">
        <v>11.28</v>
      </c>
      <c r="J313" s="38">
        <v>56</v>
      </c>
      <c r="K313" s="38" t="s">
        <v>112</v>
      </c>
      <c r="L313" s="39" t="s">
        <v>111</v>
      </c>
      <c r="M313" s="38">
        <v>60</v>
      </c>
      <c r="N313" s="54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70"/>
      <c r="P313" s="370"/>
      <c r="Q313" s="370"/>
      <c r="R313" s="371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38" t="s">
        <v>66</v>
      </c>
    </row>
    <row r="314" spans="1:53" ht="27" customHeight="1" x14ac:dyDescent="0.25">
      <c r="A314" s="64" t="s">
        <v>466</v>
      </c>
      <c r="B314" s="64" t="s">
        <v>467</v>
      </c>
      <c r="C314" s="37">
        <v>4301011483</v>
      </c>
      <c r="D314" s="368">
        <v>4680115881907</v>
      </c>
      <c r="E314" s="368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8" t="s">
        <v>112</v>
      </c>
      <c r="L314" s="39" t="s">
        <v>79</v>
      </c>
      <c r="M314" s="38">
        <v>60</v>
      </c>
      <c r="N314" s="5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70"/>
      <c r="P314" s="370"/>
      <c r="Q314" s="370"/>
      <c r="R314" s="371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25">
      <c r="A315" s="64" t="s">
        <v>468</v>
      </c>
      <c r="B315" s="64" t="s">
        <v>469</v>
      </c>
      <c r="C315" s="37">
        <v>4301011303</v>
      </c>
      <c r="D315" s="368">
        <v>4607091384680</v>
      </c>
      <c r="E315" s="368"/>
      <c r="F315" s="63">
        <v>0.4</v>
      </c>
      <c r="G315" s="38">
        <v>10</v>
      </c>
      <c r="H315" s="63">
        <v>4</v>
      </c>
      <c r="I315" s="63">
        <v>4.21</v>
      </c>
      <c r="J315" s="38">
        <v>120</v>
      </c>
      <c r="K315" s="38" t="s">
        <v>80</v>
      </c>
      <c r="L315" s="39" t="s">
        <v>79</v>
      </c>
      <c r="M315" s="38">
        <v>60</v>
      </c>
      <c r="N315" s="54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70"/>
      <c r="P315" s="370"/>
      <c r="Q315" s="370"/>
      <c r="R315" s="371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IFERROR(IF(W315=0,"",ROUNDUP(W315/H315,0)*0.00937),"")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x14ac:dyDescent="0.2">
      <c r="A316" s="375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6"/>
      <c r="N316" s="372" t="s">
        <v>43</v>
      </c>
      <c r="O316" s="373"/>
      <c r="P316" s="373"/>
      <c r="Q316" s="373"/>
      <c r="R316" s="373"/>
      <c r="S316" s="373"/>
      <c r="T316" s="374"/>
      <c r="U316" s="43" t="s">
        <v>42</v>
      </c>
      <c r="V316" s="44">
        <f>IFERROR(V312/H312,"0")+IFERROR(V313/H313,"0")+IFERROR(V314/H314,"0")+IFERROR(V315/H315,"0")</f>
        <v>0</v>
      </c>
      <c r="W316" s="44">
        <f>IFERROR(W312/H312,"0")+IFERROR(W313/H313,"0")+IFERROR(W314/H314,"0")+IFERROR(W315/H315,"0")</f>
        <v>0</v>
      </c>
      <c r="X316" s="44">
        <f>IFERROR(IF(X312="",0,X312),"0")+IFERROR(IF(X313="",0,X313),"0")+IFERROR(IF(X314="",0,X314),"0")+IFERROR(IF(X315="",0,X315),"0")</f>
        <v>0</v>
      </c>
      <c r="Y316" s="68"/>
      <c r="Z316" s="68"/>
    </row>
    <row r="317" spans="1:53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6"/>
      <c r="N317" s="372" t="s">
        <v>43</v>
      </c>
      <c r="O317" s="373"/>
      <c r="P317" s="373"/>
      <c r="Q317" s="373"/>
      <c r="R317" s="373"/>
      <c r="S317" s="373"/>
      <c r="T317" s="374"/>
      <c r="U317" s="43" t="s">
        <v>0</v>
      </c>
      <c r="V317" s="44">
        <f>IFERROR(SUM(V312:V315),"0")</f>
        <v>0</v>
      </c>
      <c r="W317" s="44">
        <f>IFERROR(SUM(W312:W315),"0")</f>
        <v>0</v>
      </c>
      <c r="X317" s="43"/>
      <c r="Y317" s="68"/>
      <c r="Z317" s="68"/>
    </row>
    <row r="318" spans="1:53" ht="14.25" customHeight="1" x14ac:dyDescent="0.25">
      <c r="A318" s="367" t="s">
        <v>76</v>
      </c>
      <c r="B318" s="367"/>
      <c r="C318" s="367"/>
      <c r="D318" s="367"/>
      <c r="E318" s="367"/>
      <c r="F318" s="367"/>
      <c r="G318" s="367"/>
      <c r="H318" s="367"/>
      <c r="I318" s="367"/>
      <c r="J318" s="367"/>
      <c r="K318" s="367"/>
      <c r="L318" s="367"/>
      <c r="M318" s="367"/>
      <c r="N318" s="367"/>
      <c r="O318" s="367"/>
      <c r="P318" s="367"/>
      <c r="Q318" s="367"/>
      <c r="R318" s="367"/>
      <c r="S318" s="367"/>
      <c r="T318" s="367"/>
      <c r="U318" s="367"/>
      <c r="V318" s="367"/>
      <c r="W318" s="367"/>
      <c r="X318" s="367"/>
      <c r="Y318" s="67"/>
      <c r="Z318" s="67"/>
    </row>
    <row r="319" spans="1:53" ht="27" customHeight="1" x14ac:dyDescent="0.25">
      <c r="A319" s="64" t="s">
        <v>470</v>
      </c>
      <c r="B319" s="64" t="s">
        <v>471</v>
      </c>
      <c r="C319" s="37">
        <v>4301031139</v>
      </c>
      <c r="D319" s="368">
        <v>4607091384802</v>
      </c>
      <c r="E319" s="368"/>
      <c r="F319" s="63">
        <v>0.73</v>
      </c>
      <c r="G319" s="38">
        <v>6</v>
      </c>
      <c r="H319" s="63">
        <v>4.38</v>
      </c>
      <c r="I319" s="63">
        <v>4.58</v>
      </c>
      <c r="J319" s="38">
        <v>156</v>
      </c>
      <c r="K319" s="38" t="s">
        <v>80</v>
      </c>
      <c r="L319" s="39" t="s">
        <v>79</v>
      </c>
      <c r="M319" s="38">
        <v>35</v>
      </c>
      <c r="N319" s="54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70"/>
      <c r="P319" s="370"/>
      <c r="Q319" s="370"/>
      <c r="R319" s="371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IFERROR(IF(W319=0,"",ROUNDUP(W319/H319,0)*0.00753),"")</f>
        <v/>
      </c>
      <c r="Y319" s="69" t="s">
        <v>48</v>
      </c>
      <c r="Z319" s="70" t="s">
        <v>48</v>
      </c>
      <c r="AD319" s="71"/>
      <c r="BA319" s="241" t="s">
        <v>66</v>
      </c>
    </row>
    <row r="320" spans="1:53" ht="27" customHeight="1" x14ac:dyDescent="0.25">
      <c r="A320" s="64" t="s">
        <v>472</v>
      </c>
      <c r="B320" s="64" t="s">
        <v>473</v>
      </c>
      <c r="C320" s="37">
        <v>4301031140</v>
      </c>
      <c r="D320" s="368">
        <v>4607091384826</v>
      </c>
      <c r="E320" s="368"/>
      <c r="F320" s="63">
        <v>0.35</v>
      </c>
      <c r="G320" s="38">
        <v>8</v>
      </c>
      <c r="H320" s="63">
        <v>2.8</v>
      </c>
      <c r="I320" s="63">
        <v>2.9</v>
      </c>
      <c r="J320" s="38">
        <v>234</v>
      </c>
      <c r="K320" s="38" t="s">
        <v>173</v>
      </c>
      <c r="L320" s="39" t="s">
        <v>79</v>
      </c>
      <c r="M320" s="38">
        <v>35</v>
      </c>
      <c r="N320" s="54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70"/>
      <c r="P320" s="370"/>
      <c r="Q320" s="370"/>
      <c r="R320" s="371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IFERROR(IF(W320=0,"",ROUNDUP(W320/H320,0)*0.00502),"")</f>
        <v/>
      </c>
      <c r="Y320" s="69" t="s">
        <v>48</v>
      </c>
      <c r="Z320" s="70" t="s">
        <v>48</v>
      </c>
      <c r="AD320" s="71"/>
      <c r="BA320" s="242" t="s">
        <v>66</v>
      </c>
    </row>
    <row r="321" spans="1:53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6"/>
      <c r="N321" s="372" t="s">
        <v>43</v>
      </c>
      <c r="O321" s="373"/>
      <c r="P321" s="373"/>
      <c r="Q321" s="373"/>
      <c r="R321" s="373"/>
      <c r="S321" s="373"/>
      <c r="T321" s="374"/>
      <c r="U321" s="43" t="s">
        <v>42</v>
      </c>
      <c r="V321" s="44">
        <f>IFERROR(V319/H319,"0")+IFERROR(V320/H320,"0")</f>
        <v>0</v>
      </c>
      <c r="W321" s="44">
        <f>IFERROR(W319/H319,"0")+IFERROR(W320/H320,"0")</f>
        <v>0</v>
      </c>
      <c r="X321" s="44">
        <f>IFERROR(IF(X319="",0,X319),"0")+IFERROR(IF(X320="",0,X320),"0")</f>
        <v>0</v>
      </c>
      <c r="Y321" s="68"/>
      <c r="Z321" s="68"/>
    </row>
    <row r="322" spans="1:53" x14ac:dyDescent="0.2">
      <c r="A322" s="375"/>
      <c r="B322" s="375"/>
      <c r="C322" s="375"/>
      <c r="D322" s="375"/>
      <c r="E322" s="375"/>
      <c r="F322" s="375"/>
      <c r="G322" s="375"/>
      <c r="H322" s="375"/>
      <c r="I322" s="375"/>
      <c r="J322" s="375"/>
      <c r="K322" s="375"/>
      <c r="L322" s="375"/>
      <c r="M322" s="376"/>
      <c r="N322" s="372" t="s">
        <v>43</v>
      </c>
      <c r="O322" s="373"/>
      <c r="P322" s="373"/>
      <c r="Q322" s="373"/>
      <c r="R322" s="373"/>
      <c r="S322" s="373"/>
      <c r="T322" s="374"/>
      <c r="U322" s="43" t="s">
        <v>0</v>
      </c>
      <c r="V322" s="44">
        <f>IFERROR(SUM(V319:V320),"0")</f>
        <v>0</v>
      </c>
      <c r="W322" s="44">
        <f>IFERROR(SUM(W319:W320),"0")</f>
        <v>0</v>
      </c>
      <c r="X322" s="43"/>
      <c r="Y322" s="68"/>
      <c r="Z322" s="68"/>
    </row>
    <row r="323" spans="1:53" ht="14.25" customHeight="1" x14ac:dyDescent="0.25">
      <c r="A323" s="367" t="s">
        <v>81</v>
      </c>
      <c r="B323" s="367"/>
      <c r="C323" s="367"/>
      <c r="D323" s="367"/>
      <c r="E323" s="367"/>
      <c r="F323" s="367"/>
      <c r="G323" s="367"/>
      <c r="H323" s="367"/>
      <c r="I323" s="367"/>
      <c r="J323" s="367"/>
      <c r="K323" s="367"/>
      <c r="L323" s="367"/>
      <c r="M323" s="367"/>
      <c r="N323" s="367"/>
      <c r="O323" s="367"/>
      <c r="P323" s="367"/>
      <c r="Q323" s="367"/>
      <c r="R323" s="367"/>
      <c r="S323" s="367"/>
      <c r="T323" s="367"/>
      <c r="U323" s="367"/>
      <c r="V323" s="367"/>
      <c r="W323" s="367"/>
      <c r="X323" s="367"/>
      <c r="Y323" s="67"/>
      <c r="Z323" s="67"/>
    </row>
    <row r="324" spans="1:53" ht="27" customHeight="1" x14ac:dyDescent="0.25">
      <c r="A324" s="64" t="s">
        <v>474</v>
      </c>
      <c r="B324" s="64" t="s">
        <v>475</v>
      </c>
      <c r="C324" s="37">
        <v>4301051303</v>
      </c>
      <c r="D324" s="368">
        <v>4607091384246</v>
      </c>
      <c r="E324" s="368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112</v>
      </c>
      <c r="L324" s="39" t="s">
        <v>79</v>
      </c>
      <c r="M324" s="38">
        <v>40</v>
      </c>
      <c r="N324" s="54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70"/>
      <c r="P324" s="370"/>
      <c r="Q324" s="370"/>
      <c r="R324" s="371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3" t="s">
        <v>66</v>
      </c>
    </row>
    <row r="325" spans="1:53" ht="27" customHeight="1" x14ac:dyDescent="0.25">
      <c r="A325" s="64" t="s">
        <v>476</v>
      </c>
      <c r="B325" s="64" t="s">
        <v>477</v>
      </c>
      <c r="C325" s="37">
        <v>4301051445</v>
      </c>
      <c r="D325" s="368">
        <v>4680115881976</v>
      </c>
      <c r="E325" s="368"/>
      <c r="F325" s="63">
        <v>1.3</v>
      </c>
      <c r="G325" s="38">
        <v>6</v>
      </c>
      <c r="H325" s="63">
        <v>7.8</v>
      </c>
      <c r="I325" s="63">
        <v>8.2799999999999994</v>
      </c>
      <c r="J325" s="38">
        <v>56</v>
      </c>
      <c r="K325" s="38" t="s">
        <v>112</v>
      </c>
      <c r="L325" s="39" t="s">
        <v>79</v>
      </c>
      <c r="M325" s="38">
        <v>40</v>
      </c>
      <c r="N325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70"/>
      <c r="P325" s="370"/>
      <c r="Q325" s="370"/>
      <c r="R325" s="371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44" t="s">
        <v>66</v>
      </c>
    </row>
    <row r="326" spans="1:53" ht="27" customHeight="1" x14ac:dyDescent="0.25">
      <c r="A326" s="64" t="s">
        <v>478</v>
      </c>
      <c r="B326" s="64" t="s">
        <v>479</v>
      </c>
      <c r="C326" s="37">
        <v>4301051297</v>
      </c>
      <c r="D326" s="368">
        <v>4607091384253</v>
      </c>
      <c r="E326" s="368"/>
      <c r="F326" s="63">
        <v>0.4</v>
      </c>
      <c r="G326" s="38">
        <v>6</v>
      </c>
      <c r="H326" s="63">
        <v>2.4</v>
      </c>
      <c r="I326" s="63">
        <v>2.6840000000000002</v>
      </c>
      <c r="J326" s="38">
        <v>156</v>
      </c>
      <c r="K326" s="38" t="s">
        <v>80</v>
      </c>
      <c r="L326" s="39" t="s">
        <v>79</v>
      </c>
      <c r="M326" s="38">
        <v>40</v>
      </c>
      <c r="N326" s="5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70"/>
      <c r="P326" s="370"/>
      <c r="Q326" s="370"/>
      <c r="R326" s="371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IFERROR(IF(W326=0,"",ROUNDUP(W326/H326,0)*0.00753),"")</f>
        <v/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25">
      <c r="A327" s="64" t="s">
        <v>480</v>
      </c>
      <c r="B327" s="64" t="s">
        <v>481</v>
      </c>
      <c r="C327" s="37">
        <v>4301051444</v>
      </c>
      <c r="D327" s="368">
        <v>4680115881969</v>
      </c>
      <c r="E327" s="368"/>
      <c r="F327" s="63">
        <v>0.4</v>
      </c>
      <c r="G327" s="38">
        <v>6</v>
      </c>
      <c r="H327" s="63">
        <v>2.4</v>
      </c>
      <c r="I327" s="63">
        <v>2.6</v>
      </c>
      <c r="J327" s="38">
        <v>156</v>
      </c>
      <c r="K327" s="38" t="s">
        <v>80</v>
      </c>
      <c r="L327" s="39" t="s">
        <v>79</v>
      </c>
      <c r="M327" s="38">
        <v>40</v>
      </c>
      <c r="N327" s="5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70"/>
      <c r="P327" s="370"/>
      <c r="Q327" s="370"/>
      <c r="R327" s="371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x14ac:dyDescent="0.2">
      <c r="A328" s="375"/>
      <c r="B328" s="375"/>
      <c r="C328" s="375"/>
      <c r="D328" s="375"/>
      <c r="E328" s="375"/>
      <c r="F328" s="375"/>
      <c r="G328" s="375"/>
      <c r="H328" s="375"/>
      <c r="I328" s="375"/>
      <c r="J328" s="375"/>
      <c r="K328" s="375"/>
      <c r="L328" s="375"/>
      <c r="M328" s="376"/>
      <c r="N328" s="372" t="s">
        <v>43</v>
      </c>
      <c r="O328" s="373"/>
      <c r="P328" s="373"/>
      <c r="Q328" s="373"/>
      <c r="R328" s="373"/>
      <c r="S328" s="373"/>
      <c r="T328" s="374"/>
      <c r="U328" s="43" t="s">
        <v>42</v>
      </c>
      <c r="V328" s="44">
        <f>IFERROR(V324/H324,"0")+IFERROR(V325/H325,"0")+IFERROR(V326/H326,"0")+IFERROR(V327/H327,"0")</f>
        <v>0</v>
      </c>
      <c r="W328" s="44">
        <f>IFERROR(W324/H324,"0")+IFERROR(W325/H325,"0")+IFERROR(W326/H326,"0")+IFERROR(W327/H327,"0")</f>
        <v>0</v>
      </c>
      <c r="X328" s="44">
        <f>IFERROR(IF(X324="",0,X324),"0")+IFERROR(IF(X325="",0,X325),"0")+IFERROR(IF(X326="",0,X326),"0")+IFERROR(IF(X327="",0,X327),"0")</f>
        <v>0</v>
      </c>
      <c r="Y328" s="68"/>
      <c r="Z328" s="68"/>
    </row>
    <row r="329" spans="1:53" x14ac:dyDescent="0.2">
      <c r="A329" s="375"/>
      <c r="B329" s="375"/>
      <c r="C329" s="375"/>
      <c r="D329" s="375"/>
      <c r="E329" s="375"/>
      <c r="F329" s="375"/>
      <c r="G329" s="375"/>
      <c r="H329" s="375"/>
      <c r="I329" s="375"/>
      <c r="J329" s="375"/>
      <c r="K329" s="375"/>
      <c r="L329" s="375"/>
      <c r="M329" s="376"/>
      <c r="N329" s="372" t="s">
        <v>43</v>
      </c>
      <c r="O329" s="373"/>
      <c r="P329" s="373"/>
      <c r="Q329" s="373"/>
      <c r="R329" s="373"/>
      <c r="S329" s="373"/>
      <c r="T329" s="374"/>
      <c r="U329" s="43" t="s">
        <v>0</v>
      </c>
      <c r="V329" s="44">
        <f>IFERROR(SUM(V324:V327),"0")</f>
        <v>0</v>
      </c>
      <c r="W329" s="44">
        <f>IFERROR(SUM(W324:W327),"0")</f>
        <v>0</v>
      </c>
      <c r="X329" s="43"/>
      <c r="Y329" s="68"/>
      <c r="Z329" s="68"/>
    </row>
    <row r="330" spans="1:53" ht="14.25" customHeight="1" x14ac:dyDescent="0.25">
      <c r="A330" s="367" t="s">
        <v>217</v>
      </c>
      <c r="B330" s="367"/>
      <c r="C330" s="367"/>
      <c r="D330" s="367"/>
      <c r="E330" s="367"/>
      <c r="F330" s="367"/>
      <c r="G330" s="367"/>
      <c r="H330" s="367"/>
      <c r="I330" s="367"/>
      <c r="J330" s="367"/>
      <c r="K330" s="367"/>
      <c r="L330" s="367"/>
      <c r="M330" s="367"/>
      <c r="N330" s="367"/>
      <c r="O330" s="367"/>
      <c r="P330" s="367"/>
      <c r="Q330" s="367"/>
      <c r="R330" s="367"/>
      <c r="S330" s="367"/>
      <c r="T330" s="367"/>
      <c r="U330" s="367"/>
      <c r="V330" s="367"/>
      <c r="W330" s="367"/>
      <c r="X330" s="367"/>
      <c r="Y330" s="67"/>
      <c r="Z330" s="67"/>
    </row>
    <row r="331" spans="1:53" ht="27" customHeight="1" x14ac:dyDescent="0.25">
      <c r="A331" s="64" t="s">
        <v>482</v>
      </c>
      <c r="B331" s="64" t="s">
        <v>483</v>
      </c>
      <c r="C331" s="37">
        <v>4301060322</v>
      </c>
      <c r="D331" s="368">
        <v>4607091389357</v>
      </c>
      <c r="E331" s="368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55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70"/>
      <c r="P331" s="370"/>
      <c r="Q331" s="370"/>
      <c r="R331" s="371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47" t="s">
        <v>66</v>
      </c>
    </row>
    <row r="332" spans="1:53" x14ac:dyDescent="0.2">
      <c r="A332" s="375"/>
      <c r="B332" s="375"/>
      <c r="C332" s="375"/>
      <c r="D332" s="375"/>
      <c r="E332" s="375"/>
      <c r="F332" s="375"/>
      <c r="G332" s="375"/>
      <c r="H332" s="375"/>
      <c r="I332" s="375"/>
      <c r="J332" s="375"/>
      <c r="K332" s="375"/>
      <c r="L332" s="375"/>
      <c r="M332" s="376"/>
      <c r="N332" s="372" t="s">
        <v>43</v>
      </c>
      <c r="O332" s="373"/>
      <c r="P332" s="373"/>
      <c r="Q332" s="373"/>
      <c r="R332" s="373"/>
      <c r="S332" s="373"/>
      <c r="T332" s="374"/>
      <c r="U332" s="43" t="s">
        <v>42</v>
      </c>
      <c r="V332" s="44">
        <f>IFERROR(V331/H331,"0")</f>
        <v>0</v>
      </c>
      <c r="W332" s="44">
        <f>IFERROR(W331/H331,"0")</f>
        <v>0</v>
      </c>
      <c r="X332" s="44">
        <f>IFERROR(IF(X331="",0,X331),"0")</f>
        <v>0</v>
      </c>
      <c r="Y332" s="68"/>
      <c r="Z332" s="68"/>
    </row>
    <row r="333" spans="1:53" x14ac:dyDescent="0.2">
      <c r="A333" s="375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6"/>
      <c r="N333" s="372" t="s">
        <v>43</v>
      </c>
      <c r="O333" s="373"/>
      <c r="P333" s="373"/>
      <c r="Q333" s="373"/>
      <c r="R333" s="373"/>
      <c r="S333" s="373"/>
      <c r="T333" s="374"/>
      <c r="U333" s="43" t="s">
        <v>0</v>
      </c>
      <c r="V333" s="44">
        <f>IFERROR(SUM(V331:V331),"0")</f>
        <v>0</v>
      </c>
      <c r="W333" s="44">
        <f>IFERROR(SUM(W331:W331),"0")</f>
        <v>0</v>
      </c>
      <c r="X333" s="43"/>
      <c r="Y333" s="68"/>
      <c r="Z333" s="68"/>
    </row>
    <row r="334" spans="1:53" ht="27.75" customHeight="1" x14ac:dyDescent="0.2">
      <c r="A334" s="365" t="s">
        <v>484</v>
      </c>
      <c r="B334" s="365"/>
      <c r="C334" s="365"/>
      <c r="D334" s="365"/>
      <c r="E334" s="365"/>
      <c r="F334" s="365"/>
      <c r="G334" s="365"/>
      <c r="H334" s="365"/>
      <c r="I334" s="365"/>
      <c r="J334" s="365"/>
      <c r="K334" s="365"/>
      <c r="L334" s="365"/>
      <c r="M334" s="365"/>
      <c r="N334" s="365"/>
      <c r="O334" s="365"/>
      <c r="P334" s="365"/>
      <c r="Q334" s="365"/>
      <c r="R334" s="365"/>
      <c r="S334" s="365"/>
      <c r="T334" s="365"/>
      <c r="U334" s="365"/>
      <c r="V334" s="365"/>
      <c r="W334" s="365"/>
      <c r="X334" s="365"/>
      <c r="Y334" s="55"/>
      <c r="Z334" s="55"/>
    </row>
    <row r="335" spans="1:53" ht="16.5" customHeight="1" x14ac:dyDescent="0.25">
      <c r="A335" s="366" t="s">
        <v>485</v>
      </c>
      <c r="B335" s="366"/>
      <c r="C335" s="366"/>
      <c r="D335" s="366"/>
      <c r="E335" s="366"/>
      <c r="F335" s="366"/>
      <c r="G335" s="366"/>
      <c r="H335" s="366"/>
      <c r="I335" s="366"/>
      <c r="J335" s="366"/>
      <c r="K335" s="366"/>
      <c r="L335" s="366"/>
      <c r="M335" s="366"/>
      <c r="N335" s="366"/>
      <c r="O335" s="366"/>
      <c r="P335" s="366"/>
      <c r="Q335" s="366"/>
      <c r="R335" s="366"/>
      <c r="S335" s="366"/>
      <c r="T335" s="366"/>
      <c r="U335" s="366"/>
      <c r="V335" s="366"/>
      <c r="W335" s="366"/>
      <c r="X335" s="366"/>
      <c r="Y335" s="66"/>
      <c r="Z335" s="66"/>
    </row>
    <row r="336" spans="1:53" ht="14.25" customHeight="1" x14ac:dyDescent="0.25">
      <c r="A336" s="367" t="s">
        <v>114</v>
      </c>
      <c r="B336" s="367"/>
      <c r="C336" s="367"/>
      <c r="D336" s="367"/>
      <c r="E336" s="367"/>
      <c r="F336" s="367"/>
      <c r="G336" s="367"/>
      <c r="H336" s="367"/>
      <c r="I336" s="367"/>
      <c r="J336" s="367"/>
      <c r="K336" s="367"/>
      <c r="L336" s="367"/>
      <c r="M336" s="367"/>
      <c r="N336" s="367"/>
      <c r="O336" s="367"/>
      <c r="P336" s="367"/>
      <c r="Q336" s="367"/>
      <c r="R336" s="367"/>
      <c r="S336" s="367"/>
      <c r="T336" s="367"/>
      <c r="U336" s="367"/>
      <c r="V336" s="367"/>
      <c r="W336" s="367"/>
      <c r="X336" s="367"/>
      <c r="Y336" s="67"/>
      <c r="Z336" s="67"/>
    </row>
    <row r="337" spans="1:53" ht="27" customHeight="1" x14ac:dyDescent="0.25">
      <c r="A337" s="64" t="s">
        <v>486</v>
      </c>
      <c r="B337" s="64" t="s">
        <v>487</v>
      </c>
      <c r="C337" s="37">
        <v>4301011428</v>
      </c>
      <c r="D337" s="368">
        <v>4607091389708</v>
      </c>
      <c r="E337" s="368"/>
      <c r="F337" s="63">
        <v>0.45</v>
      </c>
      <c r="G337" s="38">
        <v>6</v>
      </c>
      <c r="H337" s="63">
        <v>2.7</v>
      </c>
      <c r="I337" s="63">
        <v>2.9</v>
      </c>
      <c r="J337" s="38">
        <v>156</v>
      </c>
      <c r="K337" s="38" t="s">
        <v>80</v>
      </c>
      <c r="L337" s="39" t="s">
        <v>111</v>
      </c>
      <c r="M337" s="38">
        <v>50</v>
      </c>
      <c r="N337" s="5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70"/>
      <c r="P337" s="370"/>
      <c r="Q337" s="370"/>
      <c r="R337" s="371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IFERROR(IF(W337=0,"",ROUNDUP(W337/H337,0)*0.00753),"")</f>
        <v/>
      </c>
      <c r="Y337" s="69" t="s">
        <v>48</v>
      </c>
      <c r="Z337" s="70" t="s">
        <v>48</v>
      </c>
      <c r="AD337" s="71"/>
      <c r="BA337" s="248" t="s">
        <v>66</v>
      </c>
    </row>
    <row r="338" spans="1:53" ht="27" customHeight="1" x14ac:dyDescent="0.25">
      <c r="A338" s="64" t="s">
        <v>488</v>
      </c>
      <c r="B338" s="64" t="s">
        <v>489</v>
      </c>
      <c r="C338" s="37">
        <v>4301011427</v>
      </c>
      <c r="D338" s="368">
        <v>4607091389692</v>
      </c>
      <c r="E338" s="368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8" t="s">
        <v>80</v>
      </c>
      <c r="L338" s="39" t="s">
        <v>111</v>
      </c>
      <c r="M338" s="38">
        <v>50</v>
      </c>
      <c r="N338" s="5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70"/>
      <c r="P338" s="370"/>
      <c r="Q338" s="370"/>
      <c r="R338" s="371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IFERROR(IF(W338=0,"",ROUNDUP(W338/H338,0)*0.00753),"")</f>
        <v/>
      </c>
      <c r="Y338" s="69" t="s">
        <v>48</v>
      </c>
      <c r="Z338" s="70" t="s">
        <v>48</v>
      </c>
      <c r="AD338" s="71"/>
      <c r="BA338" s="249" t="s">
        <v>66</v>
      </c>
    </row>
    <row r="339" spans="1:53" x14ac:dyDescent="0.2">
      <c r="A339" s="375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6"/>
      <c r="N339" s="372" t="s">
        <v>43</v>
      </c>
      <c r="O339" s="373"/>
      <c r="P339" s="373"/>
      <c r="Q339" s="373"/>
      <c r="R339" s="373"/>
      <c r="S339" s="373"/>
      <c r="T339" s="374"/>
      <c r="U339" s="43" t="s">
        <v>42</v>
      </c>
      <c r="V339" s="44">
        <f>IFERROR(V337/H337,"0")+IFERROR(V338/H338,"0")</f>
        <v>0</v>
      </c>
      <c r="W339" s="44">
        <f>IFERROR(W337/H337,"0")+IFERROR(W338/H338,"0")</f>
        <v>0</v>
      </c>
      <c r="X339" s="44">
        <f>IFERROR(IF(X337="",0,X337),"0")+IFERROR(IF(X338="",0,X338),"0")</f>
        <v>0</v>
      </c>
      <c r="Y339" s="68"/>
      <c r="Z339" s="68"/>
    </row>
    <row r="340" spans="1:53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6"/>
      <c r="N340" s="372" t="s">
        <v>43</v>
      </c>
      <c r="O340" s="373"/>
      <c r="P340" s="373"/>
      <c r="Q340" s="373"/>
      <c r="R340" s="373"/>
      <c r="S340" s="373"/>
      <c r="T340" s="374"/>
      <c r="U340" s="43" t="s">
        <v>0</v>
      </c>
      <c r="V340" s="44">
        <f>IFERROR(SUM(V337:V338),"0")</f>
        <v>0</v>
      </c>
      <c r="W340" s="44">
        <f>IFERROR(SUM(W337:W338),"0")</f>
        <v>0</v>
      </c>
      <c r="X340" s="43"/>
      <c r="Y340" s="68"/>
      <c r="Z340" s="68"/>
    </row>
    <row r="341" spans="1:53" ht="14.25" customHeight="1" x14ac:dyDescent="0.25">
      <c r="A341" s="367" t="s">
        <v>76</v>
      </c>
      <c r="B341" s="367"/>
      <c r="C341" s="367"/>
      <c r="D341" s="367"/>
      <c r="E341" s="367"/>
      <c r="F341" s="367"/>
      <c r="G341" s="367"/>
      <c r="H341" s="367"/>
      <c r="I341" s="367"/>
      <c r="J341" s="367"/>
      <c r="K341" s="367"/>
      <c r="L341" s="367"/>
      <c r="M341" s="367"/>
      <c r="N341" s="367"/>
      <c r="O341" s="367"/>
      <c r="P341" s="367"/>
      <c r="Q341" s="367"/>
      <c r="R341" s="367"/>
      <c r="S341" s="367"/>
      <c r="T341" s="367"/>
      <c r="U341" s="367"/>
      <c r="V341" s="367"/>
      <c r="W341" s="367"/>
      <c r="X341" s="367"/>
      <c r="Y341" s="67"/>
      <c r="Z341" s="67"/>
    </row>
    <row r="342" spans="1:53" ht="27" customHeight="1" x14ac:dyDescent="0.25">
      <c r="A342" s="64" t="s">
        <v>490</v>
      </c>
      <c r="B342" s="64" t="s">
        <v>491</v>
      </c>
      <c r="C342" s="37">
        <v>4301031177</v>
      </c>
      <c r="D342" s="368">
        <v>4607091389753</v>
      </c>
      <c r="E342" s="368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8" t="s">
        <v>80</v>
      </c>
      <c r="L342" s="39" t="s">
        <v>79</v>
      </c>
      <c r="M342" s="38">
        <v>45</v>
      </c>
      <c r="N342" s="55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70"/>
      <c r="P342" s="370"/>
      <c r="Q342" s="370"/>
      <c r="R342" s="371"/>
      <c r="S342" s="40" t="s">
        <v>48</v>
      </c>
      <c r="T342" s="40" t="s">
        <v>48</v>
      </c>
      <c r="U342" s="41" t="s">
        <v>0</v>
      </c>
      <c r="V342" s="59">
        <v>0</v>
      </c>
      <c r="W342" s="56">
        <f t="shared" ref="W342:W354" si="15"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0" t="s">
        <v>66</v>
      </c>
    </row>
    <row r="343" spans="1:53" ht="27" customHeight="1" x14ac:dyDescent="0.25">
      <c r="A343" s="64" t="s">
        <v>492</v>
      </c>
      <c r="B343" s="64" t="s">
        <v>493</v>
      </c>
      <c r="C343" s="37">
        <v>4301031174</v>
      </c>
      <c r="D343" s="368">
        <v>4607091389760</v>
      </c>
      <c r="E343" s="368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8" t="s">
        <v>80</v>
      </c>
      <c r="L343" s="39" t="s">
        <v>79</v>
      </c>
      <c r="M343" s="38">
        <v>45</v>
      </c>
      <c r="N343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70"/>
      <c r="P343" s="370"/>
      <c r="Q343" s="370"/>
      <c r="R343" s="371"/>
      <c r="S343" s="40" t="s">
        <v>48</v>
      </c>
      <c r="T343" s="40" t="s">
        <v>48</v>
      </c>
      <c r="U343" s="41" t="s">
        <v>0</v>
      </c>
      <c r="V343" s="59">
        <v>0</v>
      </c>
      <c r="W343" s="56">
        <f t="shared" si="15"/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1" t="s">
        <v>66</v>
      </c>
    </row>
    <row r="344" spans="1:53" ht="27" customHeight="1" x14ac:dyDescent="0.25">
      <c r="A344" s="64" t="s">
        <v>494</v>
      </c>
      <c r="B344" s="64" t="s">
        <v>495</v>
      </c>
      <c r="C344" s="37">
        <v>4301031175</v>
      </c>
      <c r="D344" s="368">
        <v>4607091389746</v>
      </c>
      <c r="E344" s="368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80</v>
      </c>
      <c r="L344" s="39" t="s">
        <v>79</v>
      </c>
      <c r="M344" s="38">
        <v>45</v>
      </c>
      <c r="N344" s="55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70"/>
      <c r="P344" s="370"/>
      <c r="Q344" s="370"/>
      <c r="R344" s="371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si="15"/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37.5" customHeight="1" x14ac:dyDescent="0.25">
      <c r="A345" s="64" t="s">
        <v>496</v>
      </c>
      <c r="B345" s="64" t="s">
        <v>497</v>
      </c>
      <c r="C345" s="37">
        <v>4301031236</v>
      </c>
      <c r="D345" s="368">
        <v>4680115882928</v>
      </c>
      <c r="E345" s="368"/>
      <c r="F345" s="63">
        <v>0.28000000000000003</v>
      </c>
      <c r="G345" s="38">
        <v>6</v>
      </c>
      <c r="H345" s="63">
        <v>1.68</v>
      </c>
      <c r="I345" s="63">
        <v>2.6</v>
      </c>
      <c r="J345" s="38">
        <v>156</v>
      </c>
      <c r="K345" s="38" t="s">
        <v>80</v>
      </c>
      <c r="L345" s="39" t="s">
        <v>79</v>
      </c>
      <c r="M345" s="38">
        <v>35</v>
      </c>
      <c r="N345" s="5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70"/>
      <c r="P345" s="370"/>
      <c r="Q345" s="370"/>
      <c r="R345" s="371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498</v>
      </c>
      <c r="B346" s="64" t="s">
        <v>499</v>
      </c>
      <c r="C346" s="37">
        <v>4301031257</v>
      </c>
      <c r="D346" s="368">
        <v>4680115883147</v>
      </c>
      <c r="E346" s="368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8" t="s">
        <v>173</v>
      </c>
      <c r="L346" s="39" t="s">
        <v>79</v>
      </c>
      <c r="M346" s="38">
        <v>45</v>
      </c>
      <c r="N346" s="5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70"/>
      <c r="P346" s="370"/>
      <c r="Q346" s="370"/>
      <c r="R346" s="371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 t="shared" ref="X346:X354" si="16">IFERROR(IF(W346=0,"",ROUNDUP(W346/H346,0)*0.00502),"")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500</v>
      </c>
      <c r="B347" s="64" t="s">
        <v>501</v>
      </c>
      <c r="C347" s="37">
        <v>4301031178</v>
      </c>
      <c r="D347" s="368">
        <v>4607091384338</v>
      </c>
      <c r="E347" s="368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8" t="s">
        <v>173</v>
      </c>
      <c r="L347" s="39" t="s">
        <v>79</v>
      </c>
      <c r="M347" s="38">
        <v>45</v>
      </c>
      <c r="N347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70"/>
      <c r="P347" s="370"/>
      <c r="Q347" s="370"/>
      <c r="R347" s="371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 t="shared" si="16"/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25">
      <c r="A348" s="64" t="s">
        <v>502</v>
      </c>
      <c r="B348" s="64" t="s">
        <v>503</v>
      </c>
      <c r="C348" s="37">
        <v>4301031254</v>
      </c>
      <c r="D348" s="368">
        <v>4680115883154</v>
      </c>
      <c r="E348" s="368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173</v>
      </c>
      <c r="L348" s="39" t="s">
        <v>79</v>
      </c>
      <c r="M348" s="38">
        <v>45</v>
      </c>
      <c r="N348" s="55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70"/>
      <c r="P348" s="370"/>
      <c r="Q348" s="370"/>
      <c r="R348" s="371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si="16"/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504</v>
      </c>
      <c r="B349" s="64" t="s">
        <v>505</v>
      </c>
      <c r="C349" s="37">
        <v>4301031171</v>
      </c>
      <c r="D349" s="368">
        <v>4607091389524</v>
      </c>
      <c r="E349" s="368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173</v>
      </c>
      <c r="L349" s="39" t="s">
        <v>79</v>
      </c>
      <c r="M349" s="38">
        <v>45</v>
      </c>
      <c r="N349" s="5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70"/>
      <c r="P349" s="370"/>
      <c r="Q349" s="370"/>
      <c r="R349" s="371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si="16"/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506</v>
      </c>
      <c r="B350" s="64" t="s">
        <v>507</v>
      </c>
      <c r="C350" s="37">
        <v>4301031258</v>
      </c>
      <c r="D350" s="368">
        <v>4680115883161</v>
      </c>
      <c r="E350" s="368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173</v>
      </c>
      <c r="L350" s="39" t="s">
        <v>79</v>
      </c>
      <c r="M350" s="38">
        <v>45</v>
      </c>
      <c r="N350" s="5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70"/>
      <c r="P350" s="370"/>
      <c r="Q350" s="370"/>
      <c r="R350" s="371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508</v>
      </c>
      <c r="B351" s="64" t="s">
        <v>509</v>
      </c>
      <c r="C351" s="37">
        <v>4301031170</v>
      </c>
      <c r="D351" s="368">
        <v>4607091384345</v>
      </c>
      <c r="E351" s="368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173</v>
      </c>
      <c r="L351" s="39" t="s">
        <v>79</v>
      </c>
      <c r="M351" s="38">
        <v>45</v>
      </c>
      <c r="N351" s="5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70"/>
      <c r="P351" s="370"/>
      <c r="Q351" s="370"/>
      <c r="R351" s="371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510</v>
      </c>
      <c r="B352" s="64" t="s">
        <v>511</v>
      </c>
      <c r="C352" s="37">
        <v>4301031256</v>
      </c>
      <c r="D352" s="368">
        <v>4680115883178</v>
      </c>
      <c r="E352" s="368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173</v>
      </c>
      <c r="L352" s="39" t="s">
        <v>79</v>
      </c>
      <c r="M352" s="38">
        <v>45</v>
      </c>
      <c r="N352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70"/>
      <c r="P352" s="370"/>
      <c r="Q352" s="370"/>
      <c r="R352" s="371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512</v>
      </c>
      <c r="B353" s="64" t="s">
        <v>513</v>
      </c>
      <c r="C353" s="37">
        <v>4301031172</v>
      </c>
      <c r="D353" s="368">
        <v>4607091389531</v>
      </c>
      <c r="E353" s="368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173</v>
      </c>
      <c r="L353" s="39" t="s">
        <v>79</v>
      </c>
      <c r="M353" s="38">
        <v>45</v>
      </c>
      <c r="N353" s="5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70"/>
      <c r="P353" s="370"/>
      <c r="Q353" s="370"/>
      <c r="R353" s="371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514</v>
      </c>
      <c r="B354" s="64" t="s">
        <v>515</v>
      </c>
      <c r="C354" s="37">
        <v>4301031255</v>
      </c>
      <c r="D354" s="368">
        <v>4680115883185</v>
      </c>
      <c r="E354" s="368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173</v>
      </c>
      <c r="L354" s="39" t="s">
        <v>79</v>
      </c>
      <c r="M354" s="38">
        <v>45</v>
      </c>
      <c r="N354" s="565" t="s">
        <v>516</v>
      </c>
      <c r="O354" s="370"/>
      <c r="P354" s="370"/>
      <c r="Q354" s="370"/>
      <c r="R354" s="371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x14ac:dyDescent="0.2">
      <c r="A355" s="375"/>
      <c r="B355" s="375"/>
      <c r="C355" s="375"/>
      <c r="D355" s="375"/>
      <c r="E355" s="375"/>
      <c r="F355" s="375"/>
      <c r="G355" s="375"/>
      <c r="H355" s="375"/>
      <c r="I355" s="375"/>
      <c r="J355" s="375"/>
      <c r="K355" s="375"/>
      <c r="L355" s="375"/>
      <c r="M355" s="376"/>
      <c r="N355" s="372" t="s">
        <v>43</v>
      </c>
      <c r="O355" s="373"/>
      <c r="P355" s="373"/>
      <c r="Q355" s="373"/>
      <c r="R355" s="373"/>
      <c r="S355" s="373"/>
      <c r="T355" s="374"/>
      <c r="U355" s="43" t="s">
        <v>42</v>
      </c>
      <c r="V355" s="44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44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44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68"/>
      <c r="Z355" s="68"/>
    </row>
    <row r="356" spans="1:53" x14ac:dyDescent="0.2">
      <c r="A356" s="375"/>
      <c r="B356" s="375"/>
      <c r="C356" s="375"/>
      <c r="D356" s="375"/>
      <c r="E356" s="375"/>
      <c r="F356" s="375"/>
      <c r="G356" s="375"/>
      <c r="H356" s="375"/>
      <c r="I356" s="375"/>
      <c r="J356" s="375"/>
      <c r="K356" s="375"/>
      <c r="L356" s="375"/>
      <c r="M356" s="376"/>
      <c r="N356" s="372" t="s">
        <v>43</v>
      </c>
      <c r="O356" s="373"/>
      <c r="P356" s="373"/>
      <c r="Q356" s="373"/>
      <c r="R356" s="373"/>
      <c r="S356" s="373"/>
      <c r="T356" s="374"/>
      <c r="U356" s="43" t="s">
        <v>0</v>
      </c>
      <c r="V356" s="44">
        <f>IFERROR(SUM(V342:V354),"0")</f>
        <v>0</v>
      </c>
      <c r="W356" s="44">
        <f>IFERROR(SUM(W342:W354),"0")</f>
        <v>0</v>
      </c>
      <c r="X356" s="43"/>
      <c r="Y356" s="68"/>
      <c r="Z356" s="68"/>
    </row>
    <row r="357" spans="1:53" ht="14.25" customHeight="1" x14ac:dyDescent="0.25">
      <c r="A357" s="367" t="s">
        <v>81</v>
      </c>
      <c r="B357" s="367"/>
      <c r="C357" s="367"/>
      <c r="D357" s="367"/>
      <c r="E357" s="367"/>
      <c r="F357" s="367"/>
      <c r="G357" s="367"/>
      <c r="H357" s="367"/>
      <c r="I357" s="367"/>
      <c r="J357" s="367"/>
      <c r="K357" s="367"/>
      <c r="L357" s="367"/>
      <c r="M357" s="367"/>
      <c r="N357" s="367"/>
      <c r="O357" s="367"/>
      <c r="P357" s="367"/>
      <c r="Q357" s="367"/>
      <c r="R357" s="367"/>
      <c r="S357" s="367"/>
      <c r="T357" s="367"/>
      <c r="U357" s="367"/>
      <c r="V357" s="367"/>
      <c r="W357" s="367"/>
      <c r="X357" s="367"/>
      <c r="Y357" s="67"/>
      <c r="Z357" s="67"/>
    </row>
    <row r="358" spans="1:53" ht="27" customHeight="1" x14ac:dyDescent="0.25">
      <c r="A358" s="64" t="s">
        <v>517</v>
      </c>
      <c r="B358" s="64" t="s">
        <v>518</v>
      </c>
      <c r="C358" s="37">
        <v>4301051258</v>
      </c>
      <c r="D358" s="368">
        <v>4607091389685</v>
      </c>
      <c r="E358" s="368"/>
      <c r="F358" s="63">
        <v>1.3</v>
      </c>
      <c r="G358" s="38">
        <v>6</v>
      </c>
      <c r="H358" s="63">
        <v>7.8</v>
      </c>
      <c r="I358" s="63">
        <v>8.3460000000000001</v>
      </c>
      <c r="J358" s="38">
        <v>56</v>
      </c>
      <c r="K358" s="38" t="s">
        <v>112</v>
      </c>
      <c r="L358" s="39" t="s">
        <v>139</v>
      </c>
      <c r="M358" s="38">
        <v>45</v>
      </c>
      <c r="N358" s="5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70"/>
      <c r="P358" s="370"/>
      <c r="Q358" s="370"/>
      <c r="R358" s="371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63" t="s">
        <v>66</v>
      </c>
    </row>
    <row r="359" spans="1:53" ht="27" customHeight="1" x14ac:dyDescent="0.25">
      <c r="A359" s="64" t="s">
        <v>519</v>
      </c>
      <c r="B359" s="64" t="s">
        <v>520</v>
      </c>
      <c r="C359" s="37">
        <v>4301051431</v>
      </c>
      <c r="D359" s="368">
        <v>4607091389654</v>
      </c>
      <c r="E359" s="368"/>
      <c r="F359" s="63">
        <v>0.33</v>
      </c>
      <c r="G359" s="38">
        <v>6</v>
      </c>
      <c r="H359" s="63">
        <v>1.98</v>
      </c>
      <c r="I359" s="63">
        <v>2.258</v>
      </c>
      <c r="J359" s="38">
        <v>156</v>
      </c>
      <c r="K359" s="38" t="s">
        <v>80</v>
      </c>
      <c r="L359" s="39" t="s">
        <v>139</v>
      </c>
      <c r="M359" s="38">
        <v>45</v>
      </c>
      <c r="N359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70"/>
      <c r="P359" s="370"/>
      <c r="Q359" s="370"/>
      <c r="R359" s="371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4" t="s">
        <v>66</v>
      </c>
    </row>
    <row r="360" spans="1:53" ht="27" customHeight="1" x14ac:dyDescent="0.25">
      <c r="A360" s="64" t="s">
        <v>521</v>
      </c>
      <c r="B360" s="64" t="s">
        <v>522</v>
      </c>
      <c r="C360" s="37">
        <v>4301051284</v>
      </c>
      <c r="D360" s="368">
        <v>4607091384352</v>
      </c>
      <c r="E360" s="368"/>
      <c r="F360" s="63">
        <v>0.6</v>
      </c>
      <c r="G360" s="38">
        <v>4</v>
      </c>
      <c r="H360" s="63">
        <v>2.4</v>
      </c>
      <c r="I360" s="63">
        <v>2.6459999999999999</v>
      </c>
      <c r="J360" s="38">
        <v>120</v>
      </c>
      <c r="K360" s="38" t="s">
        <v>80</v>
      </c>
      <c r="L360" s="39" t="s">
        <v>139</v>
      </c>
      <c r="M360" s="38">
        <v>45</v>
      </c>
      <c r="N360" s="5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70"/>
      <c r="P360" s="370"/>
      <c r="Q360" s="370"/>
      <c r="R360" s="371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IFERROR(IF(W360=0,"",ROUNDUP(W360/H360,0)*0.00937),"")</f>
        <v/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25">
      <c r="A361" s="64" t="s">
        <v>523</v>
      </c>
      <c r="B361" s="64" t="s">
        <v>524</v>
      </c>
      <c r="C361" s="37">
        <v>4301051257</v>
      </c>
      <c r="D361" s="368">
        <v>4607091389661</v>
      </c>
      <c r="E361" s="368"/>
      <c r="F361" s="63">
        <v>0.55000000000000004</v>
      </c>
      <c r="G361" s="38">
        <v>4</v>
      </c>
      <c r="H361" s="63">
        <v>2.2000000000000002</v>
      </c>
      <c r="I361" s="63">
        <v>2.492</v>
      </c>
      <c r="J361" s="38">
        <v>120</v>
      </c>
      <c r="K361" s="38" t="s">
        <v>80</v>
      </c>
      <c r="L361" s="39" t="s">
        <v>139</v>
      </c>
      <c r="M361" s="38">
        <v>45</v>
      </c>
      <c r="N361" s="56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70"/>
      <c r="P361" s="370"/>
      <c r="Q361" s="370"/>
      <c r="R361" s="371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IFERROR(IF(W361=0,"",ROUNDUP(W361/H361,0)*0.00937),"")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x14ac:dyDescent="0.2">
      <c r="A362" s="375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6"/>
      <c r="N362" s="372" t="s">
        <v>43</v>
      </c>
      <c r="O362" s="373"/>
      <c r="P362" s="373"/>
      <c r="Q362" s="373"/>
      <c r="R362" s="373"/>
      <c r="S362" s="373"/>
      <c r="T362" s="374"/>
      <c r="U362" s="43" t="s">
        <v>42</v>
      </c>
      <c r="V362" s="44">
        <f>IFERROR(V358/H358,"0")+IFERROR(V359/H359,"0")+IFERROR(V360/H360,"0")+IFERROR(V361/H361,"0")</f>
        <v>0</v>
      </c>
      <c r="W362" s="44">
        <f>IFERROR(W358/H358,"0")+IFERROR(W359/H359,"0")+IFERROR(W360/H360,"0")+IFERROR(W361/H361,"0")</f>
        <v>0</v>
      </c>
      <c r="X362" s="44">
        <f>IFERROR(IF(X358="",0,X358),"0")+IFERROR(IF(X359="",0,X359),"0")+IFERROR(IF(X360="",0,X360),"0")+IFERROR(IF(X361="",0,X361),"0")</f>
        <v>0</v>
      </c>
      <c r="Y362" s="68"/>
      <c r="Z362" s="68"/>
    </row>
    <row r="363" spans="1:53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6"/>
      <c r="N363" s="372" t="s">
        <v>43</v>
      </c>
      <c r="O363" s="373"/>
      <c r="P363" s="373"/>
      <c r="Q363" s="373"/>
      <c r="R363" s="373"/>
      <c r="S363" s="373"/>
      <c r="T363" s="374"/>
      <c r="U363" s="43" t="s">
        <v>0</v>
      </c>
      <c r="V363" s="44">
        <f>IFERROR(SUM(V358:V361),"0")</f>
        <v>0</v>
      </c>
      <c r="W363" s="44">
        <f>IFERROR(SUM(W358:W361),"0")</f>
        <v>0</v>
      </c>
      <c r="X363" s="43"/>
      <c r="Y363" s="68"/>
      <c r="Z363" s="68"/>
    </row>
    <row r="364" spans="1:53" ht="14.25" customHeight="1" x14ac:dyDescent="0.25">
      <c r="A364" s="367" t="s">
        <v>217</v>
      </c>
      <c r="B364" s="367"/>
      <c r="C364" s="367"/>
      <c r="D364" s="367"/>
      <c r="E364" s="367"/>
      <c r="F364" s="367"/>
      <c r="G364" s="367"/>
      <c r="H364" s="367"/>
      <c r="I364" s="367"/>
      <c r="J364" s="367"/>
      <c r="K364" s="367"/>
      <c r="L364" s="367"/>
      <c r="M364" s="367"/>
      <c r="N364" s="367"/>
      <c r="O364" s="367"/>
      <c r="P364" s="367"/>
      <c r="Q364" s="367"/>
      <c r="R364" s="367"/>
      <c r="S364" s="367"/>
      <c r="T364" s="367"/>
      <c r="U364" s="367"/>
      <c r="V364" s="367"/>
      <c r="W364" s="367"/>
      <c r="X364" s="367"/>
      <c r="Y364" s="67"/>
      <c r="Z364" s="67"/>
    </row>
    <row r="365" spans="1:53" ht="27" customHeight="1" x14ac:dyDescent="0.25">
      <c r="A365" s="64" t="s">
        <v>525</v>
      </c>
      <c r="B365" s="64" t="s">
        <v>526</v>
      </c>
      <c r="C365" s="37">
        <v>4301060352</v>
      </c>
      <c r="D365" s="368">
        <v>4680115881648</v>
      </c>
      <c r="E365" s="368"/>
      <c r="F365" s="63">
        <v>1</v>
      </c>
      <c r="G365" s="38">
        <v>4</v>
      </c>
      <c r="H365" s="63">
        <v>4</v>
      </c>
      <c r="I365" s="63">
        <v>4.4039999999999999</v>
      </c>
      <c r="J365" s="38">
        <v>104</v>
      </c>
      <c r="K365" s="38" t="s">
        <v>112</v>
      </c>
      <c r="L365" s="39" t="s">
        <v>79</v>
      </c>
      <c r="M365" s="38">
        <v>35</v>
      </c>
      <c r="N365" s="5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70"/>
      <c r="P365" s="370"/>
      <c r="Q365" s="370"/>
      <c r="R365" s="371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IFERROR(IF(W365=0,"",ROUNDUP(W365/H365,0)*0.01196),"")</f>
        <v/>
      </c>
      <c r="Y365" s="69" t="s">
        <v>48</v>
      </c>
      <c r="Z365" s="70" t="s">
        <v>48</v>
      </c>
      <c r="AD365" s="71"/>
      <c r="BA365" s="267" t="s">
        <v>66</v>
      </c>
    </row>
    <row r="366" spans="1:53" x14ac:dyDescent="0.2">
      <c r="A366" s="375"/>
      <c r="B366" s="375"/>
      <c r="C366" s="375"/>
      <c r="D366" s="375"/>
      <c r="E366" s="375"/>
      <c r="F366" s="375"/>
      <c r="G366" s="375"/>
      <c r="H366" s="375"/>
      <c r="I366" s="375"/>
      <c r="J366" s="375"/>
      <c r="K366" s="375"/>
      <c r="L366" s="375"/>
      <c r="M366" s="376"/>
      <c r="N366" s="372" t="s">
        <v>43</v>
      </c>
      <c r="O366" s="373"/>
      <c r="P366" s="373"/>
      <c r="Q366" s="373"/>
      <c r="R366" s="373"/>
      <c r="S366" s="373"/>
      <c r="T366" s="374"/>
      <c r="U366" s="43" t="s">
        <v>42</v>
      </c>
      <c r="V366" s="44">
        <f>IFERROR(V365/H365,"0")</f>
        <v>0</v>
      </c>
      <c r="W366" s="44">
        <f>IFERROR(W365/H365,"0")</f>
        <v>0</v>
      </c>
      <c r="X366" s="44">
        <f>IFERROR(IF(X365="",0,X365),"0")</f>
        <v>0</v>
      </c>
      <c r="Y366" s="68"/>
      <c r="Z366" s="68"/>
    </row>
    <row r="367" spans="1:53" x14ac:dyDescent="0.2">
      <c r="A367" s="375"/>
      <c r="B367" s="375"/>
      <c r="C367" s="375"/>
      <c r="D367" s="375"/>
      <c r="E367" s="375"/>
      <c r="F367" s="375"/>
      <c r="G367" s="375"/>
      <c r="H367" s="375"/>
      <c r="I367" s="375"/>
      <c r="J367" s="375"/>
      <c r="K367" s="375"/>
      <c r="L367" s="375"/>
      <c r="M367" s="376"/>
      <c r="N367" s="372" t="s">
        <v>43</v>
      </c>
      <c r="O367" s="373"/>
      <c r="P367" s="373"/>
      <c r="Q367" s="373"/>
      <c r="R367" s="373"/>
      <c r="S367" s="373"/>
      <c r="T367" s="374"/>
      <c r="U367" s="43" t="s">
        <v>0</v>
      </c>
      <c r="V367" s="44">
        <f>IFERROR(SUM(V365:V365),"0")</f>
        <v>0</v>
      </c>
      <c r="W367" s="44">
        <f>IFERROR(SUM(W365:W365),"0")</f>
        <v>0</v>
      </c>
      <c r="X367" s="43"/>
      <c r="Y367" s="68"/>
      <c r="Z367" s="68"/>
    </row>
    <row r="368" spans="1:53" ht="14.25" customHeight="1" x14ac:dyDescent="0.25">
      <c r="A368" s="367" t="s">
        <v>103</v>
      </c>
      <c r="B368" s="367"/>
      <c r="C368" s="367"/>
      <c r="D368" s="367"/>
      <c r="E368" s="367"/>
      <c r="F368" s="367"/>
      <c r="G368" s="367"/>
      <c r="H368" s="367"/>
      <c r="I368" s="367"/>
      <c r="J368" s="367"/>
      <c r="K368" s="367"/>
      <c r="L368" s="367"/>
      <c r="M368" s="367"/>
      <c r="N368" s="367"/>
      <c r="O368" s="367"/>
      <c r="P368" s="367"/>
      <c r="Q368" s="367"/>
      <c r="R368" s="367"/>
      <c r="S368" s="367"/>
      <c r="T368" s="367"/>
      <c r="U368" s="367"/>
      <c r="V368" s="367"/>
      <c r="W368" s="367"/>
      <c r="X368" s="367"/>
      <c r="Y368" s="67"/>
      <c r="Z368" s="67"/>
    </row>
    <row r="369" spans="1:53" ht="27" customHeight="1" x14ac:dyDescent="0.25">
      <c r="A369" s="64" t="s">
        <v>527</v>
      </c>
      <c r="B369" s="64" t="s">
        <v>528</v>
      </c>
      <c r="C369" s="37">
        <v>4301170009</v>
      </c>
      <c r="D369" s="368">
        <v>4680115882997</v>
      </c>
      <c r="E369" s="368"/>
      <c r="F369" s="63">
        <v>0.13</v>
      </c>
      <c r="G369" s="38">
        <v>10</v>
      </c>
      <c r="H369" s="63">
        <v>1.3</v>
      </c>
      <c r="I369" s="63">
        <v>1.46</v>
      </c>
      <c r="J369" s="38">
        <v>200</v>
      </c>
      <c r="K369" s="38" t="s">
        <v>531</v>
      </c>
      <c r="L369" s="39" t="s">
        <v>530</v>
      </c>
      <c r="M369" s="38">
        <v>150</v>
      </c>
      <c r="N369" s="571" t="s">
        <v>529</v>
      </c>
      <c r="O369" s="370"/>
      <c r="P369" s="370"/>
      <c r="Q369" s="370"/>
      <c r="R369" s="371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IFERROR(IF(W369=0,"",ROUNDUP(W369/H369,0)*0.00673),"")</f>
        <v/>
      </c>
      <c r="Y369" s="69" t="s">
        <v>48</v>
      </c>
      <c r="Z369" s="70" t="s">
        <v>48</v>
      </c>
      <c r="AD369" s="71"/>
      <c r="BA369" s="268" t="s">
        <v>66</v>
      </c>
    </row>
    <row r="370" spans="1:53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6"/>
      <c r="N370" s="372" t="s">
        <v>43</v>
      </c>
      <c r="O370" s="373"/>
      <c r="P370" s="373"/>
      <c r="Q370" s="373"/>
      <c r="R370" s="373"/>
      <c r="S370" s="373"/>
      <c r="T370" s="374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x14ac:dyDescent="0.2">
      <c r="A371" s="375"/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6"/>
      <c r="N371" s="372" t="s">
        <v>43</v>
      </c>
      <c r="O371" s="373"/>
      <c r="P371" s="373"/>
      <c r="Q371" s="373"/>
      <c r="R371" s="373"/>
      <c r="S371" s="373"/>
      <c r="T371" s="374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6.5" customHeight="1" x14ac:dyDescent="0.25">
      <c r="A372" s="366" t="s">
        <v>532</v>
      </c>
      <c r="B372" s="366"/>
      <c r="C372" s="366"/>
      <c r="D372" s="366"/>
      <c r="E372" s="366"/>
      <c r="F372" s="366"/>
      <c r="G372" s="366"/>
      <c r="H372" s="366"/>
      <c r="I372" s="366"/>
      <c r="J372" s="366"/>
      <c r="K372" s="366"/>
      <c r="L372" s="366"/>
      <c r="M372" s="366"/>
      <c r="N372" s="366"/>
      <c r="O372" s="366"/>
      <c r="P372" s="366"/>
      <c r="Q372" s="366"/>
      <c r="R372" s="366"/>
      <c r="S372" s="366"/>
      <c r="T372" s="366"/>
      <c r="U372" s="366"/>
      <c r="V372" s="366"/>
      <c r="W372" s="366"/>
      <c r="X372" s="366"/>
      <c r="Y372" s="66"/>
      <c r="Z372" s="66"/>
    </row>
    <row r="373" spans="1:53" ht="14.25" customHeight="1" x14ac:dyDescent="0.25">
      <c r="A373" s="367" t="s">
        <v>108</v>
      </c>
      <c r="B373" s="367"/>
      <c r="C373" s="367"/>
      <c r="D373" s="367"/>
      <c r="E373" s="367"/>
      <c r="F373" s="367"/>
      <c r="G373" s="367"/>
      <c r="H373" s="367"/>
      <c r="I373" s="367"/>
      <c r="J373" s="367"/>
      <c r="K373" s="367"/>
      <c r="L373" s="367"/>
      <c r="M373" s="367"/>
      <c r="N373" s="367"/>
      <c r="O373" s="367"/>
      <c r="P373" s="367"/>
      <c r="Q373" s="367"/>
      <c r="R373" s="367"/>
      <c r="S373" s="367"/>
      <c r="T373" s="367"/>
      <c r="U373" s="367"/>
      <c r="V373" s="367"/>
      <c r="W373" s="367"/>
      <c r="X373" s="367"/>
      <c r="Y373" s="67"/>
      <c r="Z373" s="67"/>
    </row>
    <row r="374" spans="1:53" ht="27" customHeight="1" x14ac:dyDescent="0.25">
      <c r="A374" s="64" t="s">
        <v>533</v>
      </c>
      <c r="B374" s="64" t="s">
        <v>534</v>
      </c>
      <c r="C374" s="37">
        <v>4301020196</v>
      </c>
      <c r="D374" s="368">
        <v>4607091389388</v>
      </c>
      <c r="E374" s="368"/>
      <c r="F374" s="63">
        <v>1.3</v>
      </c>
      <c r="G374" s="38">
        <v>4</v>
      </c>
      <c r="H374" s="63">
        <v>5.2</v>
      </c>
      <c r="I374" s="63">
        <v>5.6079999999999997</v>
      </c>
      <c r="J374" s="38">
        <v>104</v>
      </c>
      <c r="K374" s="38" t="s">
        <v>112</v>
      </c>
      <c r="L374" s="39" t="s">
        <v>139</v>
      </c>
      <c r="M374" s="38">
        <v>35</v>
      </c>
      <c r="N374" s="5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4" s="370"/>
      <c r="P374" s="370"/>
      <c r="Q374" s="370"/>
      <c r="R374" s="371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IFERROR(IF(W374=0,"",ROUNDUP(W374/H374,0)*0.01196),"")</f>
        <v/>
      </c>
      <c r="Y374" s="69" t="s">
        <v>48</v>
      </c>
      <c r="Z374" s="70" t="s">
        <v>48</v>
      </c>
      <c r="AD374" s="71"/>
      <c r="BA374" s="269" t="s">
        <v>66</v>
      </c>
    </row>
    <row r="375" spans="1:53" ht="27" customHeight="1" x14ac:dyDescent="0.25">
      <c r="A375" s="64" t="s">
        <v>535</v>
      </c>
      <c r="B375" s="64" t="s">
        <v>536</v>
      </c>
      <c r="C375" s="37">
        <v>4301020185</v>
      </c>
      <c r="D375" s="368">
        <v>4607091389364</v>
      </c>
      <c r="E375" s="368"/>
      <c r="F375" s="63">
        <v>0.42</v>
      </c>
      <c r="G375" s="38">
        <v>6</v>
      </c>
      <c r="H375" s="63">
        <v>2.52</v>
      </c>
      <c r="I375" s="63">
        <v>2.75</v>
      </c>
      <c r="J375" s="38">
        <v>156</v>
      </c>
      <c r="K375" s="38" t="s">
        <v>80</v>
      </c>
      <c r="L375" s="39" t="s">
        <v>139</v>
      </c>
      <c r="M375" s="38">
        <v>35</v>
      </c>
      <c r="N375" s="5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5" s="370"/>
      <c r="P375" s="370"/>
      <c r="Q375" s="370"/>
      <c r="R375" s="371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0" t="s">
        <v>66</v>
      </c>
    </row>
    <row r="376" spans="1:53" x14ac:dyDescent="0.2">
      <c r="A376" s="375"/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6"/>
      <c r="N376" s="372" t="s">
        <v>43</v>
      </c>
      <c r="O376" s="373"/>
      <c r="P376" s="373"/>
      <c r="Q376" s="373"/>
      <c r="R376" s="373"/>
      <c r="S376" s="373"/>
      <c r="T376" s="374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x14ac:dyDescent="0.2">
      <c r="A377" s="375"/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6"/>
      <c r="N377" s="372" t="s">
        <v>43</v>
      </c>
      <c r="O377" s="373"/>
      <c r="P377" s="373"/>
      <c r="Q377" s="373"/>
      <c r="R377" s="373"/>
      <c r="S377" s="373"/>
      <c r="T377" s="374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customHeight="1" x14ac:dyDescent="0.25">
      <c r="A378" s="367" t="s">
        <v>76</v>
      </c>
      <c r="B378" s="367"/>
      <c r="C378" s="367"/>
      <c r="D378" s="367"/>
      <c r="E378" s="367"/>
      <c r="F378" s="367"/>
      <c r="G378" s="367"/>
      <c r="H378" s="367"/>
      <c r="I378" s="367"/>
      <c r="J378" s="367"/>
      <c r="K378" s="367"/>
      <c r="L378" s="367"/>
      <c r="M378" s="367"/>
      <c r="N378" s="367"/>
      <c r="O378" s="367"/>
      <c r="P378" s="367"/>
      <c r="Q378" s="367"/>
      <c r="R378" s="367"/>
      <c r="S378" s="367"/>
      <c r="T378" s="367"/>
      <c r="U378" s="367"/>
      <c r="V378" s="367"/>
      <c r="W378" s="367"/>
      <c r="X378" s="367"/>
      <c r="Y378" s="67"/>
      <c r="Z378" s="67"/>
    </row>
    <row r="379" spans="1:53" ht="27" customHeight="1" x14ac:dyDescent="0.25">
      <c r="A379" s="64" t="s">
        <v>537</v>
      </c>
      <c r="B379" s="64" t="s">
        <v>538</v>
      </c>
      <c r="C379" s="37">
        <v>4301031212</v>
      </c>
      <c r="D379" s="368">
        <v>4607091389739</v>
      </c>
      <c r="E379" s="368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111</v>
      </c>
      <c r="M379" s="38">
        <v>45</v>
      </c>
      <c r="N379" s="5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79" s="370"/>
      <c r="P379" s="370"/>
      <c r="Q379" s="370"/>
      <c r="R379" s="371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ref="W379:W385" si="17"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1" t="s">
        <v>66</v>
      </c>
    </row>
    <row r="380" spans="1:53" ht="27" customHeight="1" x14ac:dyDescent="0.25">
      <c r="A380" s="64" t="s">
        <v>539</v>
      </c>
      <c r="B380" s="64" t="s">
        <v>540</v>
      </c>
      <c r="C380" s="37">
        <v>4301031247</v>
      </c>
      <c r="D380" s="368">
        <v>4680115883048</v>
      </c>
      <c r="E380" s="368"/>
      <c r="F380" s="63">
        <v>1</v>
      </c>
      <c r="G380" s="38">
        <v>4</v>
      </c>
      <c r="H380" s="63">
        <v>4</v>
      </c>
      <c r="I380" s="63">
        <v>4.21</v>
      </c>
      <c r="J380" s="38">
        <v>120</v>
      </c>
      <c r="K380" s="38" t="s">
        <v>80</v>
      </c>
      <c r="L380" s="39" t="s">
        <v>79</v>
      </c>
      <c r="M380" s="38">
        <v>40</v>
      </c>
      <c r="N380" s="5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0" s="370"/>
      <c r="P380" s="370"/>
      <c r="Q380" s="370"/>
      <c r="R380" s="371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7"/>
        <v>0</v>
      </c>
      <c r="X380" s="42" t="str">
        <f>IFERROR(IF(W380=0,"",ROUNDUP(W380/H380,0)*0.00937),"")</f>
        <v/>
      </c>
      <c r="Y380" s="69" t="s">
        <v>48</v>
      </c>
      <c r="Z380" s="70" t="s">
        <v>48</v>
      </c>
      <c r="AD380" s="71"/>
      <c r="BA380" s="272" t="s">
        <v>66</v>
      </c>
    </row>
    <row r="381" spans="1:53" ht="27" customHeight="1" x14ac:dyDescent="0.25">
      <c r="A381" s="64" t="s">
        <v>541</v>
      </c>
      <c r="B381" s="64" t="s">
        <v>542</v>
      </c>
      <c r="C381" s="37">
        <v>4301031176</v>
      </c>
      <c r="D381" s="368">
        <v>4607091389425</v>
      </c>
      <c r="E381" s="368"/>
      <c r="F381" s="63">
        <v>0.35</v>
      </c>
      <c r="G381" s="38">
        <v>6</v>
      </c>
      <c r="H381" s="63">
        <v>2.1</v>
      </c>
      <c r="I381" s="63">
        <v>2.23</v>
      </c>
      <c r="J381" s="38">
        <v>234</v>
      </c>
      <c r="K381" s="38" t="s">
        <v>173</v>
      </c>
      <c r="L381" s="39" t="s">
        <v>79</v>
      </c>
      <c r="M381" s="38">
        <v>45</v>
      </c>
      <c r="N381" s="5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1" s="370"/>
      <c r="P381" s="370"/>
      <c r="Q381" s="370"/>
      <c r="R381" s="371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7"/>
        <v>0</v>
      </c>
      <c r="X381" s="42" t="str">
        <f>IFERROR(IF(W381=0,"",ROUNDUP(W381/H381,0)*0.00502),"")</f>
        <v/>
      </c>
      <c r="Y381" s="69" t="s">
        <v>48</v>
      </c>
      <c r="Z381" s="70" t="s">
        <v>48</v>
      </c>
      <c r="AD381" s="71"/>
      <c r="BA381" s="273" t="s">
        <v>66</v>
      </c>
    </row>
    <row r="382" spans="1:53" ht="27" customHeight="1" x14ac:dyDescent="0.25">
      <c r="A382" s="64" t="s">
        <v>543</v>
      </c>
      <c r="B382" s="64" t="s">
        <v>544</v>
      </c>
      <c r="C382" s="37">
        <v>4301031215</v>
      </c>
      <c r="D382" s="368">
        <v>4680115882911</v>
      </c>
      <c r="E382" s="368"/>
      <c r="F382" s="63">
        <v>0.4</v>
      </c>
      <c r="G382" s="38">
        <v>6</v>
      </c>
      <c r="H382" s="63">
        <v>2.4</v>
      </c>
      <c r="I382" s="63">
        <v>2.5299999999999998</v>
      </c>
      <c r="J382" s="38">
        <v>234</v>
      </c>
      <c r="K382" s="38" t="s">
        <v>173</v>
      </c>
      <c r="L382" s="39" t="s">
        <v>79</v>
      </c>
      <c r="M382" s="38">
        <v>40</v>
      </c>
      <c r="N382" s="577" t="s">
        <v>545</v>
      </c>
      <c r="O382" s="370"/>
      <c r="P382" s="370"/>
      <c r="Q382" s="370"/>
      <c r="R382" s="371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7"/>
        <v>0</v>
      </c>
      <c r="X382" s="42" t="str">
        <f>IFERROR(IF(W382=0,"",ROUNDUP(W382/H382,0)*0.00502),"")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546</v>
      </c>
      <c r="B383" s="64" t="s">
        <v>547</v>
      </c>
      <c r="C383" s="37">
        <v>4301031167</v>
      </c>
      <c r="D383" s="368">
        <v>4680115880771</v>
      </c>
      <c r="E383" s="368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173</v>
      </c>
      <c r="L383" s="39" t="s">
        <v>79</v>
      </c>
      <c r="M383" s="38">
        <v>45</v>
      </c>
      <c r="N383" s="57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3" s="370"/>
      <c r="P383" s="370"/>
      <c r="Q383" s="370"/>
      <c r="R383" s="371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IFERROR(IF(W383=0,"",ROUNDUP(W383/H383,0)*0.00502),"")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548</v>
      </c>
      <c r="B384" s="64" t="s">
        <v>549</v>
      </c>
      <c r="C384" s="37">
        <v>4301031173</v>
      </c>
      <c r="D384" s="368">
        <v>4607091389500</v>
      </c>
      <c r="E384" s="368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173</v>
      </c>
      <c r="L384" s="39" t="s">
        <v>79</v>
      </c>
      <c r="M384" s="38">
        <v>45</v>
      </c>
      <c r="N384" s="5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4" s="370"/>
      <c r="P384" s="370"/>
      <c r="Q384" s="370"/>
      <c r="R384" s="371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IFERROR(IF(W384=0,"",ROUNDUP(W384/H384,0)*0.00502),"")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550</v>
      </c>
      <c r="B385" s="64" t="s">
        <v>551</v>
      </c>
      <c r="C385" s="37">
        <v>4301031103</v>
      </c>
      <c r="D385" s="368">
        <v>4680115881983</v>
      </c>
      <c r="E385" s="368"/>
      <c r="F385" s="63">
        <v>0.28000000000000003</v>
      </c>
      <c r="G385" s="38">
        <v>4</v>
      </c>
      <c r="H385" s="63">
        <v>1.1200000000000001</v>
      </c>
      <c r="I385" s="63">
        <v>1.252</v>
      </c>
      <c r="J385" s="38">
        <v>234</v>
      </c>
      <c r="K385" s="38" t="s">
        <v>173</v>
      </c>
      <c r="L385" s="39" t="s">
        <v>79</v>
      </c>
      <c r="M385" s="38">
        <v>40</v>
      </c>
      <c r="N385" s="5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5" s="370"/>
      <c r="P385" s="370"/>
      <c r="Q385" s="370"/>
      <c r="R385" s="371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x14ac:dyDescent="0.2">
      <c r="A386" s="375"/>
      <c r="B386" s="375"/>
      <c r="C386" s="375"/>
      <c r="D386" s="375"/>
      <c r="E386" s="375"/>
      <c r="F386" s="375"/>
      <c r="G386" s="375"/>
      <c r="H386" s="375"/>
      <c r="I386" s="375"/>
      <c r="J386" s="375"/>
      <c r="K386" s="375"/>
      <c r="L386" s="375"/>
      <c r="M386" s="376"/>
      <c r="N386" s="372" t="s">
        <v>43</v>
      </c>
      <c r="O386" s="373"/>
      <c r="P386" s="373"/>
      <c r="Q386" s="373"/>
      <c r="R386" s="373"/>
      <c r="S386" s="373"/>
      <c r="T386" s="374"/>
      <c r="U386" s="43" t="s">
        <v>42</v>
      </c>
      <c r="V386" s="44">
        <f>IFERROR(V379/H379,"0")+IFERROR(V380/H380,"0")+IFERROR(V381/H381,"0")+IFERROR(V382/H382,"0")+IFERROR(V383/H383,"0")+IFERROR(V384/H384,"0")+IFERROR(V385/H385,"0")</f>
        <v>0</v>
      </c>
      <c r="W386" s="44">
        <f>IFERROR(W379/H379,"0")+IFERROR(W380/H380,"0")+IFERROR(W381/H381,"0")+IFERROR(W382/H382,"0")+IFERROR(W383/H383,"0")+IFERROR(W384/H384,"0")+IFERROR(W385/H385,"0")</f>
        <v>0</v>
      </c>
      <c r="X386" s="44">
        <f>IFERROR(IF(X379="",0,X379),"0")+IFERROR(IF(X380="",0,X380),"0")+IFERROR(IF(X381="",0,X381),"0")+IFERROR(IF(X382="",0,X382),"0")+IFERROR(IF(X383="",0,X383),"0")+IFERROR(IF(X384="",0,X384),"0")+IFERROR(IF(X385="",0,X385),"0")</f>
        <v>0</v>
      </c>
      <c r="Y386" s="68"/>
      <c r="Z386" s="68"/>
    </row>
    <row r="387" spans="1:53" x14ac:dyDescent="0.2">
      <c r="A387" s="375"/>
      <c r="B387" s="375"/>
      <c r="C387" s="375"/>
      <c r="D387" s="375"/>
      <c r="E387" s="375"/>
      <c r="F387" s="375"/>
      <c r="G387" s="375"/>
      <c r="H387" s="375"/>
      <c r="I387" s="375"/>
      <c r="J387" s="375"/>
      <c r="K387" s="375"/>
      <c r="L387" s="375"/>
      <c r="M387" s="376"/>
      <c r="N387" s="372" t="s">
        <v>43</v>
      </c>
      <c r="O387" s="373"/>
      <c r="P387" s="373"/>
      <c r="Q387" s="373"/>
      <c r="R387" s="373"/>
      <c r="S387" s="373"/>
      <c r="T387" s="374"/>
      <c r="U387" s="43" t="s">
        <v>0</v>
      </c>
      <c r="V387" s="44">
        <f>IFERROR(SUM(V379:V385),"0")</f>
        <v>0</v>
      </c>
      <c r="W387" s="44">
        <f>IFERROR(SUM(W379:W385),"0")</f>
        <v>0</v>
      </c>
      <c r="X387" s="43"/>
      <c r="Y387" s="68"/>
      <c r="Z387" s="68"/>
    </row>
    <row r="388" spans="1:53" ht="14.25" customHeight="1" x14ac:dyDescent="0.25">
      <c r="A388" s="367" t="s">
        <v>103</v>
      </c>
      <c r="B388" s="367"/>
      <c r="C388" s="367"/>
      <c r="D388" s="367"/>
      <c r="E388" s="367"/>
      <c r="F388" s="367"/>
      <c r="G388" s="367"/>
      <c r="H388" s="367"/>
      <c r="I388" s="367"/>
      <c r="J388" s="367"/>
      <c r="K388" s="367"/>
      <c r="L388" s="367"/>
      <c r="M388" s="367"/>
      <c r="N388" s="367"/>
      <c r="O388" s="367"/>
      <c r="P388" s="367"/>
      <c r="Q388" s="367"/>
      <c r="R388" s="367"/>
      <c r="S388" s="367"/>
      <c r="T388" s="367"/>
      <c r="U388" s="367"/>
      <c r="V388" s="367"/>
      <c r="W388" s="367"/>
      <c r="X388" s="367"/>
      <c r="Y388" s="67"/>
      <c r="Z388" s="67"/>
    </row>
    <row r="389" spans="1:53" ht="27" customHeight="1" x14ac:dyDescent="0.25">
      <c r="A389" s="64" t="s">
        <v>552</v>
      </c>
      <c r="B389" s="64" t="s">
        <v>553</v>
      </c>
      <c r="C389" s="37">
        <v>4301170008</v>
      </c>
      <c r="D389" s="368">
        <v>4680115882980</v>
      </c>
      <c r="E389" s="368"/>
      <c r="F389" s="63">
        <v>0.13</v>
      </c>
      <c r="G389" s="38">
        <v>10</v>
      </c>
      <c r="H389" s="63">
        <v>1.3</v>
      </c>
      <c r="I389" s="63">
        <v>1.46</v>
      </c>
      <c r="J389" s="38">
        <v>200</v>
      </c>
      <c r="K389" s="38" t="s">
        <v>531</v>
      </c>
      <c r="L389" s="39" t="s">
        <v>530</v>
      </c>
      <c r="M389" s="38">
        <v>150</v>
      </c>
      <c r="N389" s="58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89" s="370"/>
      <c r="P389" s="370"/>
      <c r="Q389" s="370"/>
      <c r="R389" s="371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IFERROR(IF(W389=0,"",ROUNDUP(W389/H389,0)*0.00673),"")</f>
        <v/>
      </c>
      <c r="Y389" s="69" t="s">
        <v>48</v>
      </c>
      <c r="Z389" s="70" t="s">
        <v>48</v>
      </c>
      <c r="AD389" s="71"/>
      <c r="BA389" s="278" t="s">
        <v>66</v>
      </c>
    </row>
    <row r="390" spans="1:53" x14ac:dyDescent="0.2">
      <c r="A390" s="375"/>
      <c r="B390" s="375"/>
      <c r="C390" s="375"/>
      <c r="D390" s="375"/>
      <c r="E390" s="375"/>
      <c r="F390" s="375"/>
      <c r="G390" s="375"/>
      <c r="H390" s="375"/>
      <c r="I390" s="375"/>
      <c r="J390" s="375"/>
      <c r="K390" s="375"/>
      <c r="L390" s="375"/>
      <c r="M390" s="376"/>
      <c r="N390" s="372" t="s">
        <v>43</v>
      </c>
      <c r="O390" s="373"/>
      <c r="P390" s="373"/>
      <c r="Q390" s="373"/>
      <c r="R390" s="373"/>
      <c r="S390" s="373"/>
      <c r="T390" s="374"/>
      <c r="U390" s="43" t="s">
        <v>42</v>
      </c>
      <c r="V390" s="44">
        <f>IFERROR(V389/H389,"0")</f>
        <v>0</v>
      </c>
      <c r="W390" s="44">
        <f>IFERROR(W389/H389,"0")</f>
        <v>0</v>
      </c>
      <c r="X390" s="44">
        <f>IFERROR(IF(X389="",0,X389),"0")</f>
        <v>0</v>
      </c>
      <c r="Y390" s="68"/>
      <c r="Z390" s="68"/>
    </row>
    <row r="391" spans="1:53" x14ac:dyDescent="0.2">
      <c r="A391" s="375"/>
      <c r="B391" s="375"/>
      <c r="C391" s="375"/>
      <c r="D391" s="375"/>
      <c r="E391" s="375"/>
      <c r="F391" s="375"/>
      <c r="G391" s="375"/>
      <c r="H391" s="375"/>
      <c r="I391" s="375"/>
      <c r="J391" s="375"/>
      <c r="K391" s="375"/>
      <c r="L391" s="375"/>
      <c r="M391" s="376"/>
      <c r="N391" s="372" t="s">
        <v>43</v>
      </c>
      <c r="O391" s="373"/>
      <c r="P391" s="373"/>
      <c r="Q391" s="373"/>
      <c r="R391" s="373"/>
      <c r="S391" s="373"/>
      <c r="T391" s="374"/>
      <c r="U391" s="43" t="s">
        <v>0</v>
      </c>
      <c r="V391" s="44">
        <f>IFERROR(SUM(V389:V389),"0")</f>
        <v>0</v>
      </c>
      <c r="W391" s="44">
        <f>IFERROR(SUM(W389:W389),"0")</f>
        <v>0</v>
      </c>
      <c r="X391" s="43"/>
      <c r="Y391" s="68"/>
      <c r="Z391" s="68"/>
    </row>
    <row r="392" spans="1:53" ht="27.75" customHeight="1" x14ac:dyDescent="0.2">
      <c r="A392" s="365" t="s">
        <v>554</v>
      </c>
      <c r="B392" s="365"/>
      <c r="C392" s="365"/>
      <c r="D392" s="365"/>
      <c r="E392" s="365"/>
      <c r="F392" s="365"/>
      <c r="G392" s="365"/>
      <c r="H392" s="365"/>
      <c r="I392" s="365"/>
      <c r="J392" s="365"/>
      <c r="K392" s="365"/>
      <c r="L392" s="365"/>
      <c r="M392" s="365"/>
      <c r="N392" s="365"/>
      <c r="O392" s="365"/>
      <c r="P392" s="365"/>
      <c r="Q392" s="365"/>
      <c r="R392" s="365"/>
      <c r="S392" s="365"/>
      <c r="T392" s="365"/>
      <c r="U392" s="365"/>
      <c r="V392" s="365"/>
      <c r="W392" s="365"/>
      <c r="X392" s="365"/>
      <c r="Y392" s="55"/>
      <c r="Z392" s="55"/>
    </row>
    <row r="393" spans="1:53" ht="16.5" customHeight="1" x14ac:dyDescent="0.25">
      <c r="A393" s="366" t="s">
        <v>554</v>
      </c>
      <c r="B393" s="366"/>
      <c r="C393" s="366"/>
      <c r="D393" s="366"/>
      <c r="E393" s="366"/>
      <c r="F393" s="366"/>
      <c r="G393" s="366"/>
      <c r="H393" s="366"/>
      <c r="I393" s="366"/>
      <c r="J393" s="366"/>
      <c r="K393" s="366"/>
      <c r="L393" s="366"/>
      <c r="M393" s="366"/>
      <c r="N393" s="366"/>
      <c r="O393" s="366"/>
      <c r="P393" s="366"/>
      <c r="Q393" s="366"/>
      <c r="R393" s="366"/>
      <c r="S393" s="366"/>
      <c r="T393" s="366"/>
      <c r="U393" s="366"/>
      <c r="V393" s="366"/>
      <c r="W393" s="366"/>
      <c r="X393" s="366"/>
      <c r="Y393" s="66"/>
      <c r="Z393" s="66"/>
    </row>
    <row r="394" spans="1:53" ht="14.25" customHeight="1" x14ac:dyDescent="0.25">
      <c r="A394" s="367" t="s">
        <v>114</v>
      </c>
      <c r="B394" s="367"/>
      <c r="C394" s="367"/>
      <c r="D394" s="367"/>
      <c r="E394" s="367"/>
      <c r="F394" s="367"/>
      <c r="G394" s="367"/>
      <c r="H394" s="367"/>
      <c r="I394" s="367"/>
      <c r="J394" s="367"/>
      <c r="K394" s="367"/>
      <c r="L394" s="367"/>
      <c r="M394" s="367"/>
      <c r="N394" s="367"/>
      <c r="O394" s="367"/>
      <c r="P394" s="367"/>
      <c r="Q394" s="367"/>
      <c r="R394" s="367"/>
      <c r="S394" s="367"/>
      <c r="T394" s="367"/>
      <c r="U394" s="367"/>
      <c r="V394" s="367"/>
      <c r="W394" s="367"/>
      <c r="X394" s="367"/>
      <c r="Y394" s="67"/>
      <c r="Z394" s="67"/>
    </row>
    <row r="395" spans="1:53" ht="27" customHeight="1" x14ac:dyDescent="0.25">
      <c r="A395" s="64" t="s">
        <v>555</v>
      </c>
      <c r="B395" s="64" t="s">
        <v>556</v>
      </c>
      <c r="C395" s="37">
        <v>4301011371</v>
      </c>
      <c r="D395" s="368">
        <v>4607091389067</v>
      </c>
      <c r="E395" s="368"/>
      <c r="F395" s="63">
        <v>0.88</v>
      </c>
      <c r="G395" s="38">
        <v>6</v>
      </c>
      <c r="H395" s="63">
        <v>5.28</v>
      </c>
      <c r="I395" s="63">
        <v>5.64</v>
      </c>
      <c r="J395" s="38">
        <v>104</v>
      </c>
      <c r="K395" s="38" t="s">
        <v>112</v>
      </c>
      <c r="L395" s="39" t="s">
        <v>139</v>
      </c>
      <c r="M395" s="38">
        <v>55</v>
      </c>
      <c r="N395" s="58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5" s="370"/>
      <c r="P395" s="370"/>
      <c r="Q395" s="370"/>
      <c r="R395" s="371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ref="W395:W403" si="18">IFERROR(IF(V395="",0,CEILING((V395/$H395),1)*$H395),"")</f>
        <v>0</v>
      </c>
      <c r="X395" s="42" t="str">
        <f>IFERROR(IF(W395=0,"",ROUNDUP(W395/H395,0)*0.01196),"")</f>
        <v/>
      </c>
      <c r="Y395" s="69" t="s">
        <v>48</v>
      </c>
      <c r="Z395" s="70" t="s">
        <v>48</v>
      </c>
      <c r="AD395" s="71"/>
      <c r="BA395" s="279" t="s">
        <v>66</v>
      </c>
    </row>
    <row r="396" spans="1:53" ht="27" customHeight="1" x14ac:dyDescent="0.25">
      <c r="A396" s="64" t="s">
        <v>557</v>
      </c>
      <c r="B396" s="64" t="s">
        <v>558</v>
      </c>
      <c r="C396" s="37">
        <v>4301011363</v>
      </c>
      <c r="D396" s="368">
        <v>4607091383522</v>
      </c>
      <c r="E396" s="368"/>
      <c r="F396" s="63">
        <v>0.88</v>
      </c>
      <c r="G396" s="38">
        <v>6</v>
      </c>
      <c r="H396" s="63">
        <v>5.28</v>
      </c>
      <c r="I396" s="63">
        <v>5.64</v>
      </c>
      <c r="J396" s="38">
        <v>104</v>
      </c>
      <c r="K396" s="38" t="s">
        <v>112</v>
      </c>
      <c r="L396" s="39" t="s">
        <v>111</v>
      </c>
      <c r="M396" s="38">
        <v>55</v>
      </c>
      <c r="N396" s="58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6" s="370"/>
      <c r="P396" s="370"/>
      <c r="Q396" s="370"/>
      <c r="R396" s="371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>IFERROR(IF(W396=0,"",ROUNDUP(W396/H396,0)*0.01196),"")</f>
        <v/>
      </c>
      <c r="Y396" s="69" t="s">
        <v>48</v>
      </c>
      <c r="Z396" s="70" t="s">
        <v>48</v>
      </c>
      <c r="AD396" s="71"/>
      <c r="BA396" s="280" t="s">
        <v>66</v>
      </c>
    </row>
    <row r="397" spans="1:53" ht="27" customHeight="1" x14ac:dyDescent="0.25">
      <c r="A397" s="64" t="s">
        <v>559</v>
      </c>
      <c r="B397" s="64" t="s">
        <v>560</v>
      </c>
      <c r="C397" s="37">
        <v>4301011431</v>
      </c>
      <c r="D397" s="368">
        <v>4607091384437</v>
      </c>
      <c r="E397" s="368"/>
      <c r="F397" s="63">
        <v>0.88</v>
      </c>
      <c r="G397" s="38">
        <v>6</v>
      </c>
      <c r="H397" s="63">
        <v>5.28</v>
      </c>
      <c r="I397" s="63">
        <v>5.64</v>
      </c>
      <c r="J397" s="38">
        <v>104</v>
      </c>
      <c r="K397" s="38" t="s">
        <v>112</v>
      </c>
      <c r="L397" s="39" t="s">
        <v>111</v>
      </c>
      <c r="M397" s="38">
        <v>50</v>
      </c>
      <c r="N397" s="58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7" s="370"/>
      <c r="P397" s="370"/>
      <c r="Q397" s="370"/>
      <c r="R397" s="371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1" t="s">
        <v>66</v>
      </c>
    </row>
    <row r="398" spans="1:53" ht="27" customHeight="1" x14ac:dyDescent="0.25">
      <c r="A398" s="64" t="s">
        <v>561</v>
      </c>
      <c r="B398" s="64" t="s">
        <v>562</v>
      </c>
      <c r="C398" s="37">
        <v>4301011365</v>
      </c>
      <c r="D398" s="368">
        <v>4607091389104</v>
      </c>
      <c r="E398" s="368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8" t="s">
        <v>112</v>
      </c>
      <c r="L398" s="39" t="s">
        <v>111</v>
      </c>
      <c r="M398" s="38">
        <v>55</v>
      </c>
      <c r="N398" s="58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398" s="370"/>
      <c r="P398" s="370"/>
      <c r="Q398" s="370"/>
      <c r="R398" s="371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>IFERROR(IF(W398=0,"",ROUNDUP(W398/H398,0)*0.01196),"")</f>
        <v/>
      </c>
      <c r="Y398" s="69" t="s">
        <v>48</v>
      </c>
      <c r="Z398" s="70" t="s">
        <v>48</v>
      </c>
      <c r="AD398" s="71"/>
      <c r="BA398" s="282" t="s">
        <v>66</v>
      </c>
    </row>
    <row r="399" spans="1:53" ht="27" customHeight="1" x14ac:dyDescent="0.25">
      <c r="A399" s="64" t="s">
        <v>563</v>
      </c>
      <c r="B399" s="64" t="s">
        <v>564</v>
      </c>
      <c r="C399" s="37">
        <v>4301011367</v>
      </c>
      <c r="D399" s="368">
        <v>4680115880603</v>
      </c>
      <c r="E399" s="368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8" t="s">
        <v>80</v>
      </c>
      <c r="L399" s="39" t="s">
        <v>111</v>
      </c>
      <c r="M399" s="38">
        <v>55</v>
      </c>
      <c r="N399" s="5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399" s="370"/>
      <c r="P399" s="370"/>
      <c r="Q399" s="370"/>
      <c r="R399" s="371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>IFERROR(IF(W399=0,"",ROUNDUP(W399/H399,0)*0.00937),"")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565</v>
      </c>
      <c r="B400" s="64" t="s">
        <v>566</v>
      </c>
      <c r="C400" s="37">
        <v>4301011168</v>
      </c>
      <c r="D400" s="368">
        <v>4607091389999</v>
      </c>
      <c r="E400" s="368"/>
      <c r="F400" s="63">
        <v>0.6</v>
      </c>
      <c r="G400" s="38">
        <v>6</v>
      </c>
      <c r="H400" s="63">
        <v>3.6</v>
      </c>
      <c r="I400" s="63">
        <v>3.84</v>
      </c>
      <c r="J400" s="38">
        <v>120</v>
      </c>
      <c r="K400" s="38" t="s">
        <v>80</v>
      </c>
      <c r="L400" s="39" t="s">
        <v>111</v>
      </c>
      <c r="M400" s="38">
        <v>55</v>
      </c>
      <c r="N400" s="58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0" s="370"/>
      <c r="P400" s="370"/>
      <c r="Q400" s="370"/>
      <c r="R400" s="371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IFERROR(IF(W400=0,"",ROUNDUP(W400/H400,0)*0.00937),"")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567</v>
      </c>
      <c r="B401" s="64" t="s">
        <v>568</v>
      </c>
      <c r="C401" s="37">
        <v>4301011372</v>
      </c>
      <c r="D401" s="368">
        <v>4680115882782</v>
      </c>
      <c r="E401" s="368"/>
      <c r="F401" s="63">
        <v>0.6</v>
      </c>
      <c r="G401" s="38">
        <v>6</v>
      </c>
      <c r="H401" s="63">
        <v>3.6</v>
      </c>
      <c r="I401" s="63">
        <v>3.84</v>
      </c>
      <c r="J401" s="38">
        <v>120</v>
      </c>
      <c r="K401" s="38" t="s">
        <v>80</v>
      </c>
      <c r="L401" s="39" t="s">
        <v>111</v>
      </c>
      <c r="M401" s="38">
        <v>50</v>
      </c>
      <c r="N401" s="58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1" s="370"/>
      <c r="P401" s="370"/>
      <c r="Q401" s="370"/>
      <c r="R401" s="371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569</v>
      </c>
      <c r="B402" s="64" t="s">
        <v>570</v>
      </c>
      <c r="C402" s="37">
        <v>4301011190</v>
      </c>
      <c r="D402" s="368">
        <v>4607091389098</v>
      </c>
      <c r="E402" s="368"/>
      <c r="F402" s="63">
        <v>0.4</v>
      </c>
      <c r="G402" s="38">
        <v>6</v>
      </c>
      <c r="H402" s="63">
        <v>2.4</v>
      </c>
      <c r="I402" s="63">
        <v>2.6</v>
      </c>
      <c r="J402" s="38">
        <v>156</v>
      </c>
      <c r="K402" s="38" t="s">
        <v>80</v>
      </c>
      <c r="L402" s="39" t="s">
        <v>139</v>
      </c>
      <c r="M402" s="38">
        <v>50</v>
      </c>
      <c r="N402" s="58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2" s="370"/>
      <c r="P402" s="370"/>
      <c r="Q402" s="370"/>
      <c r="R402" s="371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IFERROR(IF(W402=0,"",ROUNDUP(W402/H402,0)*0.00753),"")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571</v>
      </c>
      <c r="B403" s="64" t="s">
        <v>572</v>
      </c>
      <c r="C403" s="37">
        <v>4301011366</v>
      </c>
      <c r="D403" s="368">
        <v>4607091389982</v>
      </c>
      <c r="E403" s="368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5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3" s="370"/>
      <c r="P403" s="370"/>
      <c r="Q403" s="370"/>
      <c r="R403" s="371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x14ac:dyDescent="0.2">
      <c r="A404" s="375"/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6"/>
      <c r="N404" s="372" t="s">
        <v>43</v>
      </c>
      <c r="O404" s="373"/>
      <c r="P404" s="373"/>
      <c r="Q404" s="373"/>
      <c r="R404" s="373"/>
      <c r="S404" s="373"/>
      <c r="T404" s="374"/>
      <c r="U404" s="43" t="s">
        <v>42</v>
      </c>
      <c r="V404" s="44">
        <f>IFERROR(V395/H395,"0")+IFERROR(V396/H396,"0")+IFERROR(V397/H397,"0")+IFERROR(V398/H398,"0")+IFERROR(V399/H399,"0")+IFERROR(V400/H400,"0")+IFERROR(V401/H401,"0")+IFERROR(V402/H402,"0")+IFERROR(V403/H403,"0")</f>
        <v>0</v>
      </c>
      <c r="W404" s="44">
        <f>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75"/>
      <c r="B405" s="375"/>
      <c r="C405" s="375"/>
      <c r="D405" s="375"/>
      <c r="E405" s="375"/>
      <c r="F405" s="375"/>
      <c r="G405" s="375"/>
      <c r="H405" s="375"/>
      <c r="I405" s="375"/>
      <c r="J405" s="375"/>
      <c r="K405" s="375"/>
      <c r="L405" s="375"/>
      <c r="M405" s="376"/>
      <c r="N405" s="372" t="s">
        <v>43</v>
      </c>
      <c r="O405" s="373"/>
      <c r="P405" s="373"/>
      <c r="Q405" s="373"/>
      <c r="R405" s="373"/>
      <c r="S405" s="373"/>
      <c r="T405" s="374"/>
      <c r="U405" s="43" t="s">
        <v>0</v>
      </c>
      <c r="V405" s="44">
        <f>IFERROR(SUM(V395:V403),"0")</f>
        <v>0</v>
      </c>
      <c r="W405" s="44">
        <f>IFERROR(SUM(W395:W403),"0")</f>
        <v>0</v>
      </c>
      <c r="X405" s="43"/>
      <c r="Y405" s="68"/>
      <c r="Z405" s="68"/>
    </row>
    <row r="406" spans="1:53" ht="14.25" customHeight="1" x14ac:dyDescent="0.25">
      <c r="A406" s="367" t="s">
        <v>108</v>
      </c>
      <c r="B406" s="367"/>
      <c r="C406" s="367"/>
      <c r="D406" s="367"/>
      <c r="E406" s="367"/>
      <c r="F406" s="367"/>
      <c r="G406" s="367"/>
      <c r="H406" s="367"/>
      <c r="I406" s="367"/>
      <c r="J406" s="367"/>
      <c r="K406" s="367"/>
      <c r="L406" s="367"/>
      <c r="M406" s="367"/>
      <c r="N406" s="367"/>
      <c r="O406" s="367"/>
      <c r="P406" s="367"/>
      <c r="Q406" s="367"/>
      <c r="R406" s="367"/>
      <c r="S406" s="367"/>
      <c r="T406" s="367"/>
      <c r="U406" s="367"/>
      <c r="V406" s="367"/>
      <c r="W406" s="367"/>
      <c r="X406" s="367"/>
      <c r="Y406" s="67"/>
      <c r="Z406" s="67"/>
    </row>
    <row r="407" spans="1:53" ht="16.5" customHeight="1" x14ac:dyDescent="0.25">
      <c r="A407" s="64" t="s">
        <v>573</v>
      </c>
      <c r="B407" s="64" t="s">
        <v>574</v>
      </c>
      <c r="C407" s="37">
        <v>4301020222</v>
      </c>
      <c r="D407" s="368">
        <v>4607091388930</v>
      </c>
      <c r="E407" s="368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8" t="s">
        <v>112</v>
      </c>
      <c r="L407" s="39" t="s">
        <v>111</v>
      </c>
      <c r="M407" s="38">
        <v>55</v>
      </c>
      <c r="N407" s="5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7" s="370"/>
      <c r="P407" s="370"/>
      <c r="Q407" s="370"/>
      <c r="R407" s="371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IFERROR(IF(W407=0,"",ROUNDUP(W407/H407,0)*0.01196),"")</f>
        <v/>
      </c>
      <c r="Y407" s="69" t="s">
        <v>48</v>
      </c>
      <c r="Z407" s="70" t="s">
        <v>48</v>
      </c>
      <c r="AD407" s="71"/>
      <c r="BA407" s="288" t="s">
        <v>66</v>
      </c>
    </row>
    <row r="408" spans="1:53" ht="16.5" customHeight="1" x14ac:dyDescent="0.25">
      <c r="A408" s="64" t="s">
        <v>575</v>
      </c>
      <c r="B408" s="64" t="s">
        <v>576</v>
      </c>
      <c r="C408" s="37">
        <v>4301020206</v>
      </c>
      <c r="D408" s="368">
        <v>4680115880054</v>
      </c>
      <c r="E408" s="368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5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08" s="370"/>
      <c r="P408" s="370"/>
      <c r="Q408" s="370"/>
      <c r="R408" s="371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x14ac:dyDescent="0.2">
      <c r="A409" s="375"/>
      <c r="B409" s="375"/>
      <c r="C409" s="375"/>
      <c r="D409" s="375"/>
      <c r="E409" s="375"/>
      <c r="F409" s="375"/>
      <c r="G409" s="375"/>
      <c r="H409" s="375"/>
      <c r="I409" s="375"/>
      <c r="J409" s="375"/>
      <c r="K409" s="375"/>
      <c r="L409" s="375"/>
      <c r="M409" s="376"/>
      <c r="N409" s="372" t="s">
        <v>43</v>
      </c>
      <c r="O409" s="373"/>
      <c r="P409" s="373"/>
      <c r="Q409" s="373"/>
      <c r="R409" s="373"/>
      <c r="S409" s="373"/>
      <c r="T409" s="374"/>
      <c r="U409" s="43" t="s">
        <v>42</v>
      </c>
      <c r="V409" s="44">
        <f>IFERROR(V407/H407,"0")+IFERROR(V408/H408,"0")</f>
        <v>0</v>
      </c>
      <c r="W409" s="44">
        <f>IFERROR(W407/H407,"0")+IFERROR(W408/H408,"0")</f>
        <v>0</v>
      </c>
      <c r="X409" s="44">
        <f>IFERROR(IF(X407="",0,X407),"0")+IFERROR(IF(X408="",0,X408),"0")</f>
        <v>0</v>
      </c>
      <c r="Y409" s="68"/>
      <c r="Z409" s="68"/>
    </row>
    <row r="410" spans="1:53" x14ac:dyDescent="0.2">
      <c r="A410" s="375"/>
      <c r="B410" s="375"/>
      <c r="C410" s="375"/>
      <c r="D410" s="375"/>
      <c r="E410" s="375"/>
      <c r="F410" s="375"/>
      <c r="G410" s="375"/>
      <c r="H410" s="375"/>
      <c r="I410" s="375"/>
      <c r="J410" s="375"/>
      <c r="K410" s="375"/>
      <c r="L410" s="375"/>
      <c r="M410" s="376"/>
      <c r="N410" s="372" t="s">
        <v>43</v>
      </c>
      <c r="O410" s="373"/>
      <c r="P410" s="373"/>
      <c r="Q410" s="373"/>
      <c r="R410" s="373"/>
      <c r="S410" s="373"/>
      <c r="T410" s="374"/>
      <c r="U410" s="43" t="s">
        <v>0</v>
      </c>
      <c r="V410" s="44">
        <f>IFERROR(SUM(V407:V408),"0")</f>
        <v>0</v>
      </c>
      <c r="W410" s="44">
        <f>IFERROR(SUM(W407:W408),"0")</f>
        <v>0</v>
      </c>
      <c r="X410" s="43"/>
      <c r="Y410" s="68"/>
      <c r="Z410" s="68"/>
    </row>
    <row r="411" spans="1:53" ht="14.25" customHeight="1" x14ac:dyDescent="0.25">
      <c r="A411" s="367" t="s">
        <v>76</v>
      </c>
      <c r="B411" s="367"/>
      <c r="C411" s="367"/>
      <c r="D411" s="367"/>
      <c r="E411" s="367"/>
      <c r="F411" s="367"/>
      <c r="G411" s="367"/>
      <c r="H411" s="367"/>
      <c r="I411" s="367"/>
      <c r="J411" s="367"/>
      <c r="K411" s="367"/>
      <c r="L411" s="367"/>
      <c r="M411" s="367"/>
      <c r="N411" s="367"/>
      <c r="O411" s="367"/>
      <c r="P411" s="367"/>
      <c r="Q411" s="367"/>
      <c r="R411" s="367"/>
      <c r="S411" s="367"/>
      <c r="T411" s="367"/>
      <c r="U411" s="367"/>
      <c r="V411" s="367"/>
      <c r="W411" s="367"/>
      <c r="X411" s="367"/>
      <c r="Y411" s="67"/>
      <c r="Z411" s="67"/>
    </row>
    <row r="412" spans="1:53" ht="27" customHeight="1" x14ac:dyDescent="0.25">
      <c r="A412" s="64" t="s">
        <v>577</v>
      </c>
      <c r="B412" s="64" t="s">
        <v>578</v>
      </c>
      <c r="C412" s="37">
        <v>4301031252</v>
      </c>
      <c r="D412" s="368">
        <v>4680115883116</v>
      </c>
      <c r="E412" s="368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111</v>
      </c>
      <c r="M412" s="38">
        <v>60</v>
      </c>
      <c r="N412" s="5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2" s="370"/>
      <c r="P412" s="370"/>
      <c r="Q412" s="370"/>
      <c r="R412" s="371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ref="W412:W417" si="19"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0" t="s">
        <v>66</v>
      </c>
    </row>
    <row r="413" spans="1:53" ht="27" customHeight="1" x14ac:dyDescent="0.25">
      <c r="A413" s="64" t="s">
        <v>579</v>
      </c>
      <c r="B413" s="64" t="s">
        <v>580</v>
      </c>
      <c r="C413" s="37">
        <v>4301031248</v>
      </c>
      <c r="D413" s="368">
        <v>4680115883093</v>
      </c>
      <c r="E413" s="368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79</v>
      </c>
      <c r="M413" s="38">
        <v>60</v>
      </c>
      <c r="N413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3" s="370"/>
      <c r="P413" s="370"/>
      <c r="Q413" s="370"/>
      <c r="R413" s="371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9"/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1" t="s">
        <v>66</v>
      </c>
    </row>
    <row r="414" spans="1:53" ht="27" customHeight="1" x14ac:dyDescent="0.25">
      <c r="A414" s="64" t="s">
        <v>581</v>
      </c>
      <c r="B414" s="64" t="s">
        <v>582</v>
      </c>
      <c r="C414" s="37">
        <v>4301031250</v>
      </c>
      <c r="D414" s="368">
        <v>4680115883109</v>
      </c>
      <c r="E414" s="368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79</v>
      </c>
      <c r="M414" s="38">
        <v>60</v>
      </c>
      <c r="N414" s="5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4" s="370"/>
      <c r="P414" s="370"/>
      <c r="Q414" s="370"/>
      <c r="R414" s="371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9"/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2" t="s">
        <v>66</v>
      </c>
    </row>
    <row r="415" spans="1:53" ht="27" customHeight="1" x14ac:dyDescent="0.25">
      <c r="A415" s="64" t="s">
        <v>583</v>
      </c>
      <c r="B415" s="64" t="s">
        <v>584</v>
      </c>
      <c r="C415" s="37">
        <v>4301031249</v>
      </c>
      <c r="D415" s="368">
        <v>4680115882072</v>
      </c>
      <c r="E415" s="368"/>
      <c r="F415" s="63">
        <v>0.6</v>
      </c>
      <c r="G415" s="38">
        <v>6</v>
      </c>
      <c r="H415" s="63">
        <v>3.6</v>
      </c>
      <c r="I415" s="63">
        <v>3.81</v>
      </c>
      <c r="J415" s="38">
        <v>120</v>
      </c>
      <c r="K415" s="38" t="s">
        <v>80</v>
      </c>
      <c r="L415" s="39" t="s">
        <v>111</v>
      </c>
      <c r="M415" s="38">
        <v>60</v>
      </c>
      <c r="N415" s="596" t="s">
        <v>585</v>
      </c>
      <c r="O415" s="370"/>
      <c r="P415" s="370"/>
      <c r="Q415" s="370"/>
      <c r="R415" s="371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IFERROR(IF(W415=0,"",ROUNDUP(W415/H415,0)*0.00937),"")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27" customHeight="1" x14ac:dyDescent="0.25">
      <c r="A416" s="64" t="s">
        <v>586</v>
      </c>
      <c r="B416" s="64" t="s">
        <v>587</v>
      </c>
      <c r="C416" s="37">
        <v>4301031251</v>
      </c>
      <c r="D416" s="368">
        <v>4680115882102</v>
      </c>
      <c r="E416" s="368"/>
      <c r="F416" s="63">
        <v>0.6</v>
      </c>
      <c r="G416" s="38">
        <v>6</v>
      </c>
      <c r="H416" s="63">
        <v>3.6</v>
      </c>
      <c r="I416" s="63">
        <v>3.81</v>
      </c>
      <c r="J416" s="38">
        <v>120</v>
      </c>
      <c r="K416" s="38" t="s">
        <v>80</v>
      </c>
      <c r="L416" s="39" t="s">
        <v>79</v>
      </c>
      <c r="M416" s="38">
        <v>60</v>
      </c>
      <c r="N416" s="597" t="s">
        <v>588</v>
      </c>
      <c r="O416" s="370"/>
      <c r="P416" s="370"/>
      <c r="Q416" s="370"/>
      <c r="R416" s="371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589</v>
      </c>
      <c r="B417" s="64" t="s">
        <v>590</v>
      </c>
      <c r="C417" s="37">
        <v>4301031253</v>
      </c>
      <c r="D417" s="368">
        <v>4680115882096</v>
      </c>
      <c r="E417" s="368"/>
      <c r="F417" s="63">
        <v>0.6</v>
      </c>
      <c r="G417" s="38">
        <v>6</v>
      </c>
      <c r="H417" s="63">
        <v>3.6</v>
      </c>
      <c r="I417" s="63">
        <v>3.81</v>
      </c>
      <c r="J417" s="38">
        <v>120</v>
      </c>
      <c r="K417" s="38" t="s">
        <v>80</v>
      </c>
      <c r="L417" s="39" t="s">
        <v>79</v>
      </c>
      <c r="M417" s="38">
        <v>60</v>
      </c>
      <c r="N417" s="598" t="s">
        <v>591</v>
      </c>
      <c r="O417" s="370"/>
      <c r="P417" s="370"/>
      <c r="Q417" s="370"/>
      <c r="R417" s="371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x14ac:dyDescent="0.2">
      <c r="A418" s="375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6"/>
      <c r="N418" s="372" t="s">
        <v>43</v>
      </c>
      <c r="O418" s="373"/>
      <c r="P418" s="373"/>
      <c r="Q418" s="373"/>
      <c r="R418" s="373"/>
      <c r="S418" s="373"/>
      <c r="T418" s="374"/>
      <c r="U418" s="43" t="s">
        <v>42</v>
      </c>
      <c r="V418" s="44">
        <f>IFERROR(V412/H412,"0")+IFERROR(V413/H413,"0")+IFERROR(V414/H414,"0")+IFERROR(V415/H415,"0")+IFERROR(V416/H416,"0")+IFERROR(V417/H417,"0")</f>
        <v>0</v>
      </c>
      <c r="W418" s="44">
        <f>IFERROR(W412/H412,"0")+IFERROR(W413/H413,"0")+IFERROR(W414/H414,"0")+IFERROR(W415/H415,"0")+IFERROR(W416/H416,"0")+IFERROR(W417/H417,"0")</f>
        <v>0</v>
      </c>
      <c r="X418" s="44">
        <f>IFERROR(IF(X412="",0,X412),"0")+IFERROR(IF(X413="",0,X413),"0")+IFERROR(IF(X414="",0,X414),"0")+IFERROR(IF(X415="",0,X415),"0")+IFERROR(IF(X416="",0,X416),"0")+IFERROR(IF(X417="",0,X417),"0")</f>
        <v>0</v>
      </c>
      <c r="Y418" s="68"/>
      <c r="Z418" s="68"/>
    </row>
    <row r="419" spans="1:53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6"/>
      <c r="N419" s="372" t="s">
        <v>43</v>
      </c>
      <c r="O419" s="373"/>
      <c r="P419" s="373"/>
      <c r="Q419" s="373"/>
      <c r="R419" s="373"/>
      <c r="S419" s="373"/>
      <c r="T419" s="374"/>
      <c r="U419" s="43" t="s">
        <v>0</v>
      </c>
      <c r="V419" s="44">
        <f>IFERROR(SUM(V412:V417),"0")</f>
        <v>0</v>
      </c>
      <c r="W419" s="44">
        <f>IFERROR(SUM(W412:W417),"0")</f>
        <v>0</v>
      </c>
      <c r="X419" s="43"/>
      <c r="Y419" s="68"/>
      <c r="Z419" s="68"/>
    </row>
    <row r="420" spans="1:53" ht="14.25" customHeight="1" x14ac:dyDescent="0.25">
      <c r="A420" s="367" t="s">
        <v>81</v>
      </c>
      <c r="B420" s="367"/>
      <c r="C420" s="367"/>
      <c r="D420" s="367"/>
      <c r="E420" s="367"/>
      <c r="F420" s="367"/>
      <c r="G420" s="367"/>
      <c r="H420" s="367"/>
      <c r="I420" s="367"/>
      <c r="J420" s="367"/>
      <c r="K420" s="367"/>
      <c r="L420" s="367"/>
      <c r="M420" s="367"/>
      <c r="N420" s="367"/>
      <c r="O420" s="367"/>
      <c r="P420" s="367"/>
      <c r="Q420" s="367"/>
      <c r="R420" s="367"/>
      <c r="S420" s="367"/>
      <c r="T420" s="367"/>
      <c r="U420" s="367"/>
      <c r="V420" s="367"/>
      <c r="W420" s="367"/>
      <c r="X420" s="367"/>
      <c r="Y420" s="67"/>
      <c r="Z420" s="67"/>
    </row>
    <row r="421" spans="1:53" ht="16.5" customHeight="1" x14ac:dyDescent="0.25">
      <c r="A421" s="64" t="s">
        <v>592</v>
      </c>
      <c r="B421" s="64" t="s">
        <v>593</v>
      </c>
      <c r="C421" s="37">
        <v>4301051230</v>
      </c>
      <c r="D421" s="368">
        <v>4607091383409</v>
      </c>
      <c r="E421" s="368"/>
      <c r="F421" s="63">
        <v>1.3</v>
      </c>
      <c r="G421" s="38">
        <v>6</v>
      </c>
      <c r="H421" s="63">
        <v>7.8</v>
      </c>
      <c r="I421" s="63">
        <v>8.3460000000000001</v>
      </c>
      <c r="J421" s="38">
        <v>56</v>
      </c>
      <c r="K421" s="38" t="s">
        <v>112</v>
      </c>
      <c r="L421" s="39" t="s">
        <v>79</v>
      </c>
      <c r="M421" s="38">
        <v>45</v>
      </c>
      <c r="N421" s="59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1" s="370"/>
      <c r="P421" s="370"/>
      <c r="Q421" s="370"/>
      <c r="R421" s="371"/>
      <c r="S421" s="40" t="s">
        <v>48</v>
      </c>
      <c r="T421" s="40" t="s">
        <v>48</v>
      </c>
      <c r="U421" s="41" t="s">
        <v>0</v>
      </c>
      <c r="V421" s="59">
        <v>0</v>
      </c>
      <c r="W421" s="56">
        <f>IFERROR(IF(V421="",0,CEILING((V421/$H421),1)*$H421),"")</f>
        <v>0</v>
      </c>
      <c r="X421" s="42" t="str">
        <f>IFERROR(IF(W421=0,"",ROUNDUP(W421/H421,0)*0.02175),"")</f>
        <v/>
      </c>
      <c r="Y421" s="69" t="s">
        <v>48</v>
      </c>
      <c r="Z421" s="70" t="s">
        <v>48</v>
      </c>
      <c r="AD421" s="71"/>
      <c r="BA421" s="296" t="s">
        <v>66</v>
      </c>
    </row>
    <row r="422" spans="1:53" ht="16.5" customHeight="1" x14ac:dyDescent="0.25">
      <c r="A422" s="64" t="s">
        <v>594</v>
      </c>
      <c r="B422" s="64" t="s">
        <v>595</v>
      </c>
      <c r="C422" s="37">
        <v>4301051231</v>
      </c>
      <c r="D422" s="368">
        <v>4607091383416</v>
      </c>
      <c r="E422" s="368"/>
      <c r="F422" s="63">
        <v>1.3</v>
      </c>
      <c r="G422" s="38">
        <v>6</v>
      </c>
      <c r="H422" s="63">
        <v>7.8</v>
      </c>
      <c r="I422" s="63">
        <v>8.3460000000000001</v>
      </c>
      <c r="J422" s="38">
        <v>56</v>
      </c>
      <c r="K422" s="38" t="s">
        <v>112</v>
      </c>
      <c r="L422" s="39" t="s">
        <v>79</v>
      </c>
      <c r="M422" s="38">
        <v>45</v>
      </c>
      <c r="N422" s="60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2" s="370"/>
      <c r="P422" s="370"/>
      <c r="Q422" s="370"/>
      <c r="R422" s="371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IFERROR(IF(W422=0,"",ROUNDUP(W422/H422,0)*0.02175),"")</f>
        <v/>
      </c>
      <c r="Y422" s="69" t="s">
        <v>48</v>
      </c>
      <c r="Z422" s="70" t="s">
        <v>48</v>
      </c>
      <c r="AD422" s="71"/>
      <c r="BA422" s="297" t="s">
        <v>66</v>
      </c>
    </row>
    <row r="423" spans="1:53" x14ac:dyDescent="0.2">
      <c r="A423" s="375"/>
      <c r="B423" s="375"/>
      <c r="C423" s="375"/>
      <c r="D423" s="375"/>
      <c r="E423" s="375"/>
      <c r="F423" s="375"/>
      <c r="G423" s="375"/>
      <c r="H423" s="375"/>
      <c r="I423" s="375"/>
      <c r="J423" s="375"/>
      <c r="K423" s="375"/>
      <c r="L423" s="375"/>
      <c r="M423" s="376"/>
      <c r="N423" s="372" t="s">
        <v>43</v>
      </c>
      <c r="O423" s="373"/>
      <c r="P423" s="373"/>
      <c r="Q423" s="373"/>
      <c r="R423" s="373"/>
      <c r="S423" s="373"/>
      <c r="T423" s="374"/>
      <c r="U423" s="43" t="s">
        <v>42</v>
      </c>
      <c r="V423" s="44">
        <f>IFERROR(V421/H421,"0")+IFERROR(V422/H422,"0")</f>
        <v>0</v>
      </c>
      <c r="W423" s="44">
        <f>IFERROR(W421/H421,"0")+IFERROR(W422/H422,"0")</f>
        <v>0</v>
      </c>
      <c r="X423" s="44">
        <f>IFERROR(IF(X421="",0,X421),"0")+IFERROR(IF(X422="",0,X422),"0")</f>
        <v>0</v>
      </c>
      <c r="Y423" s="68"/>
      <c r="Z423" s="68"/>
    </row>
    <row r="424" spans="1:53" x14ac:dyDescent="0.2">
      <c r="A424" s="375"/>
      <c r="B424" s="375"/>
      <c r="C424" s="375"/>
      <c r="D424" s="375"/>
      <c r="E424" s="375"/>
      <c r="F424" s="375"/>
      <c r="G424" s="375"/>
      <c r="H424" s="375"/>
      <c r="I424" s="375"/>
      <c r="J424" s="375"/>
      <c r="K424" s="375"/>
      <c r="L424" s="375"/>
      <c r="M424" s="376"/>
      <c r="N424" s="372" t="s">
        <v>43</v>
      </c>
      <c r="O424" s="373"/>
      <c r="P424" s="373"/>
      <c r="Q424" s="373"/>
      <c r="R424" s="373"/>
      <c r="S424" s="373"/>
      <c r="T424" s="374"/>
      <c r="U424" s="43" t="s">
        <v>0</v>
      </c>
      <c r="V424" s="44">
        <f>IFERROR(SUM(V421:V422),"0")</f>
        <v>0</v>
      </c>
      <c r="W424" s="44">
        <f>IFERROR(SUM(W421:W422),"0")</f>
        <v>0</v>
      </c>
      <c r="X424" s="43"/>
      <c r="Y424" s="68"/>
      <c r="Z424" s="68"/>
    </row>
    <row r="425" spans="1:53" ht="27.75" customHeight="1" x14ac:dyDescent="0.2">
      <c r="A425" s="365" t="s">
        <v>596</v>
      </c>
      <c r="B425" s="365"/>
      <c r="C425" s="365"/>
      <c r="D425" s="365"/>
      <c r="E425" s="365"/>
      <c r="F425" s="365"/>
      <c r="G425" s="365"/>
      <c r="H425" s="365"/>
      <c r="I425" s="365"/>
      <c r="J425" s="365"/>
      <c r="K425" s="365"/>
      <c r="L425" s="365"/>
      <c r="M425" s="365"/>
      <c r="N425" s="365"/>
      <c r="O425" s="365"/>
      <c r="P425" s="365"/>
      <c r="Q425" s="365"/>
      <c r="R425" s="365"/>
      <c r="S425" s="365"/>
      <c r="T425" s="365"/>
      <c r="U425" s="365"/>
      <c r="V425" s="365"/>
      <c r="W425" s="365"/>
      <c r="X425" s="365"/>
      <c r="Y425" s="55"/>
      <c r="Z425" s="55"/>
    </row>
    <row r="426" spans="1:53" ht="16.5" customHeight="1" x14ac:dyDescent="0.25">
      <c r="A426" s="366" t="s">
        <v>597</v>
      </c>
      <c r="B426" s="366"/>
      <c r="C426" s="366"/>
      <c r="D426" s="366"/>
      <c r="E426" s="366"/>
      <c r="F426" s="366"/>
      <c r="G426" s="366"/>
      <c r="H426" s="366"/>
      <c r="I426" s="366"/>
      <c r="J426" s="366"/>
      <c r="K426" s="366"/>
      <c r="L426" s="366"/>
      <c r="M426" s="366"/>
      <c r="N426" s="366"/>
      <c r="O426" s="366"/>
      <c r="P426" s="366"/>
      <c r="Q426" s="366"/>
      <c r="R426" s="366"/>
      <c r="S426" s="366"/>
      <c r="T426" s="366"/>
      <c r="U426" s="366"/>
      <c r="V426" s="366"/>
      <c r="W426" s="366"/>
      <c r="X426" s="366"/>
      <c r="Y426" s="66"/>
      <c r="Z426" s="66"/>
    </row>
    <row r="427" spans="1:53" ht="14.25" customHeight="1" x14ac:dyDescent="0.25">
      <c r="A427" s="367" t="s">
        <v>114</v>
      </c>
      <c r="B427" s="367"/>
      <c r="C427" s="367"/>
      <c r="D427" s="367"/>
      <c r="E427" s="367"/>
      <c r="F427" s="367"/>
      <c r="G427" s="367"/>
      <c r="H427" s="367"/>
      <c r="I427" s="367"/>
      <c r="J427" s="367"/>
      <c r="K427" s="367"/>
      <c r="L427" s="367"/>
      <c r="M427" s="367"/>
      <c r="N427" s="367"/>
      <c r="O427" s="367"/>
      <c r="P427" s="367"/>
      <c r="Q427" s="367"/>
      <c r="R427" s="367"/>
      <c r="S427" s="367"/>
      <c r="T427" s="367"/>
      <c r="U427" s="367"/>
      <c r="V427" s="367"/>
      <c r="W427" s="367"/>
      <c r="X427" s="367"/>
      <c r="Y427" s="67"/>
      <c r="Z427" s="67"/>
    </row>
    <row r="428" spans="1:53" ht="27" customHeight="1" x14ac:dyDescent="0.25">
      <c r="A428" s="64" t="s">
        <v>598</v>
      </c>
      <c r="B428" s="64" t="s">
        <v>599</v>
      </c>
      <c r="C428" s="37">
        <v>4301011585</v>
      </c>
      <c r="D428" s="368">
        <v>4640242180441</v>
      </c>
      <c r="E428" s="368"/>
      <c r="F428" s="63">
        <v>1.5</v>
      </c>
      <c r="G428" s="38">
        <v>8</v>
      </c>
      <c r="H428" s="63">
        <v>12</v>
      </c>
      <c r="I428" s="63">
        <v>12.48</v>
      </c>
      <c r="J428" s="38">
        <v>56</v>
      </c>
      <c r="K428" s="38" t="s">
        <v>112</v>
      </c>
      <c r="L428" s="39" t="s">
        <v>111</v>
      </c>
      <c r="M428" s="38">
        <v>50</v>
      </c>
      <c r="N428" s="601" t="s">
        <v>600</v>
      </c>
      <c r="O428" s="370"/>
      <c r="P428" s="370"/>
      <c r="Q428" s="370"/>
      <c r="R428" s="371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IFERROR(IF(W428=0,"",ROUNDUP(W428/H428,0)*0.02175),"")</f>
        <v/>
      </c>
      <c r="Y428" s="69" t="s">
        <v>48</v>
      </c>
      <c r="Z428" s="70" t="s">
        <v>48</v>
      </c>
      <c r="AD428" s="71"/>
      <c r="BA428" s="298" t="s">
        <v>66</v>
      </c>
    </row>
    <row r="429" spans="1:53" ht="27" customHeight="1" x14ac:dyDescent="0.25">
      <c r="A429" s="64" t="s">
        <v>601</v>
      </c>
      <c r="B429" s="64" t="s">
        <v>602</v>
      </c>
      <c r="C429" s="37">
        <v>4301011584</v>
      </c>
      <c r="D429" s="368">
        <v>4640242180564</v>
      </c>
      <c r="E429" s="368"/>
      <c r="F429" s="63">
        <v>1.5</v>
      </c>
      <c r="G429" s="38">
        <v>8</v>
      </c>
      <c r="H429" s="63">
        <v>12</v>
      </c>
      <c r="I429" s="63">
        <v>12.48</v>
      </c>
      <c r="J429" s="38">
        <v>56</v>
      </c>
      <c r="K429" s="38" t="s">
        <v>112</v>
      </c>
      <c r="L429" s="39" t="s">
        <v>111</v>
      </c>
      <c r="M429" s="38">
        <v>50</v>
      </c>
      <c r="N429" s="602" t="s">
        <v>603</v>
      </c>
      <c r="O429" s="370"/>
      <c r="P429" s="370"/>
      <c r="Q429" s="370"/>
      <c r="R429" s="371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IFERROR(IF(W429=0,"",ROUNDUP(W429/H429,0)*0.02175),"")</f>
        <v/>
      </c>
      <c r="Y429" s="69" t="s">
        <v>48</v>
      </c>
      <c r="Z429" s="70" t="s">
        <v>48</v>
      </c>
      <c r="AD429" s="71"/>
      <c r="BA429" s="299" t="s">
        <v>66</v>
      </c>
    </row>
    <row r="430" spans="1:53" x14ac:dyDescent="0.2">
      <c r="A430" s="375"/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6"/>
      <c r="N430" s="372" t="s">
        <v>43</v>
      </c>
      <c r="O430" s="373"/>
      <c r="P430" s="373"/>
      <c r="Q430" s="373"/>
      <c r="R430" s="373"/>
      <c r="S430" s="373"/>
      <c r="T430" s="374"/>
      <c r="U430" s="43" t="s">
        <v>42</v>
      </c>
      <c r="V430" s="44">
        <f>IFERROR(V428/H428,"0")+IFERROR(V429/H429,"0")</f>
        <v>0</v>
      </c>
      <c r="W430" s="44">
        <f>IFERROR(W428/H428,"0")+IFERROR(W429/H429,"0")</f>
        <v>0</v>
      </c>
      <c r="X430" s="44">
        <f>IFERROR(IF(X428="",0,X428),"0")+IFERROR(IF(X429="",0,X429),"0")</f>
        <v>0</v>
      </c>
      <c r="Y430" s="68"/>
      <c r="Z430" s="68"/>
    </row>
    <row r="431" spans="1:53" x14ac:dyDescent="0.2">
      <c r="A431" s="375"/>
      <c r="B431" s="375"/>
      <c r="C431" s="375"/>
      <c r="D431" s="375"/>
      <c r="E431" s="375"/>
      <c r="F431" s="375"/>
      <c r="G431" s="375"/>
      <c r="H431" s="375"/>
      <c r="I431" s="375"/>
      <c r="J431" s="375"/>
      <c r="K431" s="375"/>
      <c r="L431" s="375"/>
      <c r="M431" s="376"/>
      <c r="N431" s="372" t="s">
        <v>43</v>
      </c>
      <c r="O431" s="373"/>
      <c r="P431" s="373"/>
      <c r="Q431" s="373"/>
      <c r="R431" s="373"/>
      <c r="S431" s="373"/>
      <c r="T431" s="374"/>
      <c r="U431" s="43" t="s">
        <v>0</v>
      </c>
      <c r="V431" s="44">
        <f>IFERROR(SUM(V428:V429),"0")</f>
        <v>0</v>
      </c>
      <c r="W431" s="44">
        <f>IFERROR(SUM(W428:W429),"0")</f>
        <v>0</v>
      </c>
      <c r="X431" s="43"/>
      <c r="Y431" s="68"/>
      <c r="Z431" s="68"/>
    </row>
    <row r="432" spans="1:53" ht="14.25" customHeight="1" x14ac:dyDescent="0.25">
      <c r="A432" s="367" t="s">
        <v>108</v>
      </c>
      <c r="B432" s="367"/>
      <c r="C432" s="367"/>
      <c r="D432" s="367"/>
      <c r="E432" s="367"/>
      <c r="F432" s="367"/>
      <c r="G432" s="367"/>
      <c r="H432" s="367"/>
      <c r="I432" s="367"/>
      <c r="J432" s="367"/>
      <c r="K432" s="367"/>
      <c r="L432" s="367"/>
      <c r="M432" s="367"/>
      <c r="N432" s="367"/>
      <c r="O432" s="367"/>
      <c r="P432" s="367"/>
      <c r="Q432" s="367"/>
      <c r="R432" s="367"/>
      <c r="S432" s="367"/>
      <c r="T432" s="367"/>
      <c r="U432" s="367"/>
      <c r="V432" s="367"/>
      <c r="W432" s="367"/>
      <c r="X432" s="367"/>
      <c r="Y432" s="67"/>
      <c r="Z432" s="67"/>
    </row>
    <row r="433" spans="1:53" ht="27" customHeight="1" x14ac:dyDescent="0.25">
      <c r="A433" s="64" t="s">
        <v>604</v>
      </c>
      <c r="B433" s="64" t="s">
        <v>605</v>
      </c>
      <c r="C433" s="37">
        <v>4301020260</v>
      </c>
      <c r="D433" s="368">
        <v>4640242180526</v>
      </c>
      <c r="E433" s="368"/>
      <c r="F433" s="63">
        <v>1.8</v>
      </c>
      <c r="G433" s="38">
        <v>6</v>
      </c>
      <c r="H433" s="63">
        <v>10.8</v>
      </c>
      <c r="I433" s="63">
        <v>11.28</v>
      </c>
      <c r="J433" s="38">
        <v>56</v>
      </c>
      <c r="K433" s="38" t="s">
        <v>112</v>
      </c>
      <c r="L433" s="39" t="s">
        <v>111</v>
      </c>
      <c r="M433" s="38">
        <v>50</v>
      </c>
      <c r="N433" s="603" t="s">
        <v>606</v>
      </c>
      <c r="O433" s="370"/>
      <c r="P433" s="370"/>
      <c r="Q433" s="370"/>
      <c r="R433" s="371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0" t="s">
        <v>66</v>
      </c>
    </row>
    <row r="434" spans="1:53" ht="16.5" customHeight="1" x14ac:dyDescent="0.25">
      <c r="A434" s="64" t="s">
        <v>607</v>
      </c>
      <c r="B434" s="64" t="s">
        <v>608</v>
      </c>
      <c r="C434" s="37">
        <v>4301020269</v>
      </c>
      <c r="D434" s="368">
        <v>4640242180519</v>
      </c>
      <c r="E434" s="368"/>
      <c r="F434" s="63">
        <v>1.35</v>
      </c>
      <c r="G434" s="38">
        <v>8</v>
      </c>
      <c r="H434" s="63">
        <v>10.8</v>
      </c>
      <c r="I434" s="63">
        <v>11.28</v>
      </c>
      <c r="J434" s="38">
        <v>56</v>
      </c>
      <c r="K434" s="38" t="s">
        <v>112</v>
      </c>
      <c r="L434" s="39" t="s">
        <v>139</v>
      </c>
      <c r="M434" s="38">
        <v>50</v>
      </c>
      <c r="N434" s="604" t="s">
        <v>609</v>
      </c>
      <c r="O434" s="370"/>
      <c r="P434" s="370"/>
      <c r="Q434" s="370"/>
      <c r="R434" s="371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1" t="s">
        <v>66</v>
      </c>
    </row>
    <row r="435" spans="1:53" x14ac:dyDescent="0.2">
      <c r="A435" s="375"/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6"/>
      <c r="N435" s="372" t="s">
        <v>43</v>
      </c>
      <c r="O435" s="373"/>
      <c r="P435" s="373"/>
      <c r="Q435" s="373"/>
      <c r="R435" s="373"/>
      <c r="S435" s="373"/>
      <c r="T435" s="374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375"/>
      <c r="B436" s="375"/>
      <c r="C436" s="375"/>
      <c r="D436" s="375"/>
      <c r="E436" s="375"/>
      <c r="F436" s="375"/>
      <c r="G436" s="375"/>
      <c r="H436" s="375"/>
      <c r="I436" s="375"/>
      <c r="J436" s="375"/>
      <c r="K436" s="375"/>
      <c r="L436" s="375"/>
      <c r="M436" s="376"/>
      <c r="N436" s="372" t="s">
        <v>43</v>
      </c>
      <c r="O436" s="373"/>
      <c r="P436" s="373"/>
      <c r="Q436" s="373"/>
      <c r="R436" s="373"/>
      <c r="S436" s="373"/>
      <c r="T436" s="374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367" t="s">
        <v>76</v>
      </c>
      <c r="B437" s="367"/>
      <c r="C437" s="367"/>
      <c r="D437" s="367"/>
      <c r="E437" s="367"/>
      <c r="F437" s="367"/>
      <c r="G437" s="367"/>
      <c r="H437" s="367"/>
      <c r="I437" s="367"/>
      <c r="J437" s="367"/>
      <c r="K437" s="367"/>
      <c r="L437" s="367"/>
      <c r="M437" s="367"/>
      <c r="N437" s="367"/>
      <c r="O437" s="367"/>
      <c r="P437" s="367"/>
      <c r="Q437" s="367"/>
      <c r="R437" s="367"/>
      <c r="S437" s="367"/>
      <c r="T437" s="367"/>
      <c r="U437" s="367"/>
      <c r="V437" s="367"/>
      <c r="W437" s="367"/>
      <c r="X437" s="367"/>
      <c r="Y437" s="67"/>
      <c r="Z437" s="67"/>
    </row>
    <row r="438" spans="1:53" ht="27" customHeight="1" x14ac:dyDescent="0.25">
      <c r="A438" s="64" t="s">
        <v>610</v>
      </c>
      <c r="B438" s="64" t="s">
        <v>611</v>
      </c>
      <c r="C438" s="37">
        <v>4301031280</v>
      </c>
      <c r="D438" s="368">
        <v>4640242180816</v>
      </c>
      <c r="E438" s="368"/>
      <c r="F438" s="63">
        <v>0.7</v>
      </c>
      <c r="G438" s="38">
        <v>6</v>
      </c>
      <c r="H438" s="63">
        <v>4.2</v>
      </c>
      <c r="I438" s="63">
        <v>4.46</v>
      </c>
      <c r="J438" s="38">
        <v>156</v>
      </c>
      <c r="K438" s="38" t="s">
        <v>80</v>
      </c>
      <c r="L438" s="39" t="s">
        <v>79</v>
      </c>
      <c r="M438" s="38">
        <v>40</v>
      </c>
      <c r="N438" s="605" t="s">
        <v>612</v>
      </c>
      <c r="O438" s="370"/>
      <c r="P438" s="370"/>
      <c r="Q438" s="370"/>
      <c r="R438" s="371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IFERROR(IF(W438=0,"",ROUNDUP(W438/H438,0)*0.00753),"")</f>
        <v/>
      </c>
      <c r="Y438" s="69" t="s">
        <v>48</v>
      </c>
      <c r="Z438" s="70" t="s">
        <v>48</v>
      </c>
      <c r="AD438" s="71"/>
      <c r="BA438" s="302" t="s">
        <v>66</v>
      </c>
    </row>
    <row r="439" spans="1:53" ht="27" customHeight="1" x14ac:dyDescent="0.25">
      <c r="A439" s="64" t="s">
        <v>613</v>
      </c>
      <c r="B439" s="64" t="s">
        <v>614</v>
      </c>
      <c r="C439" s="37">
        <v>4301031244</v>
      </c>
      <c r="D439" s="368">
        <v>4640242180595</v>
      </c>
      <c r="E439" s="368"/>
      <c r="F439" s="63">
        <v>0.7</v>
      </c>
      <c r="G439" s="38">
        <v>6</v>
      </c>
      <c r="H439" s="63">
        <v>4.2</v>
      </c>
      <c r="I439" s="63">
        <v>4.46</v>
      </c>
      <c r="J439" s="38">
        <v>156</v>
      </c>
      <c r="K439" s="38" t="s">
        <v>80</v>
      </c>
      <c r="L439" s="39" t="s">
        <v>79</v>
      </c>
      <c r="M439" s="38">
        <v>40</v>
      </c>
      <c r="N439" s="606" t="s">
        <v>615</v>
      </c>
      <c r="O439" s="370"/>
      <c r="P439" s="370"/>
      <c r="Q439" s="370"/>
      <c r="R439" s="371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IFERROR(IF(W439=0,"",ROUNDUP(W439/H439,0)*0.00753),"")</f>
        <v/>
      </c>
      <c r="Y439" s="69" t="s">
        <v>48</v>
      </c>
      <c r="Z439" s="70" t="s">
        <v>48</v>
      </c>
      <c r="AD439" s="71"/>
      <c r="BA439" s="303" t="s">
        <v>66</v>
      </c>
    </row>
    <row r="440" spans="1:53" x14ac:dyDescent="0.2">
      <c r="A440" s="375"/>
      <c r="B440" s="375"/>
      <c r="C440" s="375"/>
      <c r="D440" s="375"/>
      <c r="E440" s="375"/>
      <c r="F440" s="375"/>
      <c r="G440" s="375"/>
      <c r="H440" s="375"/>
      <c r="I440" s="375"/>
      <c r="J440" s="375"/>
      <c r="K440" s="375"/>
      <c r="L440" s="375"/>
      <c r="M440" s="376"/>
      <c r="N440" s="372" t="s">
        <v>43</v>
      </c>
      <c r="O440" s="373"/>
      <c r="P440" s="373"/>
      <c r="Q440" s="373"/>
      <c r="R440" s="373"/>
      <c r="S440" s="373"/>
      <c r="T440" s="374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75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6"/>
      <c r="N441" s="372" t="s">
        <v>43</v>
      </c>
      <c r="O441" s="373"/>
      <c r="P441" s="373"/>
      <c r="Q441" s="373"/>
      <c r="R441" s="373"/>
      <c r="S441" s="373"/>
      <c r="T441" s="374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14.25" customHeight="1" x14ac:dyDescent="0.25">
      <c r="A442" s="367" t="s">
        <v>81</v>
      </c>
      <c r="B442" s="367"/>
      <c r="C442" s="367"/>
      <c r="D442" s="367"/>
      <c r="E442" s="367"/>
      <c r="F442" s="367"/>
      <c r="G442" s="367"/>
      <c r="H442" s="367"/>
      <c r="I442" s="367"/>
      <c r="J442" s="367"/>
      <c r="K442" s="367"/>
      <c r="L442" s="367"/>
      <c r="M442" s="367"/>
      <c r="N442" s="367"/>
      <c r="O442" s="367"/>
      <c r="P442" s="367"/>
      <c r="Q442" s="367"/>
      <c r="R442" s="367"/>
      <c r="S442" s="367"/>
      <c r="T442" s="367"/>
      <c r="U442" s="367"/>
      <c r="V442" s="367"/>
      <c r="W442" s="367"/>
      <c r="X442" s="367"/>
      <c r="Y442" s="67"/>
      <c r="Z442" s="67"/>
    </row>
    <row r="443" spans="1:53" ht="27" customHeight="1" x14ac:dyDescent="0.25">
      <c r="A443" s="64" t="s">
        <v>616</v>
      </c>
      <c r="B443" s="64" t="s">
        <v>617</v>
      </c>
      <c r="C443" s="37">
        <v>4301051510</v>
      </c>
      <c r="D443" s="368">
        <v>4640242180540</v>
      </c>
      <c r="E443" s="368"/>
      <c r="F443" s="63">
        <v>1.3</v>
      </c>
      <c r="G443" s="38">
        <v>6</v>
      </c>
      <c r="H443" s="63">
        <v>7.8</v>
      </c>
      <c r="I443" s="63">
        <v>8.3640000000000008</v>
      </c>
      <c r="J443" s="38">
        <v>56</v>
      </c>
      <c r="K443" s="38" t="s">
        <v>112</v>
      </c>
      <c r="L443" s="39" t="s">
        <v>79</v>
      </c>
      <c r="M443" s="38">
        <v>30</v>
      </c>
      <c r="N443" s="607" t="s">
        <v>618</v>
      </c>
      <c r="O443" s="370"/>
      <c r="P443" s="370"/>
      <c r="Q443" s="370"/>
      <c r="R443" s="371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04" t="s">
        <v>66</v>
      </c>
    </row>
    <row r="444" spans="1:53" ht="27" customHeight="1" x14ac:dyDescent="0.25">
      <c r="A444" s="64" t="s">
        <v>619</v>
      </c>
      <c r="B444" s="64" t="s">
        <v>620</v>
      </c>
      <c r="C444" s="37">
        <v>4301051508</v>
      </c>
      <c r="D444" s="368">
        <v>4640242180557</v>
      </c>
      <c r="E444" s="368"/>
      <c r="F444" s="63">
        <v>0.5</v>
      </c>
      <c r="G444" s="38">
        <v>6</v>
      </c>
      <c r="H444" s="63">
        <v>3</v>
      </c>
      <c r="I444" s="63">
        <v>3.2839999999999998</v>
      </c>
      <c r="J444" s="38">
        <v>156</v>
      </c>
      <c r="K444" s="38" t="s">
        <v>80</v>
      </c>
      <c r="L444" s="39" t="s">
        <v>79</v>
      </c>
      <c r="M444" s="38">
        <v>30</v>
      </c>
      <c r="N444" s="608" t="s">
        <v>621</v>
      </c>
      <c r="O444" s="370"/>
      <c r="P444" s="370"/>
      <c r="Q444" s="370"/>
      <c r="R444" s="371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5" t="s">
        <v>66</v>
      </c>
    </row>
    <row r="445" spans="1:53" x14ac:dyDescent="0.2">
      <c r="A445" s="375"/>
      <c r="B445" s="375"/>
      <c r="C445" s="375"/>
      <c r="D445" s="375"/>
      <c r="E445" s="375"/>
      <c r="F445" s="375"/>
      <c r="G445" s="375"/>
      <c r="H445" s="375"/>
      <c r="I445" s="375"/>
      <c r="J445" s="375"/>
      <c r="K445" s="375"/>
      <c r="L445" s="375"/>
      <c r="M445" s="376"/>
      <c r="N445" s="372" t="s">
        <v>43</v>
      </c>
      <c r="O445" s="373"/>
      <c r="P445" s="373"/>
      <c r="Q445" s="373"/>
      <c r="R445" s="373"/>
      <c r="S445" s="373"/>
      <c r="T445" s="374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75"/>
      <c r="B446" s="375"/>
      <c r="C446" s="375"/>
      <c r="D446" s="375"/>
      <c r="E446" s="375"/>
      <c r="F446" s="375"/>
      <c r="G446" s="375"/>
      <c r="H446" s="375"/>
      <c r="I446" s="375"/>
      <c r="J446" s="375"/>
      <c r="K446" s="375"/>
      <c r="L446" s="375"/>
      <c r="M446" s="376"/>
      <c r="N446" s="372" t="s">
        <v>43</v>
      </c>
      <c r="O446" s="373"/>
      <c r="P446" s="373"/>
      <c r="Q446" s="373"/>
      <c r="R446" s="373"/>
      <c r="S446" s="373"/>
      <c r="T446" s="374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6.5" customHeight="1" x14ac:dyDescent="0.25">
      <c r="A447" s="366" t="s">
        <v>622</v>
      </c>
      <c r="B447" s="366"/>
      <c r="C447" s="366"/>
      <c r="D447" s="366"/>
      <c r="E447" s="366"/>
      <c r="F447" s="366"/>
      <c r="G447" s="366"/>
      <c r="H447" s="366"/>
      <c r="I447" s="366"/>
      <c r="J447" s="366"/>
      <c r="K447" s="366"/>
      <c r="L447" s="366"/>
      <c r="M447" s="366"/>
      <c r="N447" s="366"/>
      <c r="O447" s="366"/>
      <c r="P447" s="366"/>
      <c r="Q447" s="366"/>
      <c r="R447" s="366"/>
      <c r="S447" s="366"/>
      <c r="T447" s="366"/>
      <c r="U447" s="366"/>
      <c r="V447" s="366"/>
      <c r="W447" s="366"/>
      <c r="X447" s="366"/>
      <c r="Y447" s="66"/>
      <c r="Z447" s="66"/>
    </row>
    <row r="448" spans="1:53" ht="14.25" customHeight="1" x14ac:dyDescent="0.25">
      <c r="A448" s="367" t="s">
        <v>81</v>
      </c>
      <c r="B448" s="367"/>
      <c r="C448" s="367"/>
      <c r="D448" s="367"/>
      <c r="E448" s="367"/>
      <c r="F448" s="367"/>
      <c r="G448" s="367"/>
      <c r="H448" s="367"/>
      <c r="I448" s="367"/>
      <c r="J448" s="367"/>
      <c r="K448" s="367"/>
      <c r="L448" s="367"/>
      <c r="M448" s="367"/>
      <c r="N448" s="367"/>
      <c r="O448" s="367"/>
      <c r="P448" s="367"/>
      <c r="Q448" s="367"/>
      <c r="R448" s="367"/>
      <c r="S448" s="367"/>
      <c r="T448" s="367"/>
      <c r="U448" s="367"/>
      <c r="V448" s="367"/>
      <c r="W448" s="367"/>
      <c r="X448" s="367"/>
      <c r="Y448" s="67"/>
      <c r="Z448" s="67"/>
    </row>
    <row r="449" spans="1:53" ht="16.5" customHeight="1" x14ac:dyDescent="0.25">
      <c r="A449" s="64" t="s">
        <v>623</v>
      </c>
      <c r="B449" s="64" t="s">
        <v>624</v>
      </c>
      <c r="C449" s="37">
        <v>4301051310</v>
      </c>
      <c r="D449" s="368">
        <v>4680115880870</v>
      </c>
      <c r="E449" s="368"/>
      <c r="F449" s="63">
        <v>1.3</v>
      </c>
      <c r="G449" s="38">
        <v>6</v>
      </c>
      <c r="H449" s="63">
        <v>7.8</v>
      </c>
      <c r="I449" s="63">
        <v>8.3640000000000008</v>
      </c>
      <c r="J449" s="38">
        <v>56</v>
      </c>
      <c r="K449" s="38" t="s">
        <v>112</v>
      </c>
      <c r="L449" s="39" t="s">
        <v>139</v>
      </c>
      <c r="M449" s="38">
        <v>40</v>
      </c>
      <c r="N449" s="60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49" s="370"/>
      <c r="P449" s="370"/>
      <c r="Q449" s="370"/>
      <c r="R449" s="371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06" t="s">
        <v>66</v>
      </c>
    </row>
    <row r="450" spans="1:53" x14ac:dyDescent="0.2">
      <c r="A450" s="375"/>
      <c r="B450" s="375"/>
      <c r="C450" s="375"/>
      <c r="D450" s="375"/>
      <c r="E450" s="375"/>
      <c r="F450" s="375"/>
      <c r="G450" s="375"/>
      <c r="H450" s="375"/>
      <c r="I450" s="375"/>
      <c r="J450" s="375"/>
      <c r="K450" s="375"/>
      <c r="L450" s="375"/>
      <c r="M450" s="376"/>
      <c r="N450" s="372" t="s">
        <v>43</v>
      </c>
      <c r="O450" s="373"/>
      <c r="P450" s="373"/>
      <c r="Q450" s="373"/>
      <c r="R450" s="373"/>
      <c r="S450" s="373"/>
      <c r="T450" s="374"/>
      <c r="U450" s="43" t="s">
        <v>42</v>
      </c>
      <c r="V450" s="44">
        <f>IFERROR(V449/H449,"0")</f>
        <v>0</v>
      </c>
      <c r="W450" s="44">
        <f>IFERROR(W449/H449,"0")</f>
        <v>0</v>
      </c>
      <c r="X450" s="44">
        <f>IFERROR(IF(X449="",0,X449),"0")</f>
        <v>0</v>
      </c>
      <c r="Y450" s="68"/>
      <c r="Z450" s="68"/>
    </row>
    <row r="451" spans="1:53" x14ac:dyDescent="0.2">
      <c r="A451" s="375"/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6"/>
      <c r="N451" s="372" t="s">
        <v>43</v>
      </c>
      <c r="O451" s="373"/>
      <c r="P451" s="373"/>
      <c r="Q451" s="373"/>
      <c r="R451" s="373"/>
      <c r="S451" s="373"/>
      <c r="T451" s="374"/>
      <c r="U451" s="43" t="s">
        <v>0</v>
      </c>
      <c r="V451" s="44">
        <f>IFERROR(SUM(V449:V449),"0")</f>
        <v>0</v>
      </c>
      <c r="W451" s="44">
        <f>IFERROR(SUM(W449:W449),"0")</f>
        <v>0</v>
      </c>
      <c r="X451" s="43"/>
      <c r="Y451" s="68"/>
      <c r="Z451" s="68"/>
    </row>
    <row r="452" spans="1:53" ht="15" customHeight="1" x14ac:dyDescent="0.2">
      <c r="A452" s="375"/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613"/>
      <c r="N452" s="610" t="s">
        <v>36</v>
      </c>
      <c r="O452" s="611"/>
      <c r="P452" s="611"/>
      <c r="Q452" s="611"/>
      <c r="R452" s="611"/>
      <c r="S452" s="611"/>
      <c r="T452" s="612"/>
      <c r="U452" s="43" t="s">
        <v>0</v>
      </c>
      <c r="V452" s="44">
        <f>IFERROR(V24+V33+V37+V41+V45+V51+V59+V78+V88+V99+V111+V119+V126+V134+V146+V152+V157+V164+V184+V189+V207+V211+V218+V229+V235+V241+V247+V258+V263+V268+V274+V278+V282+V295+V301+V305+V309+V317+V322+V329+V333+V340+V356+V363+V367+V371+V377+V387+V391+V405+V410+V419+V424+V431+V436+V441+V446+V451,"0")</f>
        <v>0</v>
      </c>
      <c r="W452" s="44">
        <f>IFERROR(W24+W33+W37+W41+W45+W51+W59+W78+W88+W99+W111+W119+W126+W134+W146+W152+W157+W164+W184+W189+W207+W211+W218+W229+W235+W241+W247+W258+W263+W268+W274+W278+W282+W295+W301+W305+W309+W317+W322+W329+W333+W340+W356+W363+W367+W371+W377+W387+W391+W405+W410+W419+W424+W431+W436+W441+W446+W451,"0")</f>
        <v>0</v>
      </c>
      <c r="X452" s="43"/>
      <c r="Y452" s="68"/>
      <c r="Z452" s="68"/>
    </row>
    <row r="453" spans="1:53" x14ac:dyDescent="0.2">
      <c r="A453" s="375"/>
      <c r="B453" s="375"/>
      <c r="C453" s="375"/>
      <c r="D453" s="375"/>
      <c r="E453" s="375"/>
      <c r="F453" s="375"/>
      <c r="G453" s="375"/>
      <c r="H453" s="375"/>
      <c r="I453" s="375"/>
      <c r="J453" s="375"/>
      <c r="K453" s="375"/>
      <c r="L453" s="375"/>
      <c r="M453" s="613"/>
      <c r="N453" s="610" t="s">
        <v>37</v>
      </c>
      <c r="O453" s="611"/>
      <c r="P453" s="611"/>
      <c r="Q453" s="611"/>
      <c r="R453" s="611"/>
      <c r="S453" s="611"/>
      <c r="T453" s="612"/>
      <c r="U453" s="43" t="s">
        <v>0</v>
      </c>
      <c r="V45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231*I231/H231,"0")+IFERROR(V232*I232/H232,"0")+IFERROR(V233*I233/H233,"0")+IFERROR(V237*I237/H237,"0")+IFERROR(V238*I238/H238,"0")+IFERROR(V239*I239/H239,"0")+IFERROR(V243*I243/H243,"0")+IFERROR(V244*I244/H244,"0")+IFERROR(V245*I245/H245,"0")+IFERROR(V250*I250/H250,"0")+IFERROR(V251*I251/H251,"0")+IFERROR(V252*I252/H252,"0")+IFERROR(V253*I253/H253,"0")+IFERROR(V254*I254/H254,"0")+IFERROR(V255*I255/H255,"0")+IFERROR(V256*I256/H256,"0")+IFERROR(V260*I260/H260,"0")+IFERROR(V261*I261/H261,"0")+IFERROR(V266*I266/H266,"0")+IFERROR(V270*I270/H270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374*I374/H374,"0")+IFERROR(V375*I375/H375,"0")+IFERROR(V379*I379/H379,"0")+IFERROR(V380*I380/H380,"0")+IFERROR(V381*I381/H381,"0")+IFERROR(V382*I382/H382,"0")+IFERROR(V383*I383/H383,"0")+IFERROR(V384*I384/H384,"0")+IFERROR(V385*I385/H385,"0")+IFERROR(V389*I389/H389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412*I412/H412,"0")+IFERROR(V413*I413/H413,"0")+IFERROR(V414*I414/H414,"0")+IFERROR(V415*I415/H415,"0")+IFERROR(V416*I416/H416,"0")+IFERROR(V417*I417/H417,"0")+IFERROR(V421*I421/H421,"0")+IFERROR(V422*I422/H422,"0")+IFERROR(V428*I428/H428,"0")+IFERROR(V429*I429/H429,"0")+IFERROR(V433*I433/H433,"0")+IFERROR(V434*I434/H434,"0")+IFERROR(V438*I438/H438,"0")+IFERROR(V439*I439/H439,"0")+IFERROR(V443*I443/H443,"0")+IFERROR(V444*I444/H444,"0")+IFERROR(V449*I449/H449,"0"),"0")</f>
        <v>0</v>
      </c>
      <c r="W45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231*I231/H231,"0")+IFERROR(W232*I232/H232,"0")+IFERROR(W233*I233/H233,"0")+IFERROR(W237*I237/H237,"0")+IFERROR(W238*I238/H238,"0")+IFERROR(W239*I239/H239,"0")+IFERROR(W243*I243/H243,"0")+IFERROR(W244*I244/H244,"0")+IFERROR(W245*I245/H245,"0")+IFERROR(W250*I250/H250,"0")+IFERROR(W251*I251/H251,"0")+IFERROR(W252*I252/H252,"0")+IFERROR(W253*I253/H253,"0")+IFERROR(W254*I254/H254,"0")+IFERROR(W255*I255/H255,"0")+IFERROR(W256*I256/H256,"0")+IFERROR(W260*I260/H260,"0")+IFERROR(W261*I261/H261,"0")+IFERROR(W266*I266/H266,"0")+IFERROR(W270*I270/H270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374*I374/H374,"0")+IFERROR(W375*I375/H375,"0")+IFERROR(W379*I379/H379,"0")+IFERROR(W380*I380/H380,"0")+IFERROR(W381*I381/H381,"0")+IFERROR(W382*I382/H382,"0")+IFERROR(W383*I383/H383,"0")+IFERROR(W384*I384/H384,"0")+IFERROR(W385*I385/H385,"0")+IFERROR(W389*I389/H389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412*I412/H412,"0")+IFERROR(W413*I413/H413,"0")+IFERROR(W414*I414/H414,"0")+IFERROR(W415*I415/H415,"0")+IFERROR(W416*I416/H416,"0")+IFERROR(W417*I417/H417,"0")+IFERROR(W421*I421/H421,"0")+IFERROR(W422*I422/H422,"0")+IFERROR(W428*I428/H428,"0")+IFERROR(W429*I429/H429,"0")+IFERROR(W433*I433/H433,"0")+IFERROR(W434*I434/H434,"0")+IFERROR(W438*I438/H438,"0")+IFERROR(W439*I439/H439,"0")+IFERROR(W443*I443/H443,"0")+IFERROR(W444*I444/H444,"0")+IFERROR(W449*I449/H449,"0"),"0")</f>
        <v>0</v>
      </c>
      <c r="X453" s="43"/>
      <c r="Y453" s="68"/>
      <c r="Z453" s="68"/>
    </row>
    <row r="454" spans="1:53" x14ac:dyDescent="0.2">
      <c r="A454" s="375"/>
      <c r="B454" s="375"/>
      <c r="C454" s="375"/>
      <c r="D454" s="375"/>
      <c r="E454" s="375"/>
      <c r="F454" s="375"/>
      <c r="G454" s="375"/>
      <c r="H454" s="375"/>
      <c r="I454" s="375"/>
      <c r="J454" s="375"/>
      <c r="K454" s="375"/>
      <c r="L454" s="375"/>
      <c r="M454" s="613"/>
      <c r="N454" s="610" t="s">
        <v>38</v>
      </c>
      <c r="O454" s="611"/>
      <c r="P454" s="611"/>
      <c r="Q454" s="611"/>
      <c r="R454" s="611"/>
      <c r="S454" s="611"/>
      <c r="T454" s="612"/>
      <c r="U454" s="43" t="s">
        <v>23</v>
      </c>
      <c r="V45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227*(V220:V227/H220:H227)),"0")+IFERROR(SUMPRODUCT(1/J231:J233*(V231:V233/H231:H233)),"0")+IFERROR(SUMPRODUCT(1/J237:J239*(V237:V239/H237:H239)),"0")+IFERROR(SUMPRODUCT(1/J243:J245*(V243:V245/H243:H245)),"0")+IFERROR(SUMPRODUCT(1/J250:J256*(V250:V256/H250:H256)),"0")+IFERROR(SUMPRODUCT(1/J260:J261*(V260:V261/H260:H261)),"0")+IFERROR(SUMPRODUCT(1/J266:J266*(V266:V266/H266:H266)),"0")+IFERROR(SUMPRODUCT(1/J270:J272*(V270:V272/H270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369*(V369:V369/H369:H369)),"0")+IFERROR(SUMPRODUCT(1/J374:J375*(V374:V375/H374:H375)),"0")+IFERROR(SUMPRODUCT(1/J379:J385*(V379:V385/H379:H385)),"0")+IFERROR(SUMPRODUCT(1/J389:J389*(V389:V389/H389:H389)),"0")+IFERROR(SUMPRODUCT(1/J395:J403*(V395:V403/H395:H403)),"0")+IFERROR(SUMPRODUCT(1/J407:J408*(V407:V408/H407:H408)),"0")+IFERROR(SUMPRODUCT(1/J412:J417*(V412:V417/H412:H417)),"0")+IFERROR(SUMPRODUCT(1/J421:J422*(V421:V422/H421:H422)),"0")+IFERROR(SUMPRODUCT(1/J428:J429*(V428:V429/H428:H429)),"0")+IFERROR(SUMPRODUCT(1/J433:J434*(V433:V434/H433:H434)),"0")+IFERROR(SUMPRODUCT(1/J438:J439*(V438:V439/H438:H439)),"0")+IFERROR(SUMPRODUCT(1/J443:J444*(V443:V444/H443:H444)),"0")+IFERROR(SUMPRODUCT(1/J449:J449*(V449:V449/H449:H449)),"0"),0)</f>
        <v>0</v>
      </c>
      <c r="W45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227*(W220:W227/H220:H227)),"0")+IFERROR(SUMPRODUCT(1/J231:J233*(W231:W233/H231:H233)),"0")+IFERROR(SUMPRODUCT(1/J237:J239*(W237:W239/H237:H239)),"0")+IFERROR(SUMPRODUCT(1/J243:J245*(W243:W245/H243:H245)),"0")+IFERROR(SUMPRODUCT(1/J250:J256*(W250:W256/H250:H256)),"0")+IFERROR(SUMPRODUCT(1/J260:J261*(W260:W261/H260:H261)),"0")+IFERROR(SUMPRODUCT(1/J266:J266*(W266:W266/H266:H266)),"0")+IFERROR(SUMPRODUCT(1/J270:J272*(W270:W272/H270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369*(W369:W369/H369:H369)),"0")+IFERROR(SUMPRODUCT(1/J374:J375*(W374:W375/H374:H375)),"0")+IFERROR(SUMPRODUCT(1/J379:J385*(W379:W385/H379:H385)),"0")+IFERROR(SUMPRODUCT(1/J389:J389*(W389:W389/H389:H389)),"0")+IFERROR(SUMPRODUCT(1/J395:J403*(W395:W403/H395:H403)),"0")+IFERROR(SUMPRODUCT(1/J407:J408*(W407:W408/H407:H408)),"0")+IFERROR(SUMPRODUCT(1/J412:J417*(W412:W417/H412:H417)),"0")+IFERROR(SUMPRODUCT(1/J421:J422*(W421:W422/H421:H422)),"0")+IFERROR(SUMPRODUCT(1/J428:J429*(W428:W429/H428:H429)),"0")+IFERROR(SUMPRODUCT(1/J433:J434*(W433:W434/H433:H434)),"0")+IFERROR(SUMPRODUCT(1/J438:J439*(W438:W439/H438:H439)),"0")+IFERROR(SUMPRODUCT(1/J443:J444*(W443:W444/H443:H444)),"0")+IFERROR(SUMPRODUCT(1/J449:J449*(W449:W449/H449:H449)),"0"),0)</f>
        <v>0</v>
      </c>
      <c r="X454" s="43"/>
      <c r="Y454" s="68"/>
      <c r="Z454" s="68"/>
    </row>
    <row r="455" spans="1:53" x14ac:dyDescent="0.2">
      <c r="A455" s="375"/>
      <c r="B455" s="375"/>
      <c r="C455" s="375"/>
      <c r="D455" s="375"/>
      <c r="E455" s="375"/>
      <c r="F455" s="375"/>
      <c r="G455" s="375"/>
      <c r="H455" s="375"/>
      <c r="I455" s="375"/>
      <c r="J455" s="375"/>
      <c r="K455" s="375"/>
      <c r="L455" s="375"/>
      <c r="M455" s="613"/>
      <c r="N455" s="610" t="s">
        <v>39</v>
      </c>
      <c r="O455" s="611"/>
      <c r="P455" s="611"/>
      <c r="Q455" s="611"/>
      <c r="R455" s="611"/>
      <c r="S455" s="611"/>
      <c r="T455" s="612"/>
      <c r="U455" s="43" t="s">
        <v>0</v>
      </c>
      <c r="V455" s="44">
        <f>GrossWeightTotal+PalletQtyTotal*25</f>
        <v>0</v>
      </c>
      <c r="W455" s="44">
        <f>GrossWeightTotalR+PalletQtyTotalR*25</f>
        <v>0</v>
      </c>
      <c r="X455" s="43"/>
      <c r="Y455" s="68"/>
      <c r="Z455" s="68"/>
    </row>
    <row r="456" spans="1:53" x14ac:dyDescent="0.2">
      <c r="A456" s="375"/>
      <c r="B456" s="375"/>
      <c r="C456" s="375"/>
      <c r="D456" s="375"/>
      <c r="E456" s="375"/>
      <c r="F456" s="375"/>
      <c r="G456" s="375"/>
      <c r="H456" s="375"/>
      <c r="I456" s="375"/>
      <c r="J456" s="375"/>
      <c r="K456" s="375"/>
      <c r="L456" s="375"/>
      <c r="M456" s="613"/>
      <c r="N456" s="610" t="s">
        <v>40</v>
      </c>
      <c r="O456" s="611"/>
      <c r="P456" s="611"/>
      <c r="Q456" s="611"/>
      <c r="R456" s="611"/>
      <c r="S456" s="611"/>
      <c r="T456" s="612"/>
      <c r="U456" s="43" t="s">
        <v>23</v>
      </c>
      <c r="V456" s="44">
        <f>IFERROR(V23+V32+V36+V40+V44+V50+V58+V77+V87+V98+V110+V118+V125+V133+V145+V151+V156+V163+V183+V188+V206+V210+V217+V228+V234+V240+V246+V257+V262+V267+V273+V277+V281+V294+V300+V304+V308+V316+V321+V328+V332+V339+V355+V362+V366+V370+V376+V386+V390+V404+V409+V418+V423+V430+V435+V440+V445+V450,"0")</f>
        <v>0</v>
      </c>
      <c r="W456" s="44">
        <f>IFERROR(W23+W32+W36+W40+W44+W50+W58+W77+W87+W98+W110+W118+W125+W133+W145+W151+W156+W163+W183+W188+W206+W210+W217+W228+W234+W240+W246+W257+W262+W267+W273+W277+W281+W294+W300+W304+W308+W316+W321+W328+W332+W339+W355+W362+W366+W370+W376+W386+W390+W404+W409+W418+W423+W430+W435+W440+W445+W450,"0")</f>
        <v>0</v>
      </c>
      <c r="X456" s="43"/>
      <c r="Y456" s="68"/>
      <c r="Z456" s="68"/>
    </row>
    <row r="457" spans="1:53" ht="14.25" x14ac:dyDescent="0.2">
      <c r="A457" s="375"/>
      <c r="B457" s="375"/>
      <c r="C457" s="375"/>
      <c r="D457" s="375"/>
      <c r="E457" s="375"/>
      <c r="F457" s="375"/>
      <c r="G457" s="375"/>
      <c r="H457" s="375"/>
      <c r="I457" s="375"/>
      <c r="J457" s="375"/>
      <c r="K457" s="375"/>
      <c r="L457" s="375"/>
      <c r="M457" s="613"/>
      <c r="N457" s="610" t="s">
        <v>41</v>
      </c>
      <c r="O457" s="611"/>
      <c r="P457" s="611"/>
      <c r="Q457" s="611"/>
      <c r="R457" s="611"/>
      <c r="S457" s="611"/>
      <c r="T457" s="612"/>
      <c r="U457" s="46" t="s">
        <v>54</v>
      </c>
      <c r="V457" s="43"/>
      <c r="W457" s="43"/>
      <c r="X457" s="43">
        <f>IFERROR(X23+X32+X36+X40+X44+X50+X58+X77+X87+X98+X110+X118+X125+X133+X145+X151+X156+X163+X183+X188+X206+X210+X217+X228+X234+X240+X246+X257+X262+X267+X273+X277+X281+X294+X300+X304+X308+X316+X321+X328+X332+X339+X355+X362+X366+X370+X376+X386+X390+X404+X409+X418+X423+X430+X435+X440+X445+X450,"0")</f>
        <v>0</v>
      </c>
      <c r="Y457" s="68"/>
      <c r="Z457" s="68"/>
    </row>
    <row r="458" spans="1:53" ht="13.5" thickBot="1" x14ac:dyDescent="0.25"/>
    <row r="459" spans="1:53" ht="27" thickTop="1" thickBot="1" x14ac:dyDescent="0.25">
      <c r="A459" s="47" t="s">
        <v>9</v>
      </c>
      <c r="B459" s="72" t="s">
        <v>75</v>
      </c>
      <c r="C459" s="614" t="s">
        <v>106</v>
      </c>
      <c r="D459" s="614" t="s">
        <v>106</v>
      </c>
      <c r="E459" s="614" t="s">
        <v>106</v>
      </c>
      <c r="F459" s="614" t="s">
        <v>106</v>
      </c>
      <c r="G459" s="614" t="s">
        <v>237</v>
      </c>
      <c r="H459" s="614" t="s">
        <v>237</v>
      </c>
      <c r="I459" s="614" t="s">
        <v>237</v>
      </c>
      <c r="J459" s="614" t="s">
        <v>237</v>
      </c>
      <c r="K459" s="615"/>
      <c r="L459" s="614" t="s">
        <v>237</v>
      </c>
      <c r="M459" s="614" t="s">
        <v>237</v>
      </c>
      <c r="N459" s="614" t="s">
        <v>433</v>
      </c>
      <c r="O459" s="614" t="s">
        <v>433</v>
      </c>
      <c r="P459" s="614" t="s">
        <v>484</v>
      </c>
      <c r="Q459" s="614" t="s">
        <v>484</v>
      </c>
      <c r="R459" s="72" t="s">
        <v>554</v>
      </c>
      <c r="S459" s="614" t="s">
        <v>596</v>
      </c>
      <c r="T459" s="614" t="s">
        <v>596</v>
      </c>
      <c r="U459" s="1"/>
      <c r="Z459" s="61"/>
      <c r="AC459" s="1"/>
    </row>
    <row r="460" spans="1:53" ht="14.25" customHeight="1" thickTop="1" x14ac:dyDescent="0.2">
      <c r="A460" s="616" t="s">
        <v>10</v>
      </c>
      <c r="B460" s="614" t="s">
        <v>75</v>
      </c>
      <c r="C460" s="614" t="s">
        <v>107</v>
      </c>
      <c r="D460" s="614" t="s">
        <v>113</v>
      </c>
      <c r="E460" s="614" t="s">
        <v>106</v>
      </c>
      <c r="F460" s="614" t="s">
        <v>230</v>
      </c>
      <c r="G460" s="614" t="s">
        <v>238</v>
      </c>
      <c r="H460" s="614" t="s">
        <v>245</v>
      </c>
      <c r="I460" s="614" t="s">
        <v>262</v>
      </c>
      <c r="J460" s="614" t="s">
        <v>322</v>
      </c>
      <c r="K460" s="1"/>
      <c r="L460" s="614" t="s">
        <v>401</v>
      </c>
      <c r="M460" s="614" t="s">
        <v>419</v>
      </c>
      <c r="N460" s="614" t="s">
        <v>434</v>
      </c>
      <c r="O460" s="614" t="s">
        <v>461</v>
      </c>
      <c r="P460" s="614" t="s">
        <v>485</v>
      </c>
      <c r="Q460" s="614" t="s">
        <v>532</v>
      </c>
      <c r="R460" s="614" t="s">
        <v>554</v>
      </c>
      <c r="S460" s="614" t="s">
        <v>597</v>
      </c>
      <c r="T460" s="614" t="s">
        <v>622</v>
      </c>
      <c r="U460" s="1"/>
      <c r="Z460" s="61"/>
      <c r="AC460" s="1"/>
    </row>
    <row r="461" spans="1:53" ht="13.5" thickBot="1" x14ac:dyDescent="0.25">
      <c r="A461" s="617"/>
      <c r="B461" s="614"/>
      <c r="C461" s="614"/>
      <c r="D461" s="614"/>
      <c r="E461" s="614"/>
      <c r="F461" s="614"/>
      <c r="G461" s="614"/>
      <c r="H461" s="614"/>
      <c r="I461" s="614"/>
      <c r="J461" s="614"/>
      <c r="K461" s="1"/>
      <c r="L461" s="614"/>
      <c r="M461" s="614"/>
      <c r="N461" s="614"/>
      <c r="O461" s="614"/>
      <c r="P461" s="614"/>
      <c r="Q461" s="614"/>
      <c r="R461" s="614"/>
      <c r="S461" s="614"/>
      <c r="T461" s="614"/>
      <c r="U461" s="1"/>
      <c r="Z461" s="61"/>
      <c r="AC461" s="1"/>
    </row>
    <row r="462" spans="1:53" ht="18" thickTop="1" thickBot="1" x14ac:dyDescent="0.25">
      <c r="A462" s="47" t="s">
        <v>13</v>
      </c>
      <c r="B462" s="53">
        <f>IFERROR(W22*1,"0")+IFERROR(W26*1,"0")+IFERROR(W27*1,"0")+IFERROR(W28*1,"0")+IFERROR(W29*1,"0")+IFERROR(W30*1,"0")+IFERROR(W31*1,"0")+IFERROR(W35*1,"0")+IFERROR(W39*1,"0")+IFERROR(W43*1,"0")</f>
        <v>0</v>
      </c>
      <c r="C462" s="53">
        <f>IFERROR(W49*1,"0")</f>
        <v>0</v>
      </c>
      <c r="D462" s="53">
        <f>IFERROR(W54*1,"0")+IFERROR(W55*1,"0")+IFERROR(W56*1,"0")+IFERROR(W57*1,"0")</f>
        <v>0</v>
      </c>
      <c r="E462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62" s="53">
        <f>IFERROR(W122*1,"0")+IFERROR(W123*1,"0")+IFERROR(W124*1,"0")</f>
        <v>0</v>
      </c>
      <c r="G462" s="53">
        <f>IFERROR(W130*1,"0")+IFERROR(W131*1,"0")+IFERROR(W132*1,"0")</f>
        <v>0</v>
      </c>
      <c r="H462" s="53">
        <f>IFERROR(W137*1,"0")+IFERROR(W138*1,"0")+IFERROR(W139*1,"0")+IFERROR(W140*1,"0")+IFERROR(W141*1,"0")+IFERROR(W142*1,"0")+IFERROR(W143*1,"0")+IFERROR(W144*1,"0")</f>
        <v>0</v>
      </c>
      <c r="I462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>0</v>
      </c>
      <c r="J462" s="53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231*1,"0")+IFERROR(W232*1,"0")+IFERROR(W233*1,"0")+IFERROR(W237*1,"0")+IFERROR(W238*1,"0")+IFERROR(W239*1,"0")+IFERROR(W243*1,"0")+IFERROR(W244*1,"0")+IFERROR(W245*1,"0")</f>
        <v>0</v>
      </c>
      <c r="K462" s="1"/>
      <c r="L462" s="53">
        <f>IFERROR(W250*1,"0")+IFERROR(W251*1,"0")+IFERROR(W252*1,"0")+IFERROR(W253*1,"0")+IFERROR(W254*1,"0")+IFERROR(W255*1,"0")+IFERROR(W256*1,"0")+IFERROR(W260*1,"0")+IFERROR(W261*1,"0")</f>
        <v>0</v>
      </c>
      <c r="M462" s="53">
        <f>IFERROR(W266*1,"0")+IFERROR(W270*1,"0")+IFERROR(W271*1,"0")+IFERROR(W272*1,"0")+IFERROR(W276*1,"0")+IFERROR(W280*1,"0")</f>
        <v>0</v>
      </c>
      <c r="N462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0</v>
      </c>
      <c r="O462" s="53">
        <f>IFERROR(W312*1,"0")+IFERROR(W313*1,"0")+IFERROR(W314*1,"0")+IFERROR(W315*1,"0")+IFERROR(W319*1,"0")+IFERROR(W320*1,"0")+IFERROR(W324*1,"0")+IFERROR(W325*1,"0")+IFERROR(W326*1,"0")+IFERROR(W327*1,"0")+IFERROR(W331*1,"0")</f>
        <v>0</v>
      </c>
      <c r="P462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</f>
        <v>0</v>
      </c>
      <c r="Q462" s="53">
        <f>IFERROR(W374*1,"0")+IFERROR(W375*1,"0")+IFERROR(W379*1,"0")+IFERROR(W380*1,"0")+IFERROR(W381*1,"0")+IFERROR(W382*1,"0")+IFERROR(W383*1,"0")+IFERROR(W384*1,"0")+IFERROR(W385*1,"0")+IFERROR(W389*1,"0")</f>
        <v>0</v>
      </c>
      <c r="R462" s="53">
        <f>IFERROR(W395*1,"0")+IFERROR(W396*1,"0")+IFERROR(W397*1,"0")+IFERROR(W398*1,"0")+IFERROR(W399*1,"0")+IFERROR(W400*1,"0")+IFERROR(W401*1,"0")+IFERROR(W402*1,"0")+IFERROR(W403*1,"0")+IFERROR(W407*1,"0")+IFERROR(W408*1,"0")+IFERROR(W412*1,"0")+IFERROR(W413*1,"0")+IFERROR(W414*1,"0")+IFERROR(W415*1,"0")+IFERROR(W416*1,"0")+IFERROR(W417*1,"0")+IFERROR(W421*1,"0")+IFERROR(W422*1,"0")</f>
        <v>0</v>
      </c>
      <c r="S462" s="53">
        <f>IFERROR(W428*1,"0")+IFERROR(W429*1,"0")+IFERROR(W433*1,"0")+IFERROR(W434*1,"0")+IFERROR(W438*1,"0")+IFERROR(W439*1,"0")+IFERROR(W443*1,"0")+IFERROR(W444*1,"0")</f>
        <v>0</v>
      </c>
      <c r="T462" s="53">
        <f>IFERROR(W449*1,"0")</f>
        <v>0</v>
      </c>
      <c r="U462" s="1"/>
      <c r="Z462" s="61"/>
      <c r="AC462" s="1"/>
    </row>
  </sheetData>
  <sheetProtection algorithmName="SHA-512" hashValue="k2xLn39zex9TV5A1Bdofg4NHc+SsWDRDqvB8osJG4afjPmKhFGadMTAWP1MhfSH8vXjowo966rx2EgQswL7M4g==" saltValue="WSt0OVP9ja5ms4q54LtHdw==" spinCount="100000" sheet="1" objects="1" scenarios="1" sort="0" autoFilter="0" pivotTables="0"/>
  <autoFilter ref="B18:X45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1">
    <mergeCell ref="C459:F459"/>
    <mergeCell ref="G459:M459"/>
    <mergeCell ref="N459:O459"/>
    <mergeCell ref="P459:Q459"/>
    <mergeCell ref="S459:T459"/>
    <mergeCell ref="A460:A461"/>
    <mergeCell ref="B460:B461"/>
    <mergeCell ref="C460:C461"/>
    <mergeCell ref="D460:D461"/>
    <mergeCell ref="E460:E461"/>
    <mergeCell ref="F460:F461"/>
    <mergeCell ref="G460:G461"/>
    <mergeCell ref="H460:H461"/>
    <mergeCell ref="I460:I461"/>
    <mergeCell ref="J460:J461"/>
    <mergeCell ref="L460:L461"/>
    <mergeCell ref="M460:M461"/>
    <mergeCell ref="N460:N461"/>
    <mergeCell ref="O460:O461"/>
    <mergeCell ref="P460:P461"/>
    <mergeCell ref="Q460:Q461"/>
    <mergeCell ref="R460:R461"/>
    <mergeCell ref="S460:S461"/>
    <mergeCell ref="T460:T461"/>
    <mergeCell ref="D449:E449"/>
    <mergeCell ref="N449:R449"/>
    <mergeCell ref="N450:T450"/>
    <mergeCell ref="A450:M451"/>
    <mergeCell ref="N451:T451"/>
    <mergeCell ref="N452:T452"/>
    <mergeCell ref="A452:M457"/>
    <mergeCell ref="N453:T453"/>
    <mergeCell ref="N454:T454"/>
    <mergeCell ref="N455:T455"/>
    <mergeCell ref="N456:T456"/>
    <mergeCell ref="N457:T457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A448:X448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N423:T423"/>
    <mergeCell ref="A423:M424"/>
    <mergeCell ref="N424:T424"/>
    <mergeCell ref="A425:X425"/>
    <mergeCell ref="A426:X426"/>
    <mergeCell ref="A427:X427"/>
    <mergeCell ref="D428:E428"/>
    <mergeCell ref="N428:R428"/>
    <mergeCell ref="D429:E429"/>
    <mergeCell ref="N429:R429"/>
    <mergeCell ref="D417:E417"/>
    <mergeCell ref="N417:R417"/>
    <mergeCell ref="N418:T418"/>
    <mergeCell ref="A418:M419"/>
    <mergeCell ref="N419:T419"/>
    <mergeCell ref="A420:X420"/>
    <mergeCell ref="D421:E421"/>
    <mergeCell ref="N421:R421"/>
    <mergeCell ref="D422:E422"/>
    <mergeCell ref="N422:R422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A406:X406"/>
    <mergeCell ref="D407:E407"/>
    <mergeCell ref="N407:R407"/>
    <mergeCell ref="D408:E408"/>
    <mergeCell ref="N408:R408"/>
    <mergeCell ref="N409:T409"/>
    <mergeCell ref="A409:M410"/>
    <mergeCell ref="N410:T410"/>
    <mergeCell ref="A411:X411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A388:X388"/>
    <mergeCell ref="D389:E389"/>
    <mergeCell ref="N389:R389"/>
    <mergeCell ref="N390:T390"/>
    <mergeCell ref="A390:M391"/>
    <mergeCell ref="N391:T391"/>
    <mergeCell ref="A392:X392"/>
    <mergeCell ref="A393:X393"/>
    <mergeCell ref="A394:X394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N386:T386"/>
    <mergeCell ref="A386:M387"/>
    <mergeCell ref="N387:T387"/>
    <mergeCell ref="N376:T376"/>
    <mergeCell ref="A376:M377"/>
    <mergeCell ref="N377:T377"/>
    <mergeCell ref="A378:X378"/>
    <mergeCell ref="D379:E379"/>
    <mergeCell ref="N379:R379"/>
    <mergeCell ref="D380:E380"/>
    <mergeCell ref="N380:R380"/>
    <mergeCell ref="D381:E381"/>
    <mergeCell ref="N381:R381"/>
    <mergeCell ref="N370:T370"/>
    <mergeCell ref="A370:M371"/>
    <mergeCell ref="N371:T371"/>
    <mergeCell ref="A372:X372"/>
    <mergeCell ref="A373:X373"/>
    <mergeCell ref="D374:E374"/>
    <mergeCell ref="N374:R374"/>
    <mergeCell ref="D375:E375"/>
    <mergeCell ref="N375:R375"/>
    <mergeCell ref="A364:X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D353:E353"/>
    <mergeCell ref="N353:R353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43:E343"/>
    <mergeCell ref="N343:R343"/>
    <mergeCell ref="D344:E344"/>
    <mergeCell ref="N344:R344"/>
    <mergeCell ref="D345:E345"/>
    <mergeCell ref="N345:R345"/>
    <mergeCell ref="D346:E346"/>
    <mergeCell ref="N346:R346"/>
    <mergeCell ref="D347:E347"/>
    <mergeCell ref="N347:R347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A330:X330"/>
    <mergeCell ref="D331:E331"/>
    <mergeCell ref="N331:R331"/>
    <mergeCell ref="N332:T332"/>
    <mergeCell ref="A332:M333"/>
    <mergeCell ref="N333:T333"/>
    <mergeCell ref="A334:X334"/>
    <mergeCell ref="A335:X335"/>
    <mergeCell ref="A336:X336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N328:T328"/>
    <mergeCell ref="A328:M329"/>
    <mergeCell ref="N329:T329"/>
    <mergeCell ref="A318:X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13:E313"/>
    <mergeCell ref="N313:R313"/>
    <mergeCell ref="D314:E314"/>
    <mergeCell ref="N314:R314"/>
    <mergeCell ref="D315:E315"/>
    <mergeCell ref="N315:R315"/>
    <mergeCell ref="N316:T316"/>
    <mergeCell ref="A316:M317"/>
    <mergeCell ref="N317:T317"/>
    <mergeCell ref="A306:X306"/>
    <mergeCell ref="D307:E307"/>
    <mergeCell ref="N307:R307"/>
    <mergeCell ref="N308:T308"/>
    <mergeCell ref="A308:M309"/>
    <mergeCell ref="N309:T309"/>
    <mergeCell ref="A310:X310"/>
    <mergeCell ref="A311:X311"/>
    <mergeCell ref="D312:E312"/>
    <mergeCell ref="N312:R312"/>
    <mergeCell ref="N300:T300"/>
    <mergeCell ref="A300:M301"/>
    <mergeCell ref="N301:T301"/>
    <mergeCell ref="A302:X302"/>
    <mergeCell ref="D303:E303"/>
    <mergeCell ref="N303:R303"/>
    <mergeCell ref="N304:T304"/>
    <mergeCell ref="A304:M305"/>
    <mergeCell ref="N305:T305"/>
    <mergeCell ref="N294:T294"/>
    <mergeCell ref="A294:M295"/>
    <mergeCell ref="N295:T295"/>
    <mergeCell ref="A296:X296"/>
    <mergeCell ref="D297:E297"/>
    <mergeCell ref="N297:R297"/>
    <mergeCell ref="D298:E298"/>
    <mergeCell ref="N298:R298"/>
    <mergeCell ref="D299:E299"/>
    <mergeCell ref="N299:R299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3:X283"/>
    <mergeCell ref="A284:X284"/>
    <mergeCell ref="A285:X285"/>
    <mergeCell ref="D286:E286"/>
    <mergeCell ref="N286:R286"/>
    <mergeCell ref="D287:E287"/>
    <mergeCell ref="N287:R287"/>
    <mergeCell ref="D288:E288"/>
    <mergeCell ref="N288:R288"/>
    <mergeCell ref="N277:T277"/>
    <mergeCell ref="A277:M278"/>
    <mergeCell ref="N278:T278"/>
    <mergeCell ref="A279:X279"/>
    <mergeCell ref="D280:E280"/>
    <mergeCell ref="N280:R280"/>
    <mergeCell ref="N281:T281"/>
    <mergeCell ref="A281:M282"/>
    <mergeCell ref="N282:T282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A264:X264"/>
    <mergeCell ref="A265:X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N262:T262"/>
    <mergeCell ref="A262:M263"/>
    <mergeCell ref="N263:T263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N246:T246"/>
    <mergeCell ref="A246:M247"/>
    <mergeCell ref="N247:T247"/>
    <mergeCell ref="A248:X248"/>
    <mergeCell ref="A249:X249"/>
    <mergeCell ref="D250:E250"/>
    <mergeCell ref="N250:R250"/>
    <mergeCell ref="D251:E251"/>
    <mergeCell ref="N251:R251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39:E239"/>
    <mergeCell ref="N239:R239"/>
    <mergeCell ref="N228:T228"/>
    <mergeCell ref="A228:M229"/>
    <mergeCell ref="N229:T229"/>
    <mergeCell ref="A230:X230"/>
    <mergeCell ref="D231:E231"/>
    <mergeCell ref="N231:R231"/>
    <mergeCell ref="D232:E232"/>
    <mergeCell ref="N232:R232"/>
    <mergeCell ref="D233:E233"/>
    <mergeCell ref="N233:R233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N217:T217"/>
    <mergeCell ref="A217:M218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A212:X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N206:T206"/>
    <mergeCell ref="A206:M207"/>
    <mergeCell ref="N207:T207"/>
    <mergeCell ref="A208:X208"/>
    <mergeCell ref="D209:E209"/>
    <mergeCell ref="N209:R209"/>
    <mergeCell ref="N210:T210"/>
    <mergeCell ref="A210:M211"/>
    <mergeCell ref="N211:T211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A190:X190"/>
    <mergeCell ref="A191:X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N183:T183"/>
    <mergeCell ref="A183:M184"/>
    <mergeCell ref="N184:T184"/>
    <mergeCell ref="A185:X185"/>
    <mergeCell ref="D186:E186"/>
    <mergeCell ref="N186:R186"/>
    <mergeCell ref="D187:E187"/>
    <mergeCell ref="N187:R187"/>
    <mergeCell ref="N188:T188"/>
    <mergeCell ref="A188:M189"/>
    <mergeCell ref="N189:T189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56:T156"/>
    <mergeCell ref="A156:M157"/>
    <mergeCell ref="N157:T157"/>
    <mergeCell ref="A158:X158"/>
    <mergeCell ref="D159:E159"/>
    <mergeCell ref="N159:R159"/>
    <mergeCell ref="D160:E160"/>
    <mergeCell ref="N160:R160"/>
    <mergeCell ref="D161:E161"/>
    <mergeCell ref="N161:R161"/>
    <mergeCell ref="D150:E150"/>
    <mergeCell ref="N150:R150"/>
    <mergeCell ref="N151:T151"/>
    <mergeCell ref="A151:M152"/>
    <mergeCell ref="N152:T152"/>
    <mergeCell ref="A153:X153"/>
    <mergeCell ref="D154:E154"/>
    <mergeCell ref="N154:R154"/>
    <mergeCell ref="D155:E155"/>
    <mergeCell ref="N155:R155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39:E139"/>
    <mergeCell ref="N139:R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N133:T133"/>
    <mergeCell ref="A133:M134"/>
    <mergeCell ref="N134:T134"/>
    <mergeCell ref="A135:X135"/>
    <mergeCell ref="A136:X136"/>
    <mergeCell ref="D137:E137"/>
    <mergeCell ref="N137:R137"/>
    <mergeCell ref="D138:E138"/>
    <mergeCell ref="N138:R138"/>
    <mergeCell ref="A127:X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89:X89"/>
    <mergeCell ref="D90:E90"/>
    <mergeCell ref="N90:R90"/>
    <mergeCell ref="D91:E91"/>
    <mergeCell ref="N91:R91"/>
    <mergeCell ref="D92:E92"/>
    <mergeCell ref="N92:R92"/>
    <mergeCell ref="D93:E93"/>
    <mergeCell ref="N93:R93"/>
    <mergeCell ref="D84:E84"/>
    <mergeCell ref="N84:R84"/>
    <mergeCell ref="D85:E85"/>
    <mergeCell ref="N85:R85"/>
    <mergeCell ref="D86:E86"/>
    <mergeCell ref="N86:R86"/>
    <mergeCell ref="N87:T87"/>
    <mergeCell ref="A87:M88"/>
    <mergeCell ref="N88:T88"/>
    <mergeCell ref="A79:X79"/>
    <mergeCell ref="D80:E80"/>
    <mergeCell ref="N80:R80"/>
    <mergeCell ref="D81:E81"/>
    <mergeCell ref="N81:R81"/>
    <mergeCell ref="D82:E82"/>
    <mergeCell ref="N82:R82"/>
    <mergeCell ref="D83:E83"/>
    <mergeCell ref="N83:R83"/>
    <mergeCell ref="D74:E74"/>
    <mergeCell ref="N74:R74"/>
    <mergeCell ref="D75:E75"/>
    <mergeCell ref="N75:R75"/>
    <mergeCell ref="D76:E76"/>
    <mergeCell ref="N76:R76"/>
    <mergeCell ref="N77:T77"/>
    <mergeCell ref="A77:M78"/>
    <mergeCell ref="N78:T7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N58:T58"/>
    <mergeCell ref="A58:M59"/>
    <mergeCell ref="N59:T59"/>
    <mergeCell ref="A60:X60"/>
    <mergeCell ref="A61:X61"/>
    <mergeCell ref="D62:E62"/>
    <mergeCell ref="N62:R62"/>
    <mergeCell ref="D63:E63"/>
    <mergeCell ref="N63:R63"/>
    <mergeCell ref="A52:X52"/>
    <mergeCell ref="A53:X53"/>
    <mergeCell ref="D54:E54"/>
    <mergeCell ref="N54:R54"/>
    <mergeCell ref="D55:E55"/>
    <mergeCell ref="N55:R55"/>
    <mergeCell ref="D56:E56"/>
    <mergeCell ref="N56:R56"/>
    <mergeCell ref="D57:E57"/>
    <mergeCell ref="N57:R57"/>
    <mergeCell ref="N44:T44"/>
    <mergeCell ref="A44:M45"/>
    <mergeCell ref="N45:T45"/>
    <mergeCell ref="A46:X46"/>
    <mergeCell ref="A47:X47"/>
    <mergeCell ref="A48:X48"/>
    <mergeCell ref="D49:E49"/>
    <mergeCell ref="N49:R49"/>
    <mergeCell ref="N50:T50"/>
    <mergeCell ref="A50:M51"/>
    <mergeCell ref="N51:T51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625</v>
      </c>
      <c r="H1" s="9"/>
    </row>
    <row r="3" spans="2:8" x14ac:dyDescent="0.2">
      <c r="B3" s="54" t="s">
        <v>626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628</v>
      </c>
      <c r="C6" s="54" t="s">
        <v>629</v>
      </c>
      <c r="D6" s="54" t="s">
        <v>630</v>
      </c>
      <c r="E6" s="54" t="s">
        <v>48</v>
      </c>
    </row>
    <row r="7" spans="2:8" x14ac:dyDescent="0.2">
      <c r="B7" s="54" t="s">
        <v>631</v>
      </c>
      <c r="C7" s="54" t="s">
        <v>632</v>
      </c>
      <c r="D7" s="54" t="s">
        <v>633</v>
      </c>
      <c r="E7" s="54" t="s">
        <v>48</v>
      </c>
    </row>
    <row r="8" spans="2:8" x14ac:dyDescent="0.2">
      <c r="B8" s="54" t="s">
        <v>634</v>
      </c>
      <c r="C8" s="54" t="s">
        <v>635</v>
      </c>
      <c r="D8" s="54" t="s">
        <v>636</v>
      </c>
      <c r="E8" s="54" t="s">
        <v>48</v>
      </c>
    </row>
    <row r="10" spans="2:8" x14ac:dyDescent="0.2">
      <c r="B10" s="54" t="s">
        <v>637</v>
      </c>
      <c r="C10" s="54" t="s">
        <v>629</v>
      </c>
      <c r="D10" s="54" t="s">
        <v>48</v>
      </c>
      <c r="E10" s="54" t="s">
        <v>48</v>
      </c>
    </row>
    <row r="12" spans="2:8" x14ac:dyDescent="0.2">
      <c r="B12" s="54" t="s">
        <v>638</v>
      </c>
      <c r="C12" s="54" t="s">
        <v>632</v>
      </c>
      <c r="D12" s="54" t="s">
        <v>48</v>
      </c>
      <c r="E12" s="54" t="s">
        <v>48</v>
      </c>
    </row>
    <row r="14" spans="2:8" x14ac:dyDescent="0.2">
      <c r="B14" s="54" t="s">
        <v>639</v>
      </c>
      <c r="C14" s="54" t="s">
        <v>635</v>
      </c>
      <c r="D14" s="54" t="s">
        <v>48</v>
      </c>
      <c r="E14" s="54" t="s">
        <v>48</v>
      </c>
    </row>
    <row r="16" spans="2:8" x14ac:dyDescent="0.2">
      <c r="B16" s="54" t="s">
        <v>640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647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648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650</v>
      </c>
      <c r="C26" s="54" t="s">
        <v>48</v>
      </c>
      <c r="D26" s="54" t="s">
        <v>48</v>
      </c>
      <c r="E26" s="54" t="s">
        <v>48</v>
      </c>
    </row>
  </sheetData>
  <sheetProtection algorithmName="SHA-512" hashValue="Id0EjiBgsnjnqMSFh7zdcXMcq21kj+asqLJ1bFZ/1xB/tfrfeRH74TM2cWax4iuXrI9CmPRA6hUBIp8y9fli2Q==" saltValue="dBYkjB7KojCh2LdGqJy8p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2023-11-28T07:52:56Z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