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6" i="2" l="1"/>
  <c r="V477" i="2" s="1"/>
  <c r="V475" i="2"/>
  <c r="V473" i="2"/>
  <c r="V472" i="2"/>
  <c r="W471" i="2"/>
  <c r="X471" i="2" s="1"/>
  <c r="X470" i="2"/>
  <c r="W470" i="2"/>
  <c r="W469" i="2"/>
  <c r="X469" i="2" s="1"/>
  <c r="N469" i="2"/>
  <c r="W468" i="2"/>
  <c r="X468" i="2" s="1"/>
  <c r="W467" i="2"/>
  <c r="W473" i="2" s="1"/>
  <c r="V465" i="2"/>
  <c r="W464" i="2"/>
  <c r="V464" i="2"/>
  <c r="W463" i="2"/>
  <c r="X463" i="2" s="1"/>
  <c r="W462" i="2"/>
  <c r="X462" i="2" s="1"/>
  <c r="W461" i="2"/>
  <c r="X461" i="2" s="1"/>
  <c r="X460" i="2"/>
  <c r="W460" i="2"/>
  <c r="W465" i="2" s="1"/>
  <c r="W458" i="2"/>
  <c r="V458" i="2"/>
  <c r="V457" i="2"/>
  <c r="W456" i="2"/>
  <c r="X456" i="2" s="1"/>
  <c r="X457" i="2" s="1"/>
  <c r="X455" i="2"/>
  <c r="W455" i="2"/>
  <c r="W457" i="2" s="1"/>
  <c r="W453" i="2"/>
  <c r="V453" i="2"/>
  <c r="W452" i="2"/>
  <c r="V452" i="2"/>
  <c r="X451" i="2"/>
  <c r="W451" i="2"/>
  <c r="W450" i="2"/>
  <c r="T484" i="2" s="1"/>
  <c r="V446" i="2"/>
  <c r="V445" i="2"/>
  <c r="W444" i="2"/>
  <c r="W446" i="2" s="1"/>
  <c r="N444" i="2"/>
  <c r="X443" i="2"/>
  <c r="W443" i="2"/>
  <c r="N443" i="2"/>
  <c r="V441" i="2"/>
  <c r="V440" i="2"/>
  <c r="X439" i="2"/>
  <c r="W439" i="2"/>
  <c r="W438" i="2"/>
  <c r="X438" i="2" s="1"/>
  <c r="X437" i="2"/>
  <c r="W437" i="2"/>
  <c r="W436" i="2"/>
  <c r="X436" i="2" s="1"/>
  <c r="N436" i="2"/>
  <c r="X435" i="2"/>
  <c r="W435" i="2"/>
  <c r="N435" i="2"/>
  <c r="X434" i="2"/>
  <c r="W434" i="2"/>
  <c r="W441" i="2" s="1"/>
  <c r="N434" i="2"/>
  <c r="V432" i="2"/>
  <c r="V431" i="2"/>
  <c r="W430" i="2"/>
  <c r="X430" i="2" s="1"/>
  <c r="N430" i="2"/>
  <c r="W429" i="2"/>
  <c r="W431" i="2" s="1"/>
  <c r="N429" i="2"/>
  <c r="V427" i="2"/>
  <c r="V426" i="2"/>
  <c r="W425" i="2"/>
  <c r="X425" i="2" s="1"/>
  <c r="N425" i="2"/>
  <c r="W424" i="2"/>
  <c r="X424" i="2" s="1"/>
  <c r="N424" i="2"/>
  <c r="W423" i="2"/>
  <c r="X423" i="2" s="1"/>
  <c r="N423" i="2"/>
  <c r="X422" i="2"/>
  <c r="W422" i="2"/>
  <c r="N422" i="2"/>
  <c r="W421" i="2"/>
  <c r="X421" i="2" s="1"/>
  <c r="N421" i="2"/>
  <c r="W420" i="2"/>
  <c r="X420" i="2" s="1"/>
  <c r="N420" i="2"/>
  <c r="W419" i="2"/>
  <c r="X419" i="2" s="1"/>
  <c r="N419" i="2"/>
  <c r="X418" i="2"/>
  <c r="W418" i="2"/>
  <c r="N418" i="2"/>
  <c r="W417" i="2"/>
  <c r="S484" i="2" s="1"/>
  <c r="N417" i="2"/>
  <c r="V413" i="2"/>
  <c r="V412" i="2"/>
  <c r="W411" i="2"/>
  <c r="W413" i="2" s="1"/>
  <c r="V409" i="2"/>
  <c r="W408" i="2"/>
  <c r="V408" i="2"/>
  <c r="W407" i="2"/>
  <c r="W409" i="2" s="1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X399" i="2"/>
  <c r="W399" i="2"/>
  <c r="N399" i="2"/>
  <c r="W398" i="2"/>
  <c r="X398" i="2" s="1"/>
  <c r="N398" i="2"/>
  <c r="W397" i="2"/>
  <c r="X397" i="2" s="1"/>
  <c r="X404" i="2" s="1"/>
  <c r="N397" i="2"/>
  <c r="W395" i="2"/>
  <c r="V395" i="2"/>
  <c r="W394" i="2"/>
  <c r="V394" i="2"/>
  <c r="X393" i="2"/>
  <c r="W393" i="2"/>
  <c r="N393" i="2"/>
  <c r="X392" i="2"/>
  <c r="X394" i="2" s="1"/>
  <c r="W392" i="2"/>
  <c r="R484" i="2" s="1"/>
  <c r="N392" i="2"/>
  <c r="V389" i="2"/>
  <c r="V388" i="2"/>
  <c r="W387" i="2"/>
  <c r="X387" i="2" s="1"/>
  <c r="W386" i="2"/>
  <c r="X386" i="2" s="1"/>
  <c r="X385" i="2"/>
  <c r="W385" i="2"/>
  <c r="W384" i="2"/>
  <c r="X384" i="2" s="1"/>
  <c r="W382" i="2"/>
  <c r="V382" i="2"/>
  <c r="X381" i="2"/>
  <c r="W381" i="2"/>
  <c r="V381" i="2"/>
  <c r="X380" i="2"/>
  <c r="W380" i="2"/>
  <c r="N380" i="2"/>
  <c r="V378" i="2"/>
  <c r="V377" i="2"/>
  <c r="W376" i="2"/>
  <c r="X376" i="2" s="1"/>
  <c r="N376" i="2"/>
  <c r="W375" i="2"/>
  <c r="X375" i="2" s="1"/>
  <c r="N375" i="2"/>
  <c r="W374" i="2"/>
  <c r="W378" i="2" s="1"/>
  <c r="N374" i="2"/>
  <c r="W373" i="2"/>
  <c r="X373" i="2" s="1"/>
  <c r="N373" i="2"/>
  <c r="V371" i="2"/>
  <c r="V370" i="2"/>
  <c r="W369" i="2"/>
  <c r="X369" i="2" s="1"/>
  <c r="X368" i="2"/>
  <c r="W368" i="2"/>
  <c r="N368" i="2"/>
  <c r="X367" i="2"/>
  <c r="W367" i="2"/>
  <c r="N367" i="2"/>
  <c r="W366" i="2"/>
  <c r="X366" i="2" s="1"/>
  <c r="N366" i="2"/>
  <c r="X365" i="2"/>
  <c r="W365" i="2"/>
  <c r="N365" i="2"/>
  <c r="X364" i="2"/>
  <c r="W364" i="2"/>
  <c r="N364" i="2"/>
  <c r="X363" i="2"/>
  <c r="W363" i="2"/>
  <c r="N363" i="2"/>
  <c r="W362" i="2"/>
  <c r="X362" i="2" s="1"/>
  <c r="N362" i="2"/>
  <c r="X361" i="2"/>
  <c r="W361" i="2"/>
  <c r="N361" i="2"/>
  <c r="X360" i="2"/>
  <c r="W360" i="2"/>
  <c r="N360" i="2"/>
  <c r="X359" i="2"/>
  <c r="W359" i="2"/>
  <c r="N359" i="2"/>
  <c r="W358" i="2"/>
  <c r="W371" i="2" s="1"/>
  <c r="N358" i="2"/>
  <c r="X357" i="2"/>
  <c r="W357" i="2"/>
  <c r="W370" i="2" s="1"/>
  <c r="N357" i="2"/>
  <c r="W355" i="2"/>
  <c r="V355" i="2"/>
  <c r="W354" i="2"/>
  <c r="V354" i="2"/>
  <c r="W353" i="2"/>
  <c r="X353" i="2" s="1"/>
  <c r="N353" i="2"/>
  <c r="W352" i="2"/>
  <c r="X352" i="2" s="1"/>
  <c r="N352" i="2"/>
  <c r="V348" i="2"/>
  <c r="V347" i="2"/>
  <c r="W346" i="2"/>
  <c r="W348" i="2" s="1"/>
  <c r="N346" i="2"/>
  <c r="V344" i="2"/>
  <c r="V343" i="2"/>
  <c r="X342" i="2"/>
  <c r="W342" i="2"/>
  <c r="N342" i="2"/>
  <c r="X341" i="2"/>
  <c r="W341" i="2"/>
  <c r="N341" i="2"/>
  <c r="W340" i="2"/>
  <c r="W344" i="2" s="1"/>
  <c r="N340" i="2"/>
  <c r="X339" i="2"/>
  <c r="W339" i="2"/>
  <c r="W343" i="2" s="1"/>
  <c r="N339" i="2"/>
  <c r="W337" i="2"/>
  <c r="V337" i="2"/>
  <c r="W336" i="2"/>
  <c r="V336" i="2"/>
  <c r="W335" i="2"/>
  <c r="X335" i="2" s="1"/>
  <c r="N335" i="2"/>
  <c r="W334" i="2"/>
  <c r="X334" i="2" s="1"/>
  <c r="X336" i="2" s="1"/>
  <c r="N334" i="2"/>
  <c r="V332" i="2"/>
  <c r="V331" i="2"/>
  <c r="W330" i="2"/>
  <c r="X330" i="2" s="1"/>
  <c r="N330" i="2"/>
  <c r="X329" i="2"/>
  <c r="W329" i="2"/>
  <c r="N329" i="2"/>
  <c r="W328" i="2"/>
  <c r="X328" i="2" s="1"/>
  <c r="N328" i="2"/>
  <c r="W327" i="2"/>
  <c r="P484" i="2" s="1"/>
  <c r="N327" i="2"/>
  <c r="W324" i="2"/>
  <c r="V324" i="2"/>
  <c r="X323" i="2"/>
  <c r="W323" i="2"/>
  <c r="V323" i="2"/>
  <c r="X322" i="2"/>
  <c r="W322" i="2"/>
  <c r="N322" i="2"/>
  <c r="W320" i="2"/>
  <c r="V320" i="2"/>
  <c r="W319" i="2"/>
  <c r="V319" i="2"/>
  <c r="W318" i="2"/>
  <c r="X318" i="2" s="1"/>
  <c r="N318" i="2"/>
  <c r="W317" i="2"/>
  <c r="X317" i="2" s="1"/>
  <c r="X319" i="2" s="1"/>
  <c r="V315" i="2"/>
  <c r="V314" i="2"/>
  <c r="X313" i="2"/>
  <c r="W313" i="2"/>
  <c r="N313" i="2"/>
  <c r="W312" i="2"/>
  <c r="X312" i="2" s="1"/>
  <c r="W311" i="2"/>
  <c r="X311" i="2" s="1"/>
  <c r="N311" i="2"/>
  <c r="V309" i="2"/>
  <c r="V308" i="2"/>
  <c r="W307" i="2"/>
  <c r="X307" i="2" s="1"/>
  <c r="N307" i="2"/>
  <c r="X306" i="2"/>
  <c r="W306" i="2"/>
  <c r="N306" i="2"/>
  <c r="W305" i="2"/>
  <c r="X305" i="2" s="1"/>
  <c r="X304" i="2"/>
  <c r="W304" i="2"/>
  <c r="N304" i="2"/>
  <c r="X303" i="2"/>
  <c r="W303" i="2"/>
  <c r="N303" i="2"/>
  <c r="W302" i="2"/>
  <c r="W309" i="2" s="1"/>
  <c r="N302" i="2"/>
  <c r="X301" i="2"/>
  <c r="W301" i="2"/>
  <c r="W308" i="2" s="1"/>
  <c r="N301" i="2"/>
  <c r="X300" i="2"/>
  <c r="W300" i="2"/>
  <c r="O484" i="2" s="1"/>
  <c r="N300" i="2"/>
  <c r="W296" i="2"/>
  <c r="V296" i="2"/>
  <c r="W295" i="2"/>
  <c r="V295" i="2"/>
  <c r="W294" i="2"/>
  <c r="X294" i="2" s="1"/>
  <c r="X295" i="2" s="1"/>
  <c r="N294" i="2"/>
  <c r="V292" i="2"/>
  <c r="V291" i="2"/>
  <c r="W290" i="2"/>
  <c r="W292" i="2" s="1"/>
  <c r="N290" i="2"/>
  <c r="W288" i="2"/>
  <c r="V288" i="2"/>
  <c r="W287" i="2"/>
  <c r="V287" i="2"/>
  <c r="X286" i="2"/>
  <c r="X287" i="2" s="1"/>
  <c r="W286" i="2"/>
  <c r="N286" i="2"/>
  <c r="W284" i="2"/>
  <c r="V284" i="2"/>
  <c r="W283" i="2"/>
  <c r="V283" i="2"/>
  <c r="W282" i="2"/>
  <c r="X282" i="2" s="1"/>
  <c r="X283" i="2" s="1"/>
  <c r="N282" i="2"/>
  <c r="V279" i="2"/>
  <c r="V278" i="2"/>
  <c r="W277" i="2"/>
  <c r="W279" i="2" s="1"/>
  <c r="N277" i="2"/>
  <c r="X276" i="2"/>
  <c r="W276" i="2"/>
  <c r="N276" i="2"/>
  <c r="V274" i="2"/>
  <c r="V273" i="2"/>
  <c r="X272" i="2"/>
  <c r="W272" i="2"/>
  <c r="N272" i="2"/>
  <c r="W271" i="2"/>
  <c r="X271" i="2" s="1"/>
  <c r="N271" i="2"/>
  <c r="X270" i="2"/>
  <c r="W270" i="2"/>
  <c r="N270" i="2"/>
  <c r="X269" i="2"/>
  <c r="W269" i="2"/>
  <c r="W268" i="2"/>
  <c r="X268" i="2" s="1"/>
  <c r="N268" i="2"/>
  <c r="X267" i="2"/>
  <c r="W267" i="2"/>
  <c r="N267" i="2"/>
  <c r="W266" i="2"/>
  <c r="X266" i="2" s="1"/>
  <c r="N266" i="2"/>
  <c r="V263" i="2"/>
  <c r="V262" i="2"/>
  <c r="W261" i="2"/>
  <c r="X261" i="2" s="1"/>
  <c r="N261" i="2"/>
  <c r="X260" i="2"/>
  <c r="W260" i="2"/>
  <c r="N260" i="2"/>
  <c r="W259" i="2"/>
  <c r="X259" i="2" s="1"/>
  <c r="X262" i="2" s="1"/>
  <c r="N259" i="2"/>
  <c r="V257" i="2"/>
  <c r="V256" i="2"/>
  <c r="W255" i="2"/>
  <c r="X255" i="2" s="1"/>
  <c r="N255" i="2"/>
  <c r="X254" i="2"/>
  <c r="W254" i="2"/>
  <c r="W253" i="2"/>
  <c r="X253" i="2" s="1"/>
  <c r="X256" i="2" s="1"/>
  <c r="V251" i="2"/>
  <c r="V250" i="2"/>
  <c r="W249" i="2"/>
  <c r="W250" i="2" s="1"/>
  <c r="N249" i="2"/>
  <c r="X248" i="2"/>
  <c r="W248" i="2"/>
  <c r="N248" i="2"/>
  <c r="X247" i="2"/>
  <c r="W247" i="2"/>
  <c r="W251" i="2" s="1"/>
  <c r="N247" i="2"/>
  <c r="V245" i="2"/>
  <c r="V244" i="2"/>
  <c r="W243" i="2"/>
  <c r="X243" i="2" s="1"/>
  <c r="N243" i="2"/>
  <c r="W242" i="2"/>
  <c r="X242" i="2" s="1"/>
  <c r="N242" i="2"/>
  <c r="W241" i="2"/>
  <c r="X241" i="2" s="1"/>
  <c r="N241" i="2"/>
  <c r="X240" i="2"/>
  <c r="W240" i="2"/>
  <c r="N240" i="2"/>
  <c r="W239" i="2"/>
  <c r="X239" i="2" s="1"/>
  <c r="W238" i="2"/>
  <c r="X238" i="2" s="1"/>
  <c r="X237" i="2"/>
  <c r="W237" i="2"/>
  <c r="N237" i="2"/>
  <c r="X236" i="2"/>
  <c r="W236" i="2"/>
  <c r="N236" i="2"/>
  <c r="W235" i="2"/>
  <c r="W245" i="2" s="1"/>
  <c r="N235" i="2"/>
  <c r="V233" i="2"/>
  <c r="W232" i="2"/>
  <c r="V232" i="2"/>
  <c r="W231" i="2"/>
  <c r="X231" i="2" s="1"/>
  <c r="N231" i="2"/>
  <c r="X230" i="2"/>
  <c r="W230" i="2"/>
  <c r="N230" i="2"/>
  <c r="W229" i="2"/>
  <c r="X229" i="2" s="1"/>
  <c r="X232" i="2" s="1"/>
  <c r="N229" i="2"/>
  <c r="V227" i="2"/>
  <c r="V226" i="2"/>
  <c r="W225" i="2"/>
  <c r="W227" i="2" s="1"/>
  <c r="N225" i="2"/>
  <c r="V223" i="2"/>
  <c r="V222" i="2"/>
  <c r="X221" i="2"/>
  <c r="W221" i="2"/>
  <c r="N221" i="2"/>
  <c r="X220" i="2"/>
  <c r="W220" i="2"/>
  <c r="N220" i="2"/>
  <c r="W219" i="2"/>
  <c r="X219" i="2" s="1"/>
  <c r="N219" i="2"/>
  <c r="X218" i="2"/>
  <c r="W218" i="2"/>
  <c r="N218" i="2"/>
  <c r="X217" i="2"/>
  <c r="W217" i="2"/>
  <c r="N217" i="2"/>
  <c r="X216" i="2"/>
  <c r="W216" i="2"/>
  <c r="N216" i="2"/>
  <c r="W215" i="2"/>
  <c r="X215" i="2" s="1"/>
  <c r="N215" i="2"/>
  <c r="X214" i="2"/>
  <c r="W214" i="2"/>
  <c r="N214" i="2"/>
  <c r="X213" i="2"/>
  <c r="W213" i="2"/>
  <c r="N213" i="2"/>
  <c r="X212" i="2"/>
  <c r="W212" i="2"/>
  <c r="N212" i="2"/>
  <c r="W211" i="2"/>
  <c r="X211" i="2" s="1"/>
  <c r="N211" i="2"/>
  <c r="X210" i="2"/>
  <c r="W210" i="2"/>
  <c r="N210" i="2"/>
  <c r="X209" i="2"/>
  <c r="W209" i="2"/>
  <c r="N209" i="2"/>
  <c r="X208" i="2"/>
  <c r="W208" i="2"/>
  <c r="N208" i="2"/>
  <c r="W207" i="2"/>
  <c r="W222" i="2" s="1"/>
  <c r="N207" i="2"/>
  <c r="V204" i="2"/>
  <c r="W203" i="2"/>
  <c r="V203" i="2"/>
  <c r="W202" i="2"/>
  <c r="W204" i="2" s="1"/>
  <c r="N202" i="2"/>
  <c r="V199" i="2"/>
  <c r="V198" i="2"/>
  <c r="W197" i="2"/>
  <c r="X197" i="2" s="1"/>
  <c r="N197" i="2"/>
  <c r="W196" i="2"/>
  <c r="X196" i="2" s="1"/>
  <c r="N196" i="2"/>
  <c r="W195" i="2"/>
  <c r="X195" i="2" s="1"/>
  <c r="W194" i="2"/>
  <c r="W198" i="2" s="1"/>
  <c r="V192" i="2"/>
  <c r="V191" i="2"/>
  <c r="W190" i="2"/>
  <c r="X190" i="2" s="1"/>
  <c r="N190" i="2"/>
  <c r="W189" i="2"/>
  <c r="X189" i="2" s="1"/>
  <c r="N189" i="2"/>
  <c r="X188" i="2"/>
  <c r="W188" i="2"/>
  <c r="N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X181" i="2" s="1"/>
  <c r="W180" i="2"/>
  <c r="X180" i="2" s="1"/>
  <c r="W179" i="2"/>
  <c r="X179" i="2" s="1"/>
  <c r="N179" i="2"/>
  <c r="W178" i="2"/>
  <c r="X178" i="2" s="1"/>
  <c r="N178" i="2"/>
  <c r="W177" i="2"/>
  <c r="X177" i="2" s="1"/>
  <c r="W176" i="2"/>
  <c r="W191" i="2" s="1"/>
  <c r="N176" i="2"/>
  <c r="X175" i="2"/>
  <c r="W175" i="2"/>
  <c r="X174" i="2"/>
  <c r="W174" i="2"/>
  <c r="W192" i="2" s="1"/>
  <c r="N174" i="2"/>
  <c r="V172" i="2"/>
  <c r="V171" i="2"/>
  <c r="X170" i="2"/>
  <c r="W170" i="2"/>
  <c r="N170" i="2"/>
  <c r="W169" i="2"/>
  <c r="X169" i="2" s="1"/>
  <c r="N169" i="2"/>
  <c r="W168" i="2"/>
  <c r="W172" i="2" s="1"/>
  <c r="N168" i="2"/>
  <c r="W167" i="2"/>
  <c r="X167" i="2" s="1"/>
  <c r="N167" i="2"/>
  <c r="W165" i="2"/>
  <c r="V165" i="2"/>
  <c r="V164" i="2"/>
  <c r="W163" i="2"/>
  <c r="X163" i="2" s="1"/>
  <c r="N163" i="2"/>
  <c r="W162" i="2"/>
  <c r="W164" i="2" s="1"/>
  <c r="V160" i="2"/>
  <c r="V159" i="2"/>
  <c r="W158" i="2"/>
  <c r="X158" i="2" s="1"/>
  <c r="N158" i="2"/>
  <c r="W157" i="2"/>
  <c r="X157" i="2" s="1"/>
  <c r="X159" i="2" s="1"/>
  <c r="N157" i="2"/>
  <c r="V154" i="2"/>
  <c r="V153" i="2"/>
  <c r="X152" i="2"/>
  <c r="W152" i="2"/>
  <c r="X151" i="2"/>
  <c r="W151" i="2"/>
  <c r="N151" i="2"/>
  <c r="X150" i="2"/>
  <c r="W150" i="2"/>
  <c r="N150" i="2"/>
  <c r="X149" i="2"/>
  <c r="W149" i="2"/>
  <c r="N149" i="2"/>
  <c r="W148" i="2"/>
  <c r="X148" i="2" s="1"/>
  <c r="N148" i="2"/>
  <c r="X147" i="2"/>
  <c r="W147" i="2"/>
  <c r="N147" i="2"/>
  <c r="X146" i="2"/>
  <c r="W146" i="2"/>
  <c r="N146" i="2"/>
  <c r="X145" i="2"/>
  <c r="W145" i="2"/>
  <c r="N145" i="2"/>
  <c r="W144" i="2"/>
  <c r="W154" i="2" s="1"/>
  <c r="N144" i="2"/>
  <c r="V141" i="2"/>
  <c r="W140" i="2"/>
  <c r="V140" i="2"/>
  <c r="W139" i="2"/>
  <c r="X139" i="2" s="1"/>
  <c r="N139" i="2"/>
  <c r="X138" i="2"/>
  <c r="W138" i="2"/>
  <c r="N138" i="2"/>
  <c r="W137" i="2"/>
  <c r="G484" i="2" s="1"/>
  <c r="N137" i="2"/>
  <c r="V133" i="2"/>
  <c r="V132" i="2"/>
  <c r="W131" i="2"/>
  <c r="X131" i="2" s="1"/>
  <c r="N131" i="2"/>
  <c r="X130" i="2"/>
  <c r="W130" i="2"/>
  <c r="N130" i="2"/>
  <c r="W129" i="2"/>
  <c r="F484" i="2" s="1"/>
  <c r="V126" i="2"/>
  <c r="V125" i="2"/>
  <c r="X124" i="2"/>
  <c r="W124" i="2"/>
  <c r="X123" i="2"/>
  <c r="W123" i="2"/>
  <c r="X122" i="2"/>
  <c r="W122" i="2"/>
  <c r="W121" i="2"/>
  <c r="X121" i="2" s="1"/>
  <c r="N121" i="2"/>
  <c r="W120" i="2"/>
  <c r="X120" i="2" s="1"/>
  <c r="X125" i="2" s="1"/>
  <c r="N120" i="2"/>
  <c r="V118" i="2"/>
  <c r="V117" i="2"/>
  <c r="W116" i="2"/>
  <c r="X116" i="2" s="1"/>
  <c r="X115" i="2"/>
  <c r="W115" i="2"/>
  <c r="N115" i="2"/>
  <c r="X114" i="2"/>
  <c r="W114" i="2"/>
  <c r="X113" i="2"/>
  <c r="W113" i="2"/>
  <c r="X112" i="2"/>
  <c r="W112" i="2"/>
  <c r="X111" i="2"/>
  <c r="W111" i="2"/>
  <c r="W110" i="2"/>
  <c r="X110" i="2" s="1"/>
  <c r="W109" i="2"/>
  <c r="X109" i="2" s="1"/>
  <c r="N109" i="2"/>
  <c r="W108" i="2"/>
  <c r="X108" i="2" s="1"/>
  <c r="W107" i="2"/>
  <c r="W118" i="2" s="1"/>
  <c r="W106" i="2"/>
  <c r="W117" i="2" s="1"/>
  <c r="V104" i="2"/>
  <c r="V103" i="2"/>
  <c r="X102" i="2"/>
  <c r="W102" i="2"/>
  <c r="X101" i="2"/>
  <c r="W101" i="2"/>
  <c r="X100" i="2"/>
  <c r="W100" i="2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W93" i="2"/>
  <c r="W104" i="2" s="1"/>
  <c r="N93" i="2"/>
  <c r="W91" i="2"/>
  <c r="V91" i="2"/>
  <c r="V90" i="2"/>
  <c r="X89" i="2"/>
  <c r="W89" i="2"/>
  <c r="N89" i="2"/>
  <c r="X88" i="2"/>
  <c r="W88" i="2"/>
  <c r="X87" i="2"/>
  <c r="W87" i="2"/>
  <c r="X86" i="2"/>
  <c r="W86" i="2"/>
  <c r="X85" i="2"/>
  <c r="X90" i="2" s="1"/>
  <c r="W85" i="2"/>
  <c r="W90" i="2" s="1"/>
  <c r="N85" i="2"/>
  <c r="V83" i="2"/>
  <c r="V82" i="2"/>
  <c r="X81" i="2"/>
  <c r="W81" i="2"/>
  <c r="N81" i="2"/>
  <c r="W80" i="2"/>
  <c r="X80" i="2" s="1"/>
  <c r="N80" i="2"/>
  <c r="W79" i="2"/>
  <c r="X79" i="2" s="1"/>
  <c r="N79" i="2"/>
  <c r="W78" i="2"/>
  <c r="X78" i="2" s="1"/>
  <c r="N78" i="2"/>
  <c r="X77" i="2"/>
  <c r="W77" i="2"/>
  <c r="X76" i="2"/>
  <c r="W76" i="2"/>
  <c r="N76" i="2"/>
  <c r="W75" i="2"/>
  <c r="X75" i="2" s="1"/>
  <c r="N75" i="2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X67" i="2"/>
  <c r="W67" i="2"/>
  <c r="W66" i="2"/>
  <c r="X66" i="2" s="1"/>
  <c r="N66" i="2"/>
  <c r="W65" i="2"/>
  <c r="X65" i="2" s="1"/>
  <c r="W64" i="2"/>
  <c r="X64" i="2" s="1"/>
  <c r="W63" i="2"/>
  <c r="E484" i="2" s="1"/>
  <c r="V60" i="2"/>
  <c r="V59" i="2"/>
  <c r="W58" i="2"/>
  <c r="X58" i="2" s="1"/>
  <c r="X57" i="2"/>
  <c r="W57" i="2"/>
  <c r="N57" i="2"/>
  <c r="W56" i="2"/>
  <c r="W59" i="2" s="1"/>
  <c r="W55" i="2"/>
  <c r="W60" i="2" s="1"/>
  <c r="N55" i="2"/>
  <c r="V52" i="2"/>
  <c r="V51" i="2"/>
  <c r="W50" i="2"/>
  <c r="W52" i="2" s="1"/>
  <c r="N50" i="2"/>
  <c r="X49" i="2"/>
  <c r="W49" i="2"/>
  <c r="C484" i="2" s="1"/>
  <c r="N49" i="2"/>
  <c r="V45" i="2"/>
  <c r="X44" i="2"/>
  <c r="V44" i="2"/>
  <c r="X43" i="2"/>
  <c r="W43" i="2"/>
  <c r="W45" i="2" s="1"/>
  <c r="N43" i="2"/>
  <c r="V41" i="2"/>
  <c r="V40" i="2"/>
  <c r="W39" i="2"/>
  <c r="W40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W30" i="2"/>
  <c r="X30" i="2" s="1"/>
  <c r="N30" i="2"/>
  <c r="X29" i="2"/>
  <c r="W29" i="2"/>
  <c r="N29" i="2"/>
  <c r="X28" i="2"/>
  <c r="W28" i="2"/>
  <c r="N28" i="2"/>
  <c r="W27" i="2"/>
  <c r="X27" i="2" s="1"/>
  <c r="N27" i="2"/>
  <c r="W26" i="2"/>
  <c r="W33" i="2" s="1"/>
  <c r="N26" i="2"/>
  <c r="V24" i="2"/>
  <c r="V474" i="2" s="1"/>
  <c r="W23" i="2"/>
  <c r="V23" i="2"/>
  <c r="V478" i="2" s="1"/>
  <c r="W22" i="2"/>
  <c r="W475" i="2" s="1"/>
  <c r="N22" i="2"/>
  <c r="H10" i="2"/>
  <c r="A10" i="2"/>
  <c r="A9" i="2"/>
  <c r="J9" i="2" s="1"/>
  <c r="D7" i="2"/>
  <c r="O6" i="2"/>
  <c r="N2" i="2"/>
  <c r="X464" i="2" l="1"/>
  <c r="X278" i="2"/>
  <c r="X354" i="2"/>
  <c r="X314" i="2"/>
  <c r="X388" i="2"/>
  <c r="X273" i="2"/>
  <c r="X440" i="2"/>
  <c r="F10" i="2"/>
  <c r="X26" i="2"/>
  <c r="X32" i="2" s="1"/>
  <c r="W41" i="2"/>
  <c r="X56" i="2"/>
  <c r="X63" i="2"/>
  <c r="X82" i="2" s="1"/>
  <c r="X107" i="2"/>
  <c r="X144" i="2"/>
  <c r="X153" i="2" s="1"/>
  <c r="W159" i="2"/>
  <c r="X194" i="2"/>
  <c r="X198" i="2" s="1"/>
  <c r="X207" i="2"/>
  <c r="X222" i="2" s="1"/>
  <c r="X235" i="2"/>
  <c r="X244" i="2" s="1"/>
  <c r="W244" i="2"/>
  <c r="X249" i="2"/>
  <c r="X250" i="2" s="1"/>
  <c r="X302" i="2"/>
  <c r="X308" i="2" s="1"/>
  <c r="X340" i="2"/>
  <c r="X343" i="2" s="1"/>
  <c r="X358" i="2"/>
  <c r="X370" i="2" s="1"/>
  <c r="W388" i="2"/>
  <c r="W404" i="2"/>
  <c r="X411" i="2"/>
  <c r="X412" i="2" s="1"/>
  <c r="W432" i="2"/>
  <c r="W476" i="2"/>
  <c r="W477" i="2" s="1"/>
  <c r="H484" i="2"/>
  <c r="W153" i="2"/>
  <c r="W199" i="2"/>
  <c r="W427" i="2"/>
  <c r="I484" i="2"/>
  <c r="X50" i="2"/>
  <c r="X51" i="2" s="1"/>
  <c r="X93" i="2"/>
  <c r="X103" i="2" s="1"/>
  <c r="X176" i="2"/>
  <c r="X191" i="2" s="1"/>
  <c r="X225" i="2"/>
  <c r="X226" i="2" s="1"/>
  <c r="W256" i="2"/>
  <c r="X277" i="2"/>
  <c r="X290" i="2"/>
  <c r="X291" i="2" s="1"/>
  <c r="X346" i="2"/>
  <c r="X347" i="2" s="1"/>
  <c r="W412" i="2"/>
  <c r="X444" i="2"/>
  <c r="X445" i="2" s="1"/>
  <c r="J484" i="2"/>
  <c r="W223" i="2"/>
  <c r="W377" i="2"/>
  <c r="W389" i="2"/>
  <c r="W405" i="2"/>
  <c r="W472" i="2"/>
  <c r="L484" i="2"/>
  <c r="W82" i="2"/>
  <c r="W125" i="2"/>
  <c r="W160" i="2"/>
  <c r="W171" i="2"/>
  <c r="X22" i="2"/>
  <c r="X23" i="2" s="1"/>
  <c r="W132" i="2"/>
  <c r="X202" i="2"/>
  <c r="X203" i="2" s="1"/>
  <c r="W226" i="2"/>
  <c r="W262" i="2"/>
  <c r="W278" i="2"/>
  <c r="W291" i="2"/>
  <c r="W331" i="2"/>
  <c r="W347" i="2"/>
  <c r="X429" i="2"/>
  <c r="X431" i="2" s="1"/>
  <c r="W445" i="2"/>
  <c r="X467" i="2"/>
  <c r="X472" i="2" s="1"/>
  <c r="M484" i="2"/>
  <c r="W51" i="2"/>
  <c r="W32" i="2"/>
  <c r="W478" i="2" s="1"/>
  <c r="W44" i="2"/>
  <c r="W103" i="2"/>
  <c r="X162" i="2"/>
  <c r="X164" i="2" s="1"/>
  <c r="W257" i="2"/>
  <c r="W273" i="2"/>
  <c r="W314" i="2"/>
  <c r="X327" i="2"/>
  <c r="X331" i="2" s="1"/>
  <c r="X407" i="2"/>
  <c r="X408" i="2" s="1"/>
  <c r="W440" i="2"/>
  <c r="N484" i="2"/>
  <c r="W126" i="2"/>
  <c r="B484" i="2"/>
  <c r="W83" i="2"/>
  <c r="W133" i="2"/>
  <c r="X168" i="2"/>
  <c r="X171" i="2" s="1"/>
  <c r="W263" i="2"/>
  <c r="W332" i="2"/>
  <c r="X374" i="2"/>
  <c r="X377" i="2" s="1"/>
  <c r="X39" i="2"/>
  <c r="X40" i="2" s="1"/>
  <c r="F9" i="2"/>
  <c r="X129" i="2"/>
  <c r="X132" i="2" s="1"/>
  <c r="W274" i="2"/>
  <c r="W315" i="2"/>
  <c r="X417" i="2"/>
  <c r="X426" i="2" s="1"/>
  <c r="D484" i="2"/>
  <c r="Q484" i="2"/>
  <c r="H9" i="2"/>
  <c r="W24" i="2"/>
  <c r="W141" i="2"/>
  <c r="X450" i="2"/>
  <c r="X452" i="2" s="1"/>
  <c r="W233" i="2"/>
  <c r="X55" i="2"/>
  <c r="X106" i="2"/>
  <c r="X117" i="2" s="1"/>
  <c r="X137" i="2"/>
  <c r="X140" i="2" s="1"/>
  <c r="W426" i="2"/>
  <c r="W474" i="2" l="1"/>
  <c r="X59" i="2"/>
  <c r="X479" i="2" s="1"/>
</calcChain>
</file>

<file path=xl/sharedStrings.xml><?xml version="1.0" encoding="utf-8"?>
<sst xmlns="http://schemas.openxmlformats.org/spreadsheetml/2006/main" count="3132" uniqueCount="718">
  <si>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</si>
  <si>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</si>
  <si>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</si>
  <si>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</si>
  <si>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</si>
  <si>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</si>
  <si>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</si>
  <si>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</si>
  <si>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</si>
  <si>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</si>
  <si>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</si>
  <si>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</si>
  <si>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</si>
  <si>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</si>
  <si>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</si>
  <si>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</si>
  <si>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</si>
  <si>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</si>
  <si>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</si>
  <si>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</si>
  <si>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</si>
  <si>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</si>
  <si>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</si>
  <si>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</si>
  <si>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</si>
  <si>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</si>
  <si>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</si>
  <si>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</si>
  <si>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</si>
  <si>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</si>
  <si>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</si>
  <si>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</si>
  <si>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</si>
  <si>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</si>
  <si>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</si>
  <si>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</si>
  <si>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</si>
  <si>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</si>
  <si>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</si>
  <si>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</si>
  <si>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</si>
  <si>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</si>
  <si>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</si>
  <si>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</si>
  <si>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</si>
  <si>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</si>
  <si>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</si>
  <si>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</si>
  <si>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</si>
  <si>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</si>
  <si>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</si>
  <si>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</si>
  <si>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</si>
  <si>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</si>
  <si>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</si>
  <si>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</si>
  <si>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</si>
  <si>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</si>
  <si>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</si>
  <si>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</si>
  <si>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</si>
  <si>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</si>
  <si>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</si>
  <si>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</si>
  <si>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</si>
  <si>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</si>
  <si>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</si>
  <si>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08.01.2024</t>
  </si>
  <si>
    <t>03.01.2024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</si>
  <si>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</si>
  <si>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</si>
  <si>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</si>
  <si>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</si>
  <si>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</si>
  <si>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</si>
  <si>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</si>
  <si>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</si>
  <si>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</si>
  <si>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</si>
  <si>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</si>
  <si>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</si>
  <si>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</si>
  <si>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</si>
  <si>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</si>
  <si>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</si>
  <si>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</si>
  <si>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</si>
  <si>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</si>
  <si>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</si>
  <si>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</si>
  <si>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</si>
  <si>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</si>
  <si>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</si>
  <si>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</si>
  <si>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</si>
  <si>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</si>
  <si>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</si>
  <si>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</si>
  <si>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</si>
  <si>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</si>
  <si>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</si>
  <si>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</si>
  <si>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</si>
  <si>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</si>
  <si>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</si>
  <si>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</si>
  <si>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</si>
  <si>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</si>
  <si>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</si>
  <si>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</si>
  <si>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</si>
  <si>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</si>
  <si>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</si>
  <si>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</si>
  <si>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</si>
  <si>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</si>
  <si>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</si>
  <si>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</si>
  <si>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</si>
  <si>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</si>
  <si>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</si>
  <si>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</si>
  <si>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</si>
  <si>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</si>
  <si>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</si>
  <si>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</si>
  <si>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</si>
  <si>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</si>
  <si>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</si>
  <si>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</si>
  <si>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</si>
  <si>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</si>
  <si>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</si>
  <si>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</si>
  <si>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</si>
  <si>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</si>
  <si>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</si>
  <si>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09.01.2024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</si>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</sst>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6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46" t="s">
        <v>29</v>
      </c>
      <c r="E1" s="646"/>
      <c r="F1" s="646"/>
      <c r="G1" s="14" t="s">
        <v>66</v>
      </c>
      <c r="H1" s="646" t="s">
        <v>49</v>
      </c>
      <c r="I1" s="646"/>
      <c r="J1" s="646"/>
      <c r="K1" s="646"/>
      <c r="L1" s="646"/>
      <c r="M1" s="646"/>
      <c r="N1" s="646"/>
      <c r="O1" s="646"/>
      <c r="P1" s="647" t="s">
        <v>67</v>
      </c>
      <c r="Q1" s="648"/>
      <c r="R1" s="64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9"/>
      <c r="P2" s="649"/>
      <c r="Q2" s="649"/>
      <c r="R2" s="649"/>
      <c r="S2" s="649"/>
      <c r="T2" s="649"/>
      <c r="U2" s="64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49"/>
      <c r="O3" s="649"/>
      <c r="P3" s="649"/>
      <c r="Q3" s="649"/>
      <c r="R3" s="649"/>
      <c r="S3" s="649"/>
      <c r="T3" s="649"/>
      <c r="U3" s="64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28" t="s">
        <v>8</v>
      </c>
      <c r="B5" s="628"/>
      <c r="C5" s="628"/>
      <c r="D5" s="650"/>
      <c r="E5" s="650"/>
      <c r="F5" s="651" t="s">
        <v>14</v>
      </c>
      <c r="G5" s="651"/>
      <c r="H5" s="650"/>
      <c r="I5" s="650"/>
      <c r="J5" s="650"/>
      <c r="K5" s="650"/>
      <c r="L5" s="650"/>
      <c r="N5" s="27" t="s">
        <v>4</v>
      </c>
      <c r="O5" s="645">
        <v>45298</v>
      </c>
      <c r="P5" s="645"/>
      <c r="R5" s="652" t="s">
        <v>3</v>
      </c>
      <c r="S5" s="653"/>
      <c r="T5" s="654" t="s">
        <v>682</v>
      </c>
      <c r="U5" s="655"/>
      <c r="Z5" s="60"/>
      <c r="AA5" s="60"/>
      <c r="AB5" s="60"/>
    </row>
    <row r="6" spans="1:29" s="17" customFormat="1" ht="24" customHeight="1" x14ac:dyDescent="0.2">
      <c r="A6" s="628" t="s">
        <v>1</v>
      </c>
      <c r="B6" s="628"/>
      <c r="C6" s="628"/>
      <c r="D6" s="629" t="s">
        <v>692</v>
      </c>
      <c r="E6" s="629"/>
      <c r="F6" s="629"/>
      <c r="G6" s="629"/>
      <c r="H6" s="629"/>
      <c r="I6" s="629"/>
      <c r="J6" s="629"/>
      <c r="K6" s="629"/>
      <c r="L6" s="629"/>
      <c r="N6" s="27" t="s">
        <v>30</v>
      </c>
      <c r="O6" s="630" t="str">
        <f>IF(O5=0," ",CHOOSE(WEEKDAY(O5,2),"Понедельник","Вторник","Среда","Четверг","Пятница","Суббота","Воскресенье"))</f>
        <v>Воскресенье</v>
      </c>
      <c r="P6" s="630"/>
      <c r="R6" s="631" t="s">
        <v>5</v>
      </c>
      <c r="S6" s="632"/>
      <c r="T6" s="633" t="s">
        <v>69</v>
      </c>
      <c r="U6" s="63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39" t="str">
        <f>IFERROR(VLOOKUP(DeliveryAddress,Table,3,0),1)</f>
        <v>4</v>
      </c>
      <c r="E7" s="640"/>
      <c r="F7" s="640"/>
      <c r="G7" s="640"/>
      <c r="H7" s="640"/>
      <c r="I7" s="640"/>
      <c r="J7" s="640"/>
      <c r="K7" s="640"/>
      <c r="L7" s="641"/>
      <c r="N7" s="29"/>
      <c r="O7" s="49"/>
      <c r="P7" s="49"/>
      <c r="R7" s="631"/>
      <c r="S7" s="632"/>
      <c r="T7" s="635"/>
      <c r="U7" s="636"/>
      <c r="Z7" s="60"/>
      <c r="AA7" s="60"/>
      <c r="AB7" s="60"/>
    </row>
    <row r="8" spans="1:29" s="17" customFormat="1" ht="25.5" customHeight="1" x14ac:dyDescent="0.2">
      <c r="A8" s="642" t="s">
        <v>60</v>
      </c>
      <c r="B8" s="642"/>
      <c r="C8" s="642"/>
      <c r="D8" s="643"/>
      <c r="E8" s="643"/>
      <c r="F8" s="643"/>
      <c r="G8" s="643"/>
      <c r="H8" s="643"/>
      <c r="I8" s="643"/>
      <c r="J8" s="643"/>
      <c r="K8" s="643"/>
      <c r="L8" s="643"/>
      <c r="N8" s="27" t="s">
        <v>11</v>
      </c>
      <c r="O8" s="623">
        <v>0.41666666666666669</v>
      </c>
      <c r="P8" s="623"/>
      <c r="R8" s="631"/>
      <c r="S8" s="632"/>
      <c r="T8" s="635"/>
      <c r="U8" s="636"/>
      <c r="Z8" s="60"/>
      <c r="AA8" s="60"/>
      <c r="AB8" s="60"/>
    </row>
    <row r="9" spans="1:29" s="17" customFormat="1" ht="39.950000000000003" customHeight="1" x14ac:dyDescent="0.2">
      <c r="A9" s="6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9"/>
      <c r="C9" s="619"/>
      <c r="D9" s="620" t="s">
        <v>48</v>
      </c>
      <c r="E9" s="621"/>
      <c r="F9" s="6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9"/>
      <c r="H9" s="644" t="str">
        <f>IF(AND($A$9="Тип доверенности/получателя при получении в адресе перегруза:",$D$9="Разовая доверенность"),"Введите ФИО","")</f>
        <v/>
      </c>
      <c r="I9" s="644"/>
      <c r="J9" s="6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4"/>
      <c r="L9" s="644"/>
      <c r="N9" s="31" t="s">
        <v>15</v>
      </c>
      <c r="O9" s="645"/>
      <c r="P9" s="645"/>
      <c r="R9" s="631"/>
      <c r="S9" s="632"/>
      <c r="T9" s="637"/>
      <c r="U9" s="63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9"/>
      <c r="C10" s="619"/>
      <c r="D10" s="620"/>
      <c r="E10" s="621"/>
      <c r="F10" s="6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9"/>
      <c r="H10" s="622" t="str">
        <f>IFERROR(VLOOKUP($D$10,Proxy,2,FALSE),"")</f>
        <v/>
      </c>
      <c r="I10" s="622"/>
      <c r="J10" s="622"/>
      <c r="K10" s="622"/>
      <c r="L10" s="622"/>
      <c r="N10" s="31" t="s">
        <v>35</v>
      </c>
      <c r="O10" s="623"/>
      <c r="P10" s="623"/>
      <c r="S10" s="29" t="s">
        <v>12</v>
      </c>
      <c r="T10" s="624" t="s">
        <v>70</v>
      </c>
      <c r="U10" s="62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23"/>
      <c r="P11" s="623"/>
      <c r="S11" s="29" t="s">
        <v>31</v>
      </c>
      <c r="T11" s="611" t="s">
        <v>57</v>
      </c>
      <c r="U11" s="61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10" t="s">
        <v>71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N12" s="27" t="s">
        <v>33</v>
      </c>
      <c r="O12" s="626"/>
      <c r="P12" s="626"/>
      <c r="Q12" s="28"/>
      <c r="R12"/>
      <c r="S12" s="29" t="s">
        <v>48</v>
      </c>
      <c r="T12" s="627"/>
      <c r="U12" s="627"/>
      <c r="V12"/>
      <c r="Z12" s="60"/>
      <c r="AA12" s="60"/>
      <c r="AB12" s="60"/>
    </row>
    <row r="13" spans="1:29" s="17" customFormat="1" ht="23.25" customHeight="1" x14ac:dyDescent="0.2">
      <c r="A13" s="610" t="s">
        <v>72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31"/>
      <c r="N13" s="31" t="s">
        <v>34</v>
      </c>
      <c r="O13" s="611"/>
      <c r="P13" s="61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10" t="s">
        <v>73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12" t="s">
        <v>74</v>
      </c>
      <c r="B15" s="612"/>
      <c r="C15" s="612"/>
      <c r="D15" s="612"/>
      <c r="E15" s="612"/>
      <c r="F15" s="612"/>
      <c r="G15" s="612"/>
      <c r="H15" s="612"/>
      <c r="I15" s="612"/>
      <c r="J15" s="612"/>
      <c r="K15" s="612"/>
      <c r="L15" s="612"/>
      <c r="M15"/>
      <c r="N15" s="613" t="s">
        <v>63</v>
      </c>
      <c r="O15" s="613"/>
      <c r="P15" s="613"/>
      <c r="Q15" s="613"/>
      <c r="R15" s="61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14"/>
      <c r="O16" s="614"/>
      <c r="P16" s="614"/>
      <c r="Q16" s="614"/>
      <c r="R16" s="61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98" t="s">
        <v>61</v>
      </c>
      <c r="B17" s="598" t="s">
        <v>51</v>
      </c>
      <c r="C17" s="616" t="s">
        <v>50</v>
      </c>
      <c r="D17" s="598" t="s">
        <v>52</v>
      </c>
      <c r="E17" s="598"/>
      <c r="F17" s="598" t="s">
        <v>24</v>
      </c>
      <c r="G17" s="598" t="s">
        <v>27</v>
      </c>
      <c r="H17" s="598" t="s">
        <v>25</v>
      </c>
      <c r="I17" s="598" t="s">
        <v>26</v>
      </c>
      <c r="J17" s="617" t="s">
        <v>16</v>
      </c>
      <c r="K17" s="617" t="s">
        <v>65</v>
      </c>
      <c r="L17" s="617" t="s">
        <v>2</v>
      </c>
      <c r="M17" s="598" t="s">
        <v>28</v>
      </c>
      <c r="N17" s="598" t="s">
        <v>17</v>
      </c>
      <c r="O17" s="598"/>
      <c r="P17" s="598"/>
      <c r="Q17" s="598"/>
      <c r="R17" s="598"/>
      <c r="S17" s="615" t="s">
        <v>58</v>
      </c>
      <c r="T17" s="598"/>
      <c r="U17" s="598" t="s">
        <v>6</v>
      </c>
      <c r="V17" s="598" t="s">
        <v>44</v>
      </c>
      <c r="W17" s="599" t="s">
        <v>56</v>
      </c>
      <c r="X17" s="598" t="s">
        <v>18</v>
      </c>
      <c r="Y17" s="601" t="s">
        <v>62</v>
      </c>
      <c r="Z17" s="601" t="s">
        <v>19</v>
      </c>
      <c r="AA17" s="602" t="s">
        <v>59</v>
      </c>
      <c r="AB17" s="603"/>
      <c r="AC17" s="604"/>
      <c r="AD17" s="608"/>
      <c r="BA17" s="609" t="s">
        <v>64</v>
      </c>
    </row>
    <row r="18" spans="1:53" ht="14.25" customHeight="1" x14ac:dyDescent="0.2">
      <c r="A18" s="598"/>
      <c r="B18" s="598"/>
      <c r="C18" s="616"/>
      <c r="D18" s="598"/>
      <c r="E18" s="598"/>
      <c r="F18" s="598" t="s">
        <v>20</v>
      </c>
      <c r="G18" s="598" t="s">
        <v>21</v>
      </c>
      <c r="H18" s="598" t="s">
        <v>22</v>
      </c>
      <c r="I18" s="598" t="s">
        <v>22</v>
      </c>
      <c r="J18" s="618"/>
      <c r="K18" s="618"/>
      <c r="L18" s="618"/>
      <c r="M18" s="598"/>
      <c r="N18" s="598"/>
      <c r="O18" s="598"/>
      <c r="P18" s="598"/>
      <c r="Q18" s="598"/>
      <c r="R18" s="598"/>
      <c r="S18" s="36" t="s">
        <v>47</v>
      </c>
      <c r="T18" s="36" t="s">
        <v>46</v>
      </c>
      <c r="U18" s="598"/>
      <c r="V18" s="598"/>
      <c r="W18" s="600"/>
      <c r="X18" s="598"/>
      <c r="Y18" s="601"/>
      <c r="Z18" s="601"/>
      <c r="AA18" s="605"/>
      <c r="AB18" s="606"/>
      <c r="AC18" s="607"/>
      <c r="AD18" s="608"/>
      <c r="BA18" s="609"/>
    </row>
    <row r="19" spans="1:53" ht="27.75" customHeight="1" x14ac:dyDescent="0.2">
      <c r="A19" s="359" t="s">
        <v>75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55"/>
      <c r="Z19" s="55"/>
    </row>
    <row r="20" spans="1:53" ht="16.5" customHeight="1" x14ac:dyDescent="0.25">
      <c r="A20" s="354" t="s">
        <v>75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66"/>
      <c r="Z20" s="66"/>
    </row>
    <row r="21" spans="1:53" ht="14.25" customHeight="1" x14ac:dyDescent="0.25">
      <c r="A21" s="343" t="s">
        <v>76</v>
      </c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0">
        <v>4607091389258</v>
      </c>
      <c r="E22" s="33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2"/>
      <c r="P22" s="332"/>
      <c r="Q22" s="332"/>
      <c r="R22" s="33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37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8"/>
      <c r="N23" s="334" t="s">
        <v>43</v>
      </c>
      <c r="O23" s="335"/>
      <c r="P23" s="335"/>
      <c r="Q23" s="335"/>
      <c r="R23" s="335"/>
      <c r="S23" s="335"/>
      <c r="T23" s="33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8"/>
      <c r="N24" s="334" t="s">
        <v>43</v>
      </c>
      <c r="O24" s="335"/>
      <c r="P24" s="335"/>
      <c r="Q24" s="335"/>
      <c r="R24" s="335"/>
      <c r="S24" s="335"/>
      <c r="T24" s="33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43" t="s">
        <v>81</v>
      </c>
      <c r="B25" s="343"/>
      <c r="C25" s="343"/>
      <c r="D25" s="343"/>
      <c r="E25" s="343"/>
      <c r="F25" s="343"/>
      <c r="G25" s="343"/>
      <c r="H25" s="343"/>
      <c r="I25" s="343"/>
      <c r="J25" s="343"/>
      <c r="K25" s="343"/>
      <c r="L25" s="343"/>
      <c r="M25" s="343"/>
      <c r="N25" s="343"/>
      <c r="O25" s="343"/>
      <c r="P25" s="343"/>
      <c r="Q25" s="343"/>
      <c r="R25" s="343"/>
      <c r="S25" s="343"/>
      <c r="T25" s="343"/>
      <c r="U25" s="343"/>
      <c r="V25" s="343"/>
      <c r="W25" s="343"/>
      <c r="X25" s="343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0">
        <v>4607091383881</v>
      </c>
      <c r="E26" s="33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2"/>
      <c r="P26" s="332"/>
      <c r="Q26" s="332"/>
      <c r="R26" s="33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0">
        <v>4607091388237</v>
      </c>
      <c r="E27" s="33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2"/>
      <c r="P27" s="332"/>
      <c r="Q27" s="332"/>
      <c r="R27" s="33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0">
        <v>4607091383935</v>
      </c>
      <c r="E28" s="33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2"/>
      <c r="P28" s="332"/>
      <c r="Q28" s="332"/>
      <c r="R28" s="33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0">
        <v>4680115881853</v>
      </c>
      <c r="E29" s="33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2"/>
      <c r="P29" s="332"/>
      <c r="Q29" s="332"/>
      <c r="R29" s="33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0">
        <v>4607091383911</v>
      </c>
      <c r="E30" s="33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2"/>
      <c r="P30" s="332"/>
      <c r="Q30" s="332"/>
      <c r="R30" s="33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0">
        <v>4607091388244</v>
      </c>
      <c r="E31" s="33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2"/>
      <c r="P31" s="332"/>
      <c r="Q31" s="332"/>
      <c r="R31" s="33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37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8"/>
      <c r="N32" s="334" t="s">
        <v>43</v>
      </c>
      <c r="O32" s="335"/>
      <c r="P32" s="335"/>
      <c r="Q32" s="335"/>
      <c r="R32" s="335"/>
      <c r="S32" s="335"/>
      <c r="T32" s="336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8"/>
      <c r="N33" s="334" t="s">
        <v>43</v>
      </c>
      <c r="O33" s="335"/>
      <c r="P33" s="335"/>
      <c r="Q33" s="335"/>
      <c r="R33" s="335"/>
      <c r="S33" s="335"/>
      <c r="T33" s="336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43" t="s">
        <v>94</v>
      </c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0">
        <v>4607091388503</v>
      </c>
      <c r="E35" s="33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2"/>
      <c r="P35" s="332"/>
      <c r="Q35" s="332"/>
      <c r="R35" s="333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37"/>
      <c r="B36" s="337"/>
      <c r="C36" s="337"/>
      <c r="D36" s="337"/>
      <c r="E36" s="337"/>
      <c r="F36" s="337"/>
      <c r="G36" s="337"/>
      <c r="H36" s="337"/>
      <c r="I36" s="337"/>
      <c r="J36" s="337"/>
      <c r="K36" s="337"/>
      <c r="L36" s="337"/>
      <c r="M36" s="338"/>
      <c r="N36" s="334" t="s">
        <v>43</v>
      </c>
      <c r="O36" s="335"/>
      <c r="P36" s="335"/>
      <c r="Q36" s="335"/>
      <c r="R36" s="335"/>
      <c r="S36" s="335"/>
      <c r="T36" s="336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37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8"/>
      <c r="N37" s="334" t="s">
        <v>43</v>
      </c>
      <c r="O37" s="335"/>
      <c r="P37" s="335"/>
      <c r="Q37" s="335"/>
      <c r="R37" s="335"/>
      <c r="S37" s="335"/>
      <c r="T37" s="336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43" t="s">
        <v>99</v>
      </c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3"/>
      <c r="P38" s="343"/>
      <c r="Q38" s="343"/>
      <c r="R38" s="343"/>
      <c r="S38" s="343"/>
      <c r="T38" s="343"/>
      <c r="U38" s="343"/>
      <c r="V38" s="343"/>
      <c r="W38" s="343"/>
      <c r="X38" s="343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0">
        <v>4607091388282</v>
      </c>
      <c r="E39" s="330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2"/>
      <c r="P39" s="332"/>
      <c r="Q39" s="332"/>
      <c r="R39" s="333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37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8"/>
      <c r="N40" s="334" t="s">
        <v>43</v>
      </c>
      <c r="O40" s="335"/>
      <c r="P40" s="335"/>
      <c r="Q40" s="335"/>
      <c r="R40" s="335"/>
      <c r="S40" s="335"/>
      <c r="T40" s="336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37"/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8"/>
      <c r="N41" s="334" t="s">
        <v>43</v>
      </c>
      <c r="O41" s="335"/>
      <c r="P41" s="335"/>
      <c r="Q41" s="335"/>
      <c r="R41" s="335"/>
      <c r="S41" s="335"/>
      <c r="T41" s="336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43" t="s">
        <v>103</v>
      </c>
      <c r="B42" s="343"/>
      <c r="C42" s="343"/>
      <c r="D42" s="343"/>
      <c r="E42" s="343"/>
      <c r="F42" s="343"/>
      <c r="G42" s="343"/>
      <c r="H42" s="343"/>
      <c r="I42" s="343"/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343"/>
      <c r="U42" s="343"/>
      <c r="V42" s="343"/>
      <c r="W42" s="343"/>
      <c r="X42" s="343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0">
        <v>4607091389111</v>
      </c>
      <c r="E43" s="330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2"/>
      <c r="P43" s="332"/>
      <c r="Q43" s="332"/>
      <c r="R43" s="333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8"/>
      <c r="N44" s="334" t="s">
        <v>43</v>
      </c>
      <c r="O44" s="335"/>
      <c r="P44" s="335"/>
      <c r="Q44" s="335"/>
      <c r="R44" s="335"/>
      <c r="S44" s="335"/>
      <c r="T44" s="336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37"/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8"/>
      <c r="N45" s="334" t="s">
        <v>43</v>
      </c>
      <c r="O45" s="335"/>
      <c r="P45" s="335"/>
      <c r="Q45" s="335"/>
      <c r="R45" s="335"/>
      <c r="S45" s="335"/>
      <c r="T45" s="336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59" t="s">
        <v>106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55"/>
      <c r="Z46" s="55"/>
    </row>
    <row r="47" spans="1:53" ht="16.5" customHeight="1" x14ac:dyDescent="0.25">
      <c r="A47" s="354" t="s">
        <v>107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66"/>
      <c r="Z47" s="66"/>
    </row>
    <row r="48" spans="1:53" ht="14.25" customHeight="1" x14ac:dyDescent="0.25">
      <c r="A48" s="343" t="s">
        <v>108</v>
      </c>
      <c r="B48" s="343"/>
      <c r="C48" s="343"/>
      <c r="D48" s="343"/>
      <c r="E48" s="343"/>
      <c r="F48" s="343"/>
      <c r="G48" s="343"/>
      <c r="H48" s="343"/>
      <c r="I48" s="343"/>
      <c r="J48" s="343"/>
      <c r="K48" s="343"/>
      <c r="L48" s="343"/>
      <c r="M48" s="343"/>
      <c r="N48" s="343"/>
      <c r="O48" s="343"/>
      <c r="P48" s="343"/>
      <c r="Q48" s="343"/>
      <c r="R48" s="343"/>
      <c r="S48" s="343"/>
      <c r="T48" s="343"/>
      <c r="U48" s="343"/>
      <c r="V48" s="343"/>
      <c r="W48" s="343"/>
      <c r="X48" s="343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0">
        <v>4680115881440</v>
      </c>
      <c r="E49" s="330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2"/>
      <c r="P49" s="332"/>
      <c r="Q49" s="332"/>
      <c r="R49" s="333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0">
        <v>4680115881433</v>
      </c>
      <c r="E50" s="330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2"/>
      <c r="P50" s="332"/>
      <c r="Q50" s="332"/>
      <c r="R50" s="33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37"/>
      <c r="B51" s="337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8"/>
      <c r="N51" s="334" t="s">
        <v>43</v>
      </c>
      <c r="O51" s="335"/>
      <c r="P51" s="335"/>
      <c r="Q51" s="335"/>
      <c r="R51" s="335"/>
      <c r="S51" s="335"/>
      <c r="T51" s="336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37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8"/>
      <c r="N52" s="334" t="s">
        <v>43</v>
      </c>
      <c r="O52" s="335"/>
      <c r="P52" s="335"/>
      <c r="Q52" s="335"/>
      <c r="R52" s="335"/>
      <c r="S52" s="335"/>
      <c r="T52" s="336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54" t="s">
        <v>115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66"/>
      <c r="Z53" s="66"/>
    </row>
    <row r="54" spans="1:53" ht="14.25" customHeight="1" x14ac:dyDescent="0.25">
      <c r="A54" s="343" t="s">
        <v>116</v>
      </c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  <c r="T54" s="343"/>
      <c r="U54" s="343"/>
      <c r="V54" s="343"/>
      <c r="W54" s="343"/>
      <c r="X54" s="343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0">
        <v>4680115881426</v>
      </c>
      <c r="E55" s="330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8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2"/>
      <c r="P55" s="332"/>
      <c r="Q55" s="332"/>
      <c r="R55" s="333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0">
        <v>4680115881426</v>
      </c>
      <c r="E56" s="330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85" t="s">
        <v>120</v>
      </c>
      <c r="O56" s="332"/>
      <c r="P56" s="332"/>
      <c r="Q56" s="332"/>
      <c r="R56" s="33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0">
        <v>4680115881419</v>
      </c>
      <c r="E57" s="33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2"/>
      <c r="P57" s="332"/>
      <c r="Q57" s="332"/>
      <c r="R57" s="33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0">
        <v>4680115881525</v>
      </c>
      <c r="E58" s="33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83" t="s">
        <v>126</v>
      </c>
      <c r="O58" s="332"/>
      <c r="P58" s="332"/>
      <c r="Q58" s="332"/>
      <c r="R58" s="33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37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8"/>
      <c r="N59" s="334" t="s">
        <v>43</v>
      </c>
      <c r="O59" s="335"/>
      <c r="P59" s="335"/>
      <c r="Q59" s="335"/>
      <c r="R59" s="335"/>
      <c r="S59" s="335"/>
      <c r="T59" s="336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8"/>
      <c r="N60" s="334" t="s">
        <v>43</v>
      </c>
      <c r="O60" s="335"/>
      <c r="P60" s="335"/>
      <c r="Q60" s="335"/>
      <c r="R60" s="335"/>
      <c r="S60" s="335"/>
      <c r="T60" s="336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54" t="s">
        <v>106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66"/>
      <c r="Z61" s="66"/>
    </row>
    <row r="62" spans="1:53" ht="14.25" customHeight="1" x14ac:dyDescent="0.25">
      <c r="A62" s="343" t="s">
        <v>116</v>
      </c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  <c r="T62" s="343"/>
      <c r="U62" s="343"/>
      <c r="V62" s="343"/>
      <c r="W62" s="343"/>
      <c r="X62" s="343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4301011625</v>
      </c>
      <c r="D63" s="330">
        <v>4680115883956</v>
      </c>
      <c r="E63" s="330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77" t="s">
        <v>129</v>
      </c>
      <c r="O63" s="332"/>
      <c r="P63" s="332"/>
      <c r="Q63" s="332"/>
      <c r="R63" s="333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1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4301011624</v>
      </c>
      <c r="D64" s="330">
        <v>4680115883949</v>
      </c>
      <c r="E64" s="330"/>
      <c r="F64" s="63">
        <v>0.37</v>
      </c>
      <c r="G64" s="38">
        <v>10</v>
      </c>
      <c r="H64" s="63">
        <v>3.7</v>
      </c>
      <c r="I64" s="63">
        <v>3.94</v>
      </c>
      <c r="J64" s="38">
        <v>120</v>
      </c>
      <c r="K64" s="38" t="s">
        <v>80</v>
      </c>
      <c r="L64" s="39" t="s">
        <v>111</v>
      </c>
      <c r="M64" s="38">
        <v>50</v>
      </c>
      <c r="N64" s="578" t="s">
        <v>133</v>
      </c>
      <c r="O64" s="332"/>
      <c r="P64" s="332"/>
      <c r="Q64" s="332"/>
      <c r="R64" s="33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IFERROR(IF(W64=0,"",ROUNDUP(W64/H64,0)*0.00937),"")</f>
        <v/>
      </c>
      <c r="Y64" s="69" t="s">
        <v>48</v>
      </c>
      <c r="Z64" s="70" t="s">
        <v>130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4301011623</v>
      </c>
      <c r="D65" s="330">
        <v>4607091382945</v>
      </c>
      <c r="E65" s="330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79" t="s">
        <v>136</v>
      </c>
      <c r="O65" s="332"/>
      <c r="P65" s="332"/>
      <c r="Q65" s="332"/>
      <c r="R65" s="33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4301011380</v>
      </c>
      <c r="D66" s="330">
        <v>4607091385670</v>
      </c>
      <c r="E66" s="33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2"/>
      <c r="P66" s="332"/>
      <c r="Q66" s="332"/>
      <c r="R66" s="333"/>
      <c r="S66" s="40" t="s">
        <v>48</v>
      </c>
      <c r="T66" s="40" t="s">
        <v>137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140</v>
      </c>
      <c r="C67" s="37">
        <v>4301011540</v>
      </c>
      <c r="D67" s="330">
        <v>4607091385670</v>
      </c>
      <c r="E67" s="33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142</v>
      </c>
      <c r="M67" s="38">
        <v>50</v>
      </c>
      <c r="N67" s="581" t="s">
        <v>141</v>
      </c>
      <c r="O67" s="332"/>
      <c r="P67" s="332"/>
      <c r="Q67" s="332"/>
      <c r="R67" s="33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4301011468</v>
      </c>
      <c r="D68" s="330">
        <v>4680115881327</v>
      </c>
      <c r="E68" s="33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145</v>
      </c>
      <c r="M68" s="38">
        <v>50</v>
      </c>
      <c r="N68" s="5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2"/>
      <c r="P68" s="332"/>
      <c r="Q68" s="332"/>
      <c r="R68" s="33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146</v>
      </c>
      <c r="B69" s="64" t="s">
        <v>147</v>
      </c>
      <c r="C69" s="37">
        <v>4301011703</v>
      </c>
      <c r="D69" s="330">
        <v>4680115882133</v>
      </c>
      <c r="E69" s="330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573" t="s">
        <v>148</v>
      </c>
      <c r="O69" s="332"/>
      <c r="P69" s="332"/>
      <c r="Q69" s="332"/>
      <c r="R69" s="33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149</v>
      </c>
      <c r="B70" s="64" t="s">
        <v>150</v>
      </c>
      <c r="C70" s="37">
        <v>4301011192</v>
      </c>
      <c r="D70" s="330">
        <v>4607091382952</v>
      </c>
      <c r="E70" s="330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2"/>
      <c r="P70" s="332"/>
      <c r="Q70" s="332"/>
      <c r="R70" s="33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151</v>
      </c>
      <c r="B71" s="64" t="s">
        <v>152</v>
      </c>
      <c r="C71" s="37">
        <v>4301011382</v>
      </c>
      <c r="D71" s="330">
        <v>4607091385687</v>
      </c>
      <c r="E71" s="330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142</v>
      </c>
      <c r="M71" s="38">
        <v>50</v>
      </c>
      <c r="N71" s="5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2"/>
      <c r="P71" s="332"/>
      <c r="Q71" s="332"/>
      <c r="R71" s="33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153</v>
      </c>
      <c r="B72" s="64" t="s">
        <v>154</v>
      </c>
      <c r="C72" s="37">
        <v>4301011565</v>
      </c>
      <c r="D72" s="330">
        <v>4680115882539</v>
      </c>
      <c r="E72" s="330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142</v>
      </c>
      <c r="M72" s="38">
        <v>50</v>
      </c>
      <c r="N72" s="5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2"/>
      <c r="P72" s="332"/>
      <c r="Q72" s="332"/>
      <c r="R72" s="33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155</v>
      </c>
      <c r="B73" s="64" t="s">
        <v>156</v>
      </c>
      <c r="C73" s="37">
        <v>4301011344</v>
      </c>
      <c r="D73" s="330">
        <v>4607091384604</v>
      </c>
      <c r="E73" s="330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2"/>
      <c r="P73" s="332"/>
      <c r="Q73" s="332"/>
      <c r="R73" s="33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157</v>
      </c>
      <c r="B74" s="64" t="s">
        <v>158</v>
      </c>
      <c r="C74" s="37">
        <v>4301011386</v>
      </c>
      <c r="D74" s="330">
        <v>4680115880283</v>
      </c>
      <c r="E74" s="330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5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2"/>
      <c r="P74" s="332"/>
      <c r="Q74" s="332"/>
      <c r="R74" s="33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159</v>
      </c>
      <c r="B75" s="64" t="s">
        <v>160</v>
      </c>
      <c r="C75" s="37">
        <v>4301011476</v>
      </c>
      <c r="D75" s="330">
        <v>4680115881518</v>
      </c>
      <c r="E75" s="330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142</v>
      </c>
      <c r="M75" s="38">
        <v>50</v>
      </c>
      <c r="N75" s="56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2"/>
      <c r="P75" s="332"/>
      <c r="Q75" s="332"/>
      <c r="R75" s="33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4301011443</v>
      </c>
      <c r="D76" s="330">
        <v>4680115881303</v>
      </c>
      <c r="E76" s="330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145</v>
      </c>
      <c r="M76" s="38">
        <v>50</v>
      </c>
      <c r="N76" s="5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2"/>
      <c r="P76" s="332"/>
      <c r="Q76" s="332"/>
      <c r="R76" s="33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163</v>
      </c>
      <c r="B77" s="64" t="s">
        <v>164</v>
      </c>
      <c r="C77" s="37">
        <v>4301011432</v>
      </c>
      <c r="D77" s="330">
        <v>4680115882720</v>
      </c>
      <c r="E77" s="33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111</v>
      </c>
      <c r="M77" s="38">
        <v>90</v>
      </c>
      <c r="N77" s="571" t="s">
        <v>165</v>
      </c>
      <c r="O77" s="332"/>
      <c r="P77" s="332"/>
      <c r="Q77" s="332"/>
      <c r="R77" s="33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3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166</v>
      </c>
      <c r="B78" s="64" t="s">
        <v>167</v>
      </c>
      <c r="C78" s="37">
        <v>4301011352</v>
      </c>
      <c r="D78" s="330">
        <v>4607091388466</v>
      </c>
      <c r="E78" s="330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80</v>
      </c>
      <c r="L78" s="39" t="s">
        <v>142</v>
      </c>
      <c r="M78" s="38">
        <v>45</v>
      </c>
      <c r="N78" s="56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2"/>
      <c r="P78" s="332"/>
      <c r="Q78" s="332"/>
      <c r="R78" s="33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168</v>
      </c>
      <c r="B79" s="64" t="s">
        <v>169</v>
      </c>
      <c r="C79" s="37">
        <v>4301011417</v>
      </c>
      <c r="D79" s="330">
        <v>4680115880269</v>
      </c>
      <c r="E79" s="330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80</v>
      </c>
      <c r="L79" s="39" t="s">
        <v>142</v>
      </c>
      <c r="M79" s="38">
        <v>50</v>
      </c>
      <c r="N79" s="5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2"/>
      <c r="P79" s="332"/>
      <c r="Q79" s="332"/>
      <c r="R79" s="33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170</v>
      </c>
      <c r="B80" s="64" t="s">
        <v>171</v>
      </c>
      <c r="C80" s="37">
        <v>4301011415</v>
      </c>
      <c r="D80" s="330">
        <v>4680115880429</v>
      </c>
      <c r="E80" s="330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142</v>
      </c>
      <c r="M80" s="38">
        <v>50</v>
      </c>
      <c r="N80" s="56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2"/>
      <c r="P80" s="332"/>
      <c r="Q80" s="332"/>
      <c r="R80" s="333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172</v>
      </c>
      <c r="B81" s="64" t="s">
        <v>173</v>
      </c>
      <c r="C81" s="37">
        <v>4301011462</v>
      </c>
      <c r="D81" s="330">
        <v>4680115881457</v>
      </c>
      <c r="E81" s="330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142</v>
      </c>
      <c r="M81" s="38">
        <v>50</v>
      </c>
      <c r="N81" s="5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2"/>
      <c r="P81" s="332"/>
      <c r="Q81" s="332"/>
      <c r="R81" s="333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x14ac:dyDescent="0.2">
      <c r="A82" s="337"/>
      <c r="B82" s="337"/>
      <c r="C82" s="337"/>
      <c r="D82" s="337"/>
      <c r="E82" s="337"/>
      <c r="F82" s="337"/>
      <c r="G82" s="337"/>
      <c r="H82" s="337"/>
      <c r="I82" s="337"/>
      <c r="J82" s="337"/>
      <c r="K82" s="337"/>
      <c r="L82" s="337"/>
      <c r="M82" s="338"/>
      <c r="N82" s="334" t="s">
        <v>43</v>
      </c>
      <c r="O82" s="335"/>
      <c r="P82" s="335"/>
      <c r="Q82" s="335"/>
      <c r="R82" s="335"/>
      <c r="S82" s="335"/>
      <c r="T82" s="336"/>
      <c r="U82" s="43" t="s">
        <v>42</v>
      </c>
      <c r="V82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68"/>
      <c r="Z82" s="68"/>
    </row>
    <row r="83" spans="1:53" x14ac:dyDescent="0.2">
      <c r="A83" s="337"/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8"/>
      <c r="N83" s="334" t="s">
        <v>43</v>
      </c>
      <c r="O83" s="335"/>
      <c r="P83" s="335"/>
      <c r="Q83" s="335"/>
      <c r="R83" s="335"/>
      <c r="S83" s="335"/>
      <c r="T83" s="336"/>
      <c r="U83" s="43" t="s">
        <v>0</v>
      </c>
      <c r="V83" s="44">
        <f>IFERROR(SUM(V63:V81),"0")</f>
        <v>0</v>
      </c>
      <c r="W83" s="44">
        <f>IFERROR(SUM(W63:W81),"0")</f>
        <v>0</v>
      </c>
      <c r="X83" s="43"/>
      <c r="Y83" s="68"/>
      <c r="Z83" s="68"/>
    </row>
    <row r="84" spans="1:53" ht="14.25" customHeight="1" x14ac:dyDescent="0.25">
      <c r="A84" s="343" t="s">
        <v>108</v>
      </c>
      <c r="B84" s="343"/>
      <c r="C84" s="343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67"/>
      <c r="Z84" s="67"/>
    </row>
    <row r="85" spans="1:53" ht="16.5" customHeight="1" x14ac:dyDescent="0.25">
      <c r="A85" s="64" t="s">
        <v>174</v>
      </c>
      <c r="B85" s="64" t="s">
        <v>175</v>
      </c>
      <c r="C85" s="37">
        <v>4301020235</v>
      </c>
      <c r="D85" s="330">
        <v>4680115881488</v>
      </c>
      <c r="E85" s="330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5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2"/>
      <c r="P85" s="332"/>
      <c r="Q85" s="332"/>
      <c r="R85" s="333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4301020183</v>
      </c>
      <c r="D86" s="330">
        <v>4607091384765</v>
      </c>
      <c r="E86" s="330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560" t="s">
        <v>178</v>
      </c>
      <c r="O86" s="332"/>
      <c r="P86" s="332"/>
      <c r="Q86" s="332"/>
      <c r="R86" s="333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4301020228</v>
      </c>
      <c r="D87" s="330">
        <v>4680115882751</v>
      </c>
      <c r="E87" s="330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561" t="s">
        <v>181</v>
      </c>
      <c r="O87" s="332"/>
      <c r="P87" s="332"/>
      <c r="Q87" s="332"/>
      <c r="R87" s="333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4301020258</v>
      </c>
      <c r="D88" s="330">
        <v>4680115882775</v>
      </c>
      <c r="E88" s="330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185</v>
      </c>
      <c r="L88" s="39" t="s">
        <v>142</v>
      </c>
      <c r="M88" s="38">
        <v>50</v>
      </c>
      <c r="N88" s="562" t="s">
        <v>184</v>
      </c>
      <c r="O88" s="332"/>
      <c r="P88" s="332"/>
      <c r="Q88" s="332"/>
      <c r="R88" s="333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186</v>
      </c>
      <c r="B89" s="64" t="s">
        <v>187</v>
      </c>
      <c r="C89" s="37">
        <v>4301020217</v>
      </c>
      <c r="D89" s="330">
        <v>4680115880658</v>
      </c>
      <c r="E89" s="330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55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2"/>
      <c r="P89" s="332"/>
      <c r="Q89" s="332"/>
      <c r="R89" s="333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37"/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8"/>
      <c r="N90" s="334" t="s">
        <v>43</v>
      </c>
      <c r="O90" s="335"/>
      <c r="P90" s="335"/>
      <c r="Q90" s="335"/>
      <c r="R90" s="335"/>
      <c r="S90" s="335"/>
      <c r="T90" s="336"/>
      <c r="U90" s="43" t="s">
        <v>42</v>
      </c>
      <c r="V90" s="44">
        <f>IFERROR(V85/H85,"0")+IFERROR(V86/H86,"0")+IFERROR(V87/H87,"0")+IFERROR(V88/H88,"0")+IFERROR(V89/H89,"0")</f>
        <v>0</v>
      </c>
      <c r="W90" s="44">
        <f>IFERROR(W85/H85,"0")+IFERROR(W86/H86,"0")+IFERROR(W87/H87,"0")+IFERROR(W88/H88,"0")+IFERROR(W89/H89,"0")</f>
        <v>0</v>
      </c>
      <c r="X90" s="44">
        <f>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37"/>
      <c r="B91" s="337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8"/>
      <c r="N91" s="334" t="s">
        <v>43</v>
      </c>
      <c r="O91" s="335"/>
      <c r="P91" s="335"/>
      <c r="Q91" s="335"/>
      <c r="R91" s="335"/>
      <c r="S91" s="335"/>
      <c r="T91" s="336"/>
      <c r="U91" s="43" t="s">
        <v>0</v>
      </c>
      <c r="V91" s="44">
        <f>IFERROR(SUM(V85:V89),"0")</f>
        <v>0</v>
      </c>
      <c r="W91" s="44">
        <f>IFERROR(SUM(W85:W89),"0")</f>
        <v>0</v>
      </c>
      <c r="X91" s="43"/>
      <c r="Y91" s="68"/>
      <c r="Z91" s="68"/>
    </row>
    <row r="92" spans="1:53" ht="14.25" customHeight="1" x14ac:dyDescent="0.25">
      <c r="A92" s="343" t="s">
        <v>76</v>
      </c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  <c r="T92" s="343"/>
      <c r="U92" s="343"/>
      <c r="V92" s="343"/>
      <c r="W92" s="343"/>
      <c r="X92" s="343"/>
      <c r="Y92" s="67"/>
      <c r="Z92" s="67"/>
    </row>
    <row r="93" spans="1:53" ht="16.5" customHeight="1" x14ac:dyDescent="0.25">
      <c r="A93" s="64" t="s">
        <v>188</v>
      </c>
      <c r="B93" s="64" t="s">
        <v>189</v>
      </c>
      <c r="C93" s="37">
        <v>4301030895</v>
      </c>
      <c r="D93" s="330">
        <v>4607091387667</v>
      </c>
      <c r="E93" s="330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2"/>
      <c r="P93" s="332"/>
      <c r="Q93" s="332"/>
      <c r="R93" s="333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4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190</v>
      </c>
      <c r="B94" s="64" t="s">
        <v>191</v>
      </c>
      <c r="C94" s="37">
        <v>4301030961</v>
      </c>
      <c r="D94" s="330">
        <v>4607091387636</v>
      </c>
      <c r="E94" s="330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2"/>
      <c r="P94" s="332"/>
      <c r="Q94" s="332"/>
      <c r="R94" s="33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192</v>
      </c>
      <c r="B95" s="64" t="s">
        <v>193</v>
      </c>
      <c r="C95" s="37">
        <v>4301031078</v>
      </c>
      <c r="D95" s="330">
        <v>4607091384727</v>
      </c>
      <c r="E95" s="330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5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2"/>
      <c r="P95" s="332"/>
      <c r="Q95" s="332"/>
      <c r="R95" s="33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194</v>
      </c>
      <c r="B96" s="64" t="s">
        <v>195</v>
      </c>
      <c r="C96" s="37">
        <v>4301031080</v>
      </c>
      <c r="D96" s="330">
        <v>4607091386745</v>
      </c>
      <c r="E96" s="330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5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2"/>
      <c r="P96" s="332"/>
      <c r="Q96" s="332"/>
      <c r="R96" s="33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196</v>
      </c>
      <c r="B97" s="64" t="s">
        <v>197</v>
      </c>
      <c r="C97" s="37">
        <v>4301030963</v>
      </c>
      <c r="D97" s="330">
        <v>4607091382426</v>
      </c>
      <c r="E97" s="330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2"/>
      <c r="P97" s="332"/>
      <c r="Q97" s="332"/>
      <c r="R97" s="33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198</v>
      </c>
      <c r="B98" s="64" t="s">
        <v>199</v>
      </c>
      <c r="C98" s="37">
        <v>4301030962</v>
      </c>
      <c r="D98" s="330">
        <v>4607091386547</v>
      </c>
      <c r="E98" s="330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185</v>
      </c>
      <c r="L98" s="39" t="s">
        <v>79</v>
      </c>
      <c r="M98" s="38">
        <v>40</v>
      </c>
      <c r="N98" s="5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2"/>
      <c r="P98" s="332"/>
      <c r="Q98" s="332"/>
      <c r="R98" s="33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200</v>
      </c>
      <c r="B99" s="64" t="s">
        <v>201</v>
      </c>
      <c r="C99" s="37">
        <v>4301031079</v>
      </c>
      <c r="D99" s="330">
        <v>4607091384734</v>
      </c>
      <c r="E99" s="330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185</v>
      </c>
      <c r="L99" s="39" t="s">
        <v>79</v>
      </c>
      <c r="M99" s="38">
        <v>45</v>
      </c>
      <c r="N99" s="5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2"/>
      <c r="P99" s="332"/>
      <c r="Q99" s="332"/>
      <c r="R99" s="33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202</v>
      </c>
      <c r="B100" s="64" t="s">
        <v>203</v>
      </c>
      <c r="C100" s="37">
        <v>4301030964</v>
      </c>
      <c r="D100" s="330">
        <v>4607091382464</v>
      </c>
      <c r="E100" s="330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185</v>
      </c>
      <c r="L100" s="39" t="s">
        <v>79</v>
      </c>
      <c r="M100" s="38">
        <v>40</v>
      </c>
      <c r="N100" s="5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2"/>
      <c r="P100" s="332"/>
      <c r="Q100" s="332"/>
      <c r="R100" s="33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204</v>
      </c>
      <c r="B101" s="64" t="s">
        <v>205</v>
      </c>
      <c r="C101" s="37">
        <v>4301031234</v>
      </c>
      <c r="D101" s="330">
        <v>4680115883444</v>
      </c>
      <c r="E101" s="33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49" t="s">
        <v>206</v>
      </c>
      <c r="O101" s="332"/>
      <c r="P101" s="332"/>
      <c r="Q101" s="332"/>
      <c r="R101" s="33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207</v>
      </c>
      <c r="C102" s="37">
        <v>4301031235</v>
      </c>
      <c r="D102" s="330">
        <v>4680115883444</v>
      </c>
      <c r="E102" s="330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50" t="s">
        <v>206</v>
      </c>
      <c r="O102" s="332"/>
      <c r="P102" s="332"/>
      <c r="Q102" s="332"/>
      <c r="R102" s="333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37"/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8"/>
      <c r="N103" s="334" t="s">
        <v>43</v>
      </c>
      <c r="O103" s="335"/>
      <c r="P103" s="335"/>
      <c r="Q103" s="335"/>
      <c r="R103" s="335"/>
      <c r="S103" s="335"/>
      <c r="T103" s="336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37"/>
      <c r="B104" s="337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8"/>
      <c r="N104" s="334" t="s">
        <v>43</v>
      </c>
      <c r="O104" s="335"/>
      <c r="P104" s="335"/>
      <c r="Q104" s="335"/>
      <c r="R104" s="335"/>
      <c r="S104" s="335"/>
      <c r="T104" s="336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43" t="s">
        <v>81</v>
      </c>
      <c r="B105" s="343"/>
      <c r="C105" s="343"/>
      <c r="D105" s="343"/>
      <c r="E105" s="343"/>
      <c r="F105" s="343"/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  <c r="T105" s="343"/>
      <c r="U105" s="343"/>
      <c r="V105" s="343"/>
      <c r="W105" s="343"/>
      <c r="X105" s="343"/>
      <c r="Y105" s="67"/>
      <c r="Z105" s="67"/>
    </row>
    <row r="106" spans="1:53" ht="27" customHeight="1" x14ac:dyDescent="0.25">
      <c r="A106" s="64" t="s">
        <v>208</v>
      </c>
      <c r="B106" s="64" t="s">
        <v>209</v>
      </c>
      <c r="C106" s="37">
        <v>4301051543</v>
      </c>
      <c r="D106" s="330">
        <v>4607091386967</v>
      </c>
      <c r="E106" s="33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44" t="s">
        <v>210</v>
      </c>
      <c r="O106" s="332"/>
      <c r="P106" s="332"/>
      <c r="Q106" s="332"/>
      <c r="R106" s="33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208</v>
      </c>
      <c r="B107" s="64" t="s">
        <v>211</v>
      </c>
      <c r="C107" s="37">
        <v>4301051437</v>
      </c>
      <c r="D107" s="330">
        <v>4607091386967</v>
      </c>
      <c r="E107" s="330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142</v>
      </c>
      <c r="M107" s="38">
        <v>45</v>
      </c>
      <c r="N107" s="545" t="s">
        <v>212</v>
      </c>
      <c r="O107" s="332"/>
      <c r="P107" s="332"/>
      <c r="Q107" s="332"/>
      <c r="R107" s="33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213</v>
      </c>
      <c r="B108" s="64" t="s">
        <v>214</v>
      </c>
      <c r="C108" s="37">
        <v>4301051611</v>
      </c>
      <c r="D108" s="330">
        <v>4607091385304</v>
      </c>
      <c r="E108" s="330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546" t="s">
        <v>215</v>
      </c>
      <c r="O108" s="332"/>
      <c r="P108" s="332"/>
      <c r="Q108" s="332"/>
      <c r="R108" s="33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216</v>
      </c>
      <c r="B109" s="64" t="s">
        <v>217</v>
      </c>
      <c r="C109" s="37">
        <v>4301051306</v>
      </c>
      <c r="D109" s="330">
        <v>4607091386264</v>
      </c>
      <c r="E109" s="330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4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2"/>
      <c r="P109" s="332"/>
      <c r="Q109" s="332"/>
      <c r="R109" s="33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218</v>
      </c>
      <c r="B110" s="64" t="s">
        <v>219</v>
      </c>
      <c r="C110" s="37">
        <v>4301051477</v>
      </c>
      <c r="D110" s="330">
        <v>4680115882584</v>
      </c>
      <c r="E110" s="330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39" t="s">
        <v>220</v>
      </c>
      <c r="O110" s="332"/>
      <c r="P110" s="332"/>
      <c r="Q110" s="332"/>
      <c r="R110" s="33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221</v>
      </c>
      <c r="C111" s="37">
        <v>4301051476</v>
      </c>
      <c r="D111" s="330">
        <v>4680115882584</v>
      </c>
      <c r="E111" s="330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40" t="s">
        <v>222</v>
      </c>
      <c r="O111" s="332"/>
      <c r="P111" s="332"/>
      <c r="Q111" s="332"/>
      <c r="R111" s="33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223</v>
      </c>
      <c r="B112" s="64" t="s">
        <v>224</v>
      </c>
      <c r="C112" s="37">
        <v>4301051436</v>
      </c>
      <c r="D112" s="330">
        <v>4607091385731</v>
      </c>
      <c r="E112" s="330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142</v>
      </c>
      <c r="M112" s="38">
        <v>45</v>
      </c>
      <c r="N112" s="541" t="s">
        <v>225</v>
      </c>
      <c r="O112" s="332"/>
      <c r="P112" s="332"/>
      <c r="Q112" s="332"/>
      <c r="R112" s="33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226</v>
      </c>
      <c r="B113" s="64" t="s">
        <v>227</v>
      </c>
      <c r="C113" s="37">
        <v>4301051439</v>
      </c>
      <c r="D113" s="330">
        <v>4680115880214</v>
      </c>
      <c r="E113" s="330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142</v>
      </c>
      <c r="M113" s="38">
        <v>45</v>
      </c>
      <c r="N113" s="542" t="s">
        <v>228</v>
      </c>
      <c r="O113" s="332"/>
      <c r="P113" s="332"/>
      <c r="Q113" s="332"/>
      <c r="R113" s="33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229</v>
      </c>
      <c r="B114" s="64" t="s">
        <v>230</v>
      </c>
      <c r="C114" s="37">
        <v>4301051438</v>
      </c>
      <c r="D114" s="330">
        <v>4680115880894</v>
      </c>
      <c r="E114" s="330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142</v>
      </c>
      <c r="M114" s="38">
        <v>45</v>
      </c>
      <c r="N114" s="543" t="s">
        <v>231</v>
      </c>
      <c r="O114" s="332"/>
      <c r="P114" s="332"/>
      <c r="Q114" s="332"/>
      <c r="R114" s="333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232</v>
      </c>
      <c r="B115" s="64" t="s">
        <v>233</v>
      </c>
      <c r="C115" s="37">
        <v>4301051313</v>
      </c>
      <c r="D115" s="330">
        <v>4607091385427</v>
      </c>
      <c r="E115" s="330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5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2"/>
      <c r="P115" s="332"/>
      <c r="Q115" s="332"/>
      <c r="R115" s="333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234</v>
      </c>
      <c r="B116" s="64" t="s">
        <v>235</v>
      </c>
      <c r="C116" s="37">
        <v>4301051480</v>
      </c>
      <c r="D116" s="330">
        <v>4680115882645</v>
      </c>
      <c r="E116" s="330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537" t="s">
        <v>236</v>
      </c>
      <c r="O116" s="332"/>
      <c r="P116" s="332"/>
      <c r="Q116" s="332"/>
      <c r="R116" s="333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8"/>
      <c r="N117" s="334" t="s">
        <v>43</v>
      </c>
      <c r="O117" s="335"/>
      <c r="P117" s="335"/>
      <c r="Q117" s="335"/>
      <c r="R117" s="335"/>
      <c r="S117" s="335"/>
      <c r="T117" s="336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37"/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8"/>
      <c r="N118" s="334" t="s">
        <v>43</v>
      </c>
      <c r="O118" s="335"/>
      <c r="P118" s="335"/>
      <c r="Q118" s="335"/>
      <c r="R118" s="335"/>
      <c r="S118" s="335"/>
      <c r="T118" s="336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43" t="s">
        <v>237</v>
      </c>
      <c r="B119" s="343"/>
      <c r="C119" s="343"/>
      <c r="D119" s="343"/>
      <c r="E119" s="343"/>
      <c r="F119" s="343"/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  <c r="T119" s="343"/>
      <c r="U119" s="343"/>
      <c r="V119" s="343"/>
      <c r="W119" s="343"/>
      <c r="X119" s="343"/>
      <c r="Y119" s="67"/>
      <c r="Z119" s="67"/>
    </row>
    <row r="120" spans="1:53" ht="27" customHeight="1" x14ac:dyDescent="0.25">
      <c r="A120" s="64" t="s">
        <v>238</v>
      </c>
      <c r="B120" s="64" t="s">
        <v>239</v>
      </c>
      <c r="C120" s="37">
        <v>4301060296</v>
      </c>
      <c r="D120" s="330">
        <v>4607091383065</v>
      </c>
      <c r="E120" s="330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5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2"/>
      <c r="P120" s="332"/>
      <c r="Q120" s="332"/>
      <c r="R120" s="333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240</v>
      </c>
      <c r="B121" s="64" t="s">
        <v>241</v>
      </c>
      <c r="C121" s="37">
        <v>4301060350</v>
      </c>
      <c r="D121" s="330">
        <v>4680115881532</v>
      </c>
      <c r="E121" s="330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112</v>
      </c>
      <c r="L121" s="39" t="s">
        <v>142</v>
      </c>
      <c r="M121" s="38">
        <v>30</v>
      </c>
      <c r="N121" s="5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2"/>
      <c r="P121" s="332"/>
      <c r="Q121" s="332"/>
      <c r="R121" s="333"/>
      <c r="S121" s="40" t="s">
        <v>48</v>
      </c>
      <c r="T121" s="40" t="s">
        <v>137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242</v>
      </c>
      <c r="C122" s="37">
        <v>4301060371</v>
      </c>
      <c r="D122" s="330">
        <v>4680115881532</v>
      </c>
      <c r="E122" s="330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112</v>
      </c>
      <c r="L122" s="39" t="s">
        <v>79</v>
      </c>
      <c r="M122" s="38">
        <v>30</v>
      </c>
      <c r="N122" s="533" t="s">
        <v>243</v>
      </c>
      <c r="O122" s="332"/>
      <c r="P122" s="332"/>
      <c r="Q122" s="332"/>
      <c r="R122" s="333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244</v>
      </c>
      <c r="B123" s="64" t="s">
        <v>245</v>
      </c>
      <c r="C123" s="37">
        <v>4301060356</v>
      </c>
      <c r="D123" s="330">
        <v>4680115882652</v>
      </c>
      <c r="E123" s="330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534" t="s">
        <v>246</v>
      </c>
      <c r="O123" s="332"/>
      <c r="P123" s="332"/>
      <c r="Q123" s="332"/>
      <c r="R123" s="333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247</v>
      </c>
      <c r="B124" s="64" t="s">
        <v>248</v>
      </c>
      <c r="C124" s="37">
        <v>4301060351</v>
      </c>
      <c r="D124" s="330">
        <v>4680115881464</v>
      </c>
      <c r="E124" s="330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142</v>
      </c>
      <c r="M124" s="38">
        <v>30</v>
      </c>
      <c r="N124" s="535" t="s">
        <v>249</v>
      </c>
      <c r="O124" s="332"/>
      <c r="P124" s="332"/>
      <c r="Q124" s="332"/>
      <c r="R124" s="333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337"/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8"/>
      <c r="N125" s="334" t="s">
        <v>43</v>
      </c>
      <c r="O125" s="335"/>
      <c r="P125" s="335"/>
      <c r="Q125" s="335"/>
      <c r="R125" s="335"/>
      <c r="S125" s="335"/>
      <c r="T125" s="336"/>
      <c r="U125" s="43" t="s">
        <v>42</v>
      </c>
      <c r="V125" s="44">
        <f>IFERROR(V120/H120,"0")+IFERROR(V121/H121,"0")+IFERROR(V122/H122,"0")+IFERROR(V123/H123,"0")+IFERROR(V124/H124,"0")</f>
        <v>0</v>
      </c>
      <c r="W125" s="44">
        <f>IFERROR(W120/H120,"0")+IFERROR(W121/H121,"0")+IFERROR(W122/H122,"0")+IFERROR(W123/H123,"0")+IFERROR(W124/H124,"0")</f>
        <v>0</v>
      </c>
      <c r="X125" s="44">
        <f>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337"/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8"/>
      <c r="N126" s="334" t="s">
        <v>43</v>
      </c>
      <c r="O126" s="335"/>
      <c r="P126" s="335"/>
      <c r="Q126" s="335"/>
      <c r="R126" s="335"/>
      <c r="S126" s="335"/>
      <c r="T126" s="336"/>
      <c r="U126" s="43" t="s">
        <v>0</v>
      </c>
      <c r="V126" s="44">
        <f>IFERROR(SUM(V120:V124),"0")</f>
        <v>0</v>
      </c>
      <c r="W126" s="44">
        <f>IFERROR(SUM(W120:W124),"0")</f>
        <v>0</v>
      </c>
      <c r="X126" s="43"/>
      <c r="Y126" s="68"/>
      <c r="Z126" s="68"/>
    </row>
    <row r="127" spans="1:53" ht="16.5" customHeight="1" x14ac:dyDescent="0.25">
      <c r="A127" s="354" t="s">
        <v>250</v>
      </c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66"/>
      <c r="Z127" s="66"/>
    </row>
    <row r="128" spans="1:53" ht="14.25" customHeight="1" x14ac:dyDescent="0.25">
      <c r="A128" s="343" t="s">
        <v>81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343"/>
      <c r="Y128" s="67"/>
      <c r="Z128" s="67"/>
    </row>
    <row r="129" spans="1:53" ht="27" customHeight="1" x14ac:dyDescent="0.25">
      <c r="A129" s="64" t="s">
        <v>251</v>
      </c>
      <c r="B129" s="64" t="s">
        <v>252</v>
      </c>
      <c r="C129" s="37">
        <v>4301051612</v>
      </c>
      <c r="D129" s="330">
        <v>4607091385168</v>
      </c>
      <c r="E129" s="330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112</v>
      </c>
      <c r="L129" s="39" t="s">
        <v>79</v>
      </c>
      <c r="M129" s="38">
        <v>45</v>
      </c>
      <c r="N129" s="529" t="s">
        <v>253</v>
      </c>
      <c r="O129" s="332"/>
      <c r="P129" s="332"/>
      <c r="Q129" s="332"/>
      <c r="R129" s="333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254</v>
      </c>
      <c r="B130" s="64" t="s">
        <v>255</v>
      </c>
      <c r="C130" s="37">
        <v>4301051362</v>
      </c>
      <c r="D130" s="330">
        <v>4607091383256</v>
      </c>
      <c r="E130" s="330"/>
      <c r="F130" s="63">
        <v>0.33</v>
      </c>
      <c r="G130" s="38">
        <v>6</v>
      </c>
      <c r="H130" s="63">
        <v>1.98</v>
      </c>
      <c r="I130" s="63">
        <v>2.246</v>
      </c>
      <c r="J130" s="38">
        <v>156</v>
      </c>
      <c r="K130" s="38" t="s">
        <v>80</v>
      </c>
      <c r="L130" s="39" t="s">
        <v>142</v>
      </c>
      <c r="M130" s="38">
        <v>45</v>
      </c>
      <c r="N130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2"/>
      <c r="P130" s="332"/>
      <c r="Q130" s="332"/>
      <c r="R130" s="333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256</v>
      </c>
      <c r="B131" s="64" t="s">
        <v>257</v>
      </c>
      <c r="C131" s="37">
        <v>4301051358</v>
      </c>
      <c r="D131" s="330">
        <v>4607091385748</v>
      </c>
      <c r="E131" s="330"/>
      <c r="F131" s="63">
        <v>0.45</v>
      </c>
      <c r="G131" s="38">
        <v>6</v>
      </c>
      <c r="H131" s="63">
        <v>2.7</v>
      </c>
      <c r="I131" s="63">
        <v>2.972</v>
      </c>
      <c r="J131" s="38">
        <v>156</v>
      </c>
      <c r="K131" s="38" t="s">
        <v>80</v>
      </c>
      <c r="L131" s="39" t="s">
        <v>142</v>
      </c>
      <c r="M131" s="38">
        <v>45</v>
      </c>
      <c r="N131" s="5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2"/>
      <c r="P131" s="332"/>
      <c r="Q131" s="332"/>
      <c r="R131" s="333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x14ac:dyDescent="0.2">
      <c r="A132" s="337"/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8"/>
      <c r="N132" s="334" t="s">
        <v>43</v>
      </c>
      <c r="O132" s="335"/>
      <c r="P132" s="335"/>
      <c r="Q132" s="335"/>
      <c r="R132" s="335"/>
      <c r="S132" s="335"/>
      <c r="T132" s="336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x14ac:dyDescent="0.2">
      <c r="A133" s="337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8"/>
      <c r="N133" s="334" t="s">
        <v>43</v>
      </c>
      <c r="O133" s="335"/>
      <c r="P133" s="335"/>
      <c r="Q133" s="335"/>
      <c r="R133" s="335"/>
      <c r="S133" s="335"/>
      <c r="T133" s="336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27.75" customHeight="1" x14ac:dyDescent="0.2">
      <c r="A134" s="359" t="s">
        <v>258</v>
      </c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59"/>
      <c r="P134" s="359"/>
      <c r="Q134" s="359"/>
      <c r="R134" s="359"/>
      <c r="S134" s="359"/>
      <c r="T134" s="359"/>
      <c r="U134" s="359"/>
      <c r="V134" s="359"/>
      <c r="W134" s="359"/>
      <c r="X134" s="359"/>
      <c r="Y134" s="55"/>
      <c r="Z134" s="55"/>
    </row>
    <row r="135" spans="1:53" ht="16.5" customHeight="1" x14ac:dyDescent="0.25">
      <c r="A135" s="354" t="s">
        <v>259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66"/>
      <c r="Z135" s="66"/>
    </row>
    <row r="136" spans="1:53" ht="14.25" customHeight="1" x14ac:dyDescent="0.25">
      <c r="A136" s="343" t="s">
        <v>116</v>
      </c>
      <c r="B136" s="343"/>
      <c r="C136" s="343"/>
      <c r="D136" s="343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67"/>
      <c r="Z136" s="67"/>
    </row>
    <row r="137" spans="1:53" ht="27" customHeight="1" x14ac:dyDescent="0.25">
      <c r="A137" s="64" t="s">
        <v>260</v>
      </c>
      <c r="B137" s="64" t="s">
        <v>261</v>
      </c>
      <c r="C137" s="37">
        <v>4301011223</v>
      </c>
      <c r="D137" s="330">
        <v>4607091383423</v>
      </c>
      <c r="E137" s="330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142</v>
      </c>
      <c r="M137" s="38">
        <v>35</v>
      </c>
      <c r="N137" s="5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2"/>
      <c r="P137" s="332"/>
      <c r="Q137" s="332"/>
      <c r="R137" s="333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262</v>
      </c>
      <c r="B138" s="64" t="s">
        <v>263</v>
      </c>
      <c r="C138" s="37">
        <v>4301011338</v>
      </c>
      <c r="D138" s="330">
        <v>4607091381405</v>
      </c>
      <c r="E138" s="330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79</v>
      </c>
      <c r="M138" s="38">
        <v>35</v>
      </c>
      <c r="N138" s="52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2"/>
      <c r="P138" s="332"/>
      <c r="Q138" s="332"/>
      <c r="R138" s="333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264</v>
      </c>
      <c r="B139" s="64" t="s">
        <v>265</v>
      </c>
      <c r="C139" s="37">
        <v>4301011333</v>
      </c>
      <c r="D139" s="330">
        <v>4607091386516</v>
      </c>
      <c r="E139" s="330"/>
      <c r="F139" s="63">
        <v>1.4</v>
      </c>
      <c r="G139" s="38">
        <v>8</v>
      </c>
      <c r="H139" s="63">
        <v>11.2</v>
      </c>
      <c r="I139" s="63">
        <v>11.776</v>
      </c>
      <c r="J139" s="38">
        <v>56</v>
      </c>
      <c r="K139" s="38" t="s">
        <v>112</v>
      </c>
      <c r="L139" s="39" t="s">
        <v>79</v>
      </c>
      <c r="M139" s="38">
        <v>30</v>
      </c>
      <c r="N139" s="52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2"/>
      <c r="P139" s="332"/>
      <c r="Q139" s="332"/>
      <c r="R139" s="333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x14ac:dyDescent="0.2">
      <c r="A140" s="337"/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8"/>
      <c r="N140" s="334" t="s">
        <v>43</v>
      </c>
      <c r="O140" s="335"/>
      <c r="P140" s="335"/>
      <c r="Q140" s="335"/>
      <c r="R140" s="335"/>
      <c r="S140" s="335"/>
      <c r="T140" s="336"/>
      <c r="U140" s="43" t="s">
        <v>42</v>
      </c>
      <c r="V140" s="44">
        <f>IFERROR(V137/H137,"0")+IFERROR(V138/H138,"0")+IFERROR(V139/H139,"0")</f>
        <v>0</v>
      </c>
      <c r="W140" s="44">
        <f>IFERROR(W137/H137,"0")+IFERROR(W138/H138,"0")+IFERROR(W139/H139,"0")</f>
        <v>0</v>
      </c>
      <c r="X140" s="44">
        <f>IFERROR(IF(X137="",0,X137),"0")+IFERROR(IF(X138="",0,X138),"0")+IFERROR(IF(X139="",0,X139),"0")</f>
        <v>0</v>
      </c>
      <c r="Y140" s="68"/>
      <c r="Z140" s="68"/>
    </row>
    <row r="141" spans="1:53" x14ac:dyDescent="0.2">
      <c r="A141" s="337"/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8"/>
      <c r="N141" s="334" t="s">
        <v>43</v>
      </c>
      <c r="O141" s="335"/>
      <c r="P141" s="335"/>
      <c r="Q141" s="335"/>
      <c r="R141" s="335"/>
      <c r="S141" s="335"/>
      <c r="T141" s="336"/>
      <c r="U141" s="43" t="s">
        <v>0</v>
      </c>
      <c r="V141" s="44">
        <f>IFERROR(SUM(V137:V139),"0")</f>
        <v>0</v>
      </c>
      <c r="W141" s="44">
        <f>IFERROR(SUM(W137:W139),"0")</f>
        <v>0</v>
      </c>
      <c r="X141" s="43"/>
      <c r="Y141" s="68"/>
      <c r="Z141" s="68"/>
    </row>
    <row r="142" spans="1:53" ht="16.5" customHeight="1" x14ac:dyDescent="0.25">
      <c r="A142" s="354" t="s">
        <v>266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66"/>
      <c r="Z142" s="66"/>
    </row>
    <row r="143" spans="1:53" ht="14.25" customHeight="1" x14ac:dyDescent="0.25">
      <c r="A143" s="343" t="s">
        <v>76</v>
      </c>
      <c r="B143" s="343"/>
      <c r="C143" s="343"/>
      <c r="D143" s="343"/>
      <c r="E143" s="343"/>
      <c r="F143" s="343"/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  <c r="T143" s="343"/>
      <c r="U143" s="343"/>
      <c r="V143" s="343"/>
      <c r="W143" s="343"/>
      <c r="X143" s="343"/>
      <c r="Y143" s="67"/>
      <c r="Z143" s="67"/>
    </row>
    <row r="144" spans="1:53" ht="27" customHeight="1" x14ac:dyDescent="0.25">
      <c r="A144" s="64" t="s">
        <v>267</v>
      </c>
      <c r="B144" s="64" t="s">
        <v>268</v>
      </c>
      <c r="C144" s="37">
        <v>4301031191</v>
      </c>
      <c r="D144" s="330">
        <v>4680115880993</v>
      </c>
      <c r="E144" s="330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2"/>
      <c r="P144" s="332"/>
      <c r="Q144" s="332"/>
      <c r="R144" s="333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ref="W144:W152" si="6">IFERROR(IF(V144="",0,CEILING((V144/$H144),1)*$H144),"")</f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269</v>
      </c>
      <c r="B145" s="64" t="s">
        <v>270</v>
      </c>
      <c r="C145" s="37">
        <v>4301031204</v>
      </c>
      <c r="D145" s="330">
        <v>4680115881761</v>
      </c>
      <c r="E145" s="330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2"/>
      <c r="P145" s="332"/>
      <c r="Q145" s="332"/>
      <c r="R145" s="33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6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271</v>
      </c>
      <c r="B146" s="64" t="s">
        <v>272</v>
      </c>
      <c r="C146" s="37">
        <v>4301031201</v>
      </c>
      <c r="D146" s="330">
        <v>4680115881563</v>
      </c>
      <c r="E146" s="330"/>
      <c r="F146" s="63">
        <v>0.7</v>
      </c>
      <c r="G146" s="38">
        <v>6</v>
      </c>
      <c r="H146" s="63">
        <v>4.2</v>
      </c>
      <c r="I146" s="63">
        <v>4.4000000000000004</v>
      </c>
      <c r="J146" s="38">
        <v>156</v>
      </c>
      <c r="K146" s="38" t="s">
        <v>80</v>
      </c>
      <c r="L146" s="39" t="s">
        <v>79</v>
      </c>
      <c r="M146" s="38">
        <v>40</v>
      </c>
      <c r="N146" s="5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2"/>
      <c r="P146" s="332"/>
      <c r="Q146" s="332"/>
      <c r="R146" s="33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6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273</v>
      </c>
      <c r="B147" s="64" t="s">
        <v>274</v>
      </c>
      <c r="C147" s="37">
        <v>4301031199</v>
      </c>
      <c r="D147" s="330">
        <v>4680115880986</v>
      </c>
      <c r="E147" s="330"/>
      <c r="F147" s="63">
        <v>0.35</v>
      </c>
      <c r="G147" s="38">
        <v>6</v>
      </c>
      <c r="H147" s="63">
        <v>2.1</v>
      </c>
      <c r="I147" s="63">
        <v>2.23</v>
      </c>
      <c r="J147" s="38">
        <v>234</v>
      </c>
      <c r="K147" s="38" t="s">
        <v>185</v>
      </c>
      <c r="L147" s="39" t="s">
        <v>79</v>
      </c>
      <c r="M147" s="38">
        <v>40</v>
      </c>
      <c r="N147" s="5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2"/>
      <c r="P147" s="332"/>
      <c r="Q147" s="332"/>
      <c r="R147" s="33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275</v>
      </c>
      <c r="B148" s="64" t="s">
        <v>276</v>
      </c>
      <c r="C148" s="37">
        <v>4301031190</v>
      </c>
      <c r="D148" s="330">
        <v>4680115880207</v>
      </c>
      <c r="E148" s="330"/>
      <c r="F148" s="63">
        <v>0.4</v>
      </c>
      <c r="G148" s="38">
        <v>6</v>
      </c>
      <c r="H148" s="63">
        <v>2.4</v>
      </c>
      <c r="I148" s="63">
        <v>2.63</v>
      </c>
      <c r="J148" s="38">
        <v>156</v>
      </c>
      <c r="K148" s="38" t="s">
        <v>80</v>
      </c>
      <c r="L148" s="39" t="s">
        <v>79</v>
      </c>
      <c r="M148" s="38">
        <v>40</v>
      </c>
      <c r="N148" s="5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2"/>
      <c r="P148" s="332"/>
      <c r="Q148" s="332"/>
      <c r="R148" s="33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6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277</v>
      </c>
      <c r="B149" s="64" t="s">
        <v>278</v>
      </c>
      <c r="C149" s="37">
        <v>4301031205</v>
      </c>
      <c r="D149" s="330">
        <v>4680115881785</v>
      </c>
      <c r="E149" s="330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185</v>
      </c>
      <c r="L149" s="39" t="s">
        <v>79</v>
      </c>
      <c r="M149" s="38">
        <v>40</v>
      </c>
      <c r="N14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2"/>
      <c r="P149" s="332"/>
      <c r="Q149" s="332"/>
      <c r="R149" s="333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6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279</v>
      </c>
      <c r="B150" s="64" t="s">
        <v>280</v>
      </c>
      <c r="C150" s="37">
        <v>4301031202</v>
      </c>
      <c r="D150" s="330">
        <v>4680115881679</v>
      </c>
      <c r="E150" s="330"/>
      <c r="F150" s="63">
        <v>0.35</v>
      </c>
      <c r="G150" s="38">
        <v>6</v>
      </c>
      <c r="H150" s="63">
        <v>2.1</v>
      </c>
      <c r="I150" s="63">
        <v>2.2000000000000002</v>
      </c>
      <c r="J150" s="38">
        <v>234</v>
      </c>
      <c r="K150" s="38" t="s">
        <v>185</v>
      </c>
      <c r="L150" s="39" t="s">
        <v>79</v>
      </c>
      <c r="M150" s="38">
        <v>40</v>
      </c>
      <c r="N150" s="5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2"/>
      <c r="P150" s="332"/>
      <c r="Q150" s="332"/>
      <c r="R150" s="33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6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281</v>
      </c>
      <c r="B151" s="64" t="s">
        <v>282</v>
      </c>
      <c r="C151" s="37">
        <v>4301031158</v>
      </c>
      <c r="D151" s="330">
        <v>4680115880191</v>
      </c>
      <c r="E151" s="330"/>
      <c r="F151" s="63">
        <v>0.4</v>
      </c>
      <c r="G151" s="38">
        <v>6</v>
      </c>
      <c r="H151" s="63">
        <v>2.4</v>
      </c>
      <c r="I151" s="63">
        <v>2.6</v>
      </c>
      <c r="J151" s="38">
        <v>156</v>
      </c>
      <c r="K151" s="38" t="s">
        <v>80</v>
      </c>
      <c r="L151" s="39" t="s">
        <v>79</v>
      </c>
      <c r="M151" s="38">
        <v>40</v>
      </c>
      <c r="N151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2"/>
      <c r="P151" s="332"/>
      <c r="Q151" s="332"/>
      <c r="R151" s="333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6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16.5" customHeight="1" x14ac:dyDescent="0.25">
      <c r="A152" s="64" t="s">
        <v>283</v>
      </c>
      <c r="B152" s="64" t="s">
        <v>284</v>
      </c>
      <c r="C152" s="37">
        <v>4301031245</v>
      </c>
      <c r="D152" s="330">
        <v>4680115883963</v>
      </c>
      <c r="E152" s="330"/>
      <c r="F152" s="63">
        <v>0.28000000000000003</v>
      </c>
      <c r="G152" s="38">
        <v>6</v>
      </c>
      <c r="H152" s="63">
        <v>1.68</v>
      </c>
      <c r="I152" s="63">
        <v>1.78</v>
      </c>
      <c r="J152" s="38">
        <v>234</v>
      </c>
      <c r="K152" s="38" t="s">
        <v>185</v>
      </c>
      <c r="L152" s="39" t="s">
        <v>79</v>
      </c>
      <c r="M152" s="38">
        <v>40</v>
      </c>
      <c r="N152" s="518" t="s">
        <v>285</v>
      </c>
      <c r="O152" s="332"/>
      <c r="P152" s="332"/>
      <c r="Q152" s="332"/>
      <c r="R152" s="333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6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x14ac:dyDescent="0.2">
      <c r="A153" s="337"/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8"/>
      <c r="N153" s="334" t="s">
        <v>43</v>
      </c>
      <c r="O153" s="335"/>
      <c r="P153" s="335"/>
      <c r="Q153" s="335"/>
      <c r="R153" s="335"/>
      <c r="S153" s="335"/>
      <c r="T153" s="336"/>
      <c r="U153" s="43" t="s">
        <v>42</v>
      </c>
      <c r="V153" s="44">
        <f>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IFERROR(W144/H144,"0")+IFERROR(W145/H145,"0")+IFERROR(W146/H146,"0")+IFERROR(W147/H147,"0")+IFERROR(W148/H148,"0")+IFERROR(W149/H149,"0")+IFERROR(W150/H150,"0")+IFERROR(W151/H151,"0")+IFERROR(W152/H152,"0")</f>
        <v>0</v>
      </c>
      <c r="X153" s="44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</v>
      </c>
      <c r="Y153" s="68"/>
      <c r="Z153" s="68"/>
    </row>
    <row r="154" spans="1:53" x14ac:dyDescent="0.2">
      <c r="A154" s="337"/>
      <c r="B154" s="337"/>
      <c r="C154" s="337"/>
      <c r="D154" s="337"/>
      <c r="E154" s="337"/>
      <c r="F154" s="337"/>
      <c r="G154" s="337"/>
      <c r="H154" s="337"/>
      <c r="I154" s="337"/>
      <c r="J154" s="337"/>
      <c r="K154" s="337"/>
      <c r="L154" s="337"/>
      <c r="M154" s="338"/>
      <c r="N154" s="334" t="s">
        <v>43</v>
      </c>
      <c r="O154" s="335"/>
      <c r="P154" s="335"/>
      <c r="Q154" s="335"/>
      <c r="R154" s="335"/>
      <c r="S154" s="335"/>
      <c r="T154" s="336"/>
      <c r="U154" s="43" t="s">
        <v>0</v>
      </c>
      <c r="V154" s="44">
        <f>IFERROR(SUM(V144:V152),"0")</f>
        <v>0</v>
      </c>
      <c r="W154" s="44">
        <f>IFERROR(SUM(W144:W152),"0")</f>
        <v>0</v>
      </c>
      <c r="X154" s="43"/>
      <c r="Y154" s="68"/>
      <c r="Z154" s="68"/>
    </row>
    <row r="155" spans="1:53" ht="16.5" customHeight="1" x14ac:dyDescent="0.25">
      <c r="A155" s="354" t="s">
        <v>286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66"/>
      <c r="Z155" s="66"/>
    </row>
    <row r="156" spans="1:53" ht="14.25" customHeight="1" x14ac:dyDescent="0.25">
      <c r="A156" s="343" t="s">
        <v>116</v>
      </c>
      <c r="B156" s="343"/>
      <c r="C156" s="343"/>
      <c r="D156" s="343"/>
      <c r="E156" s="343"/>
      <c r="F156" s="343"/>
      <c r="G156" s="343"/>
      <c r="H156" s="343"/>
      <c r="I156" s="343"/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  <c r="T156" s="343"/>
      <c r="U156" s="343"/>
      <c r="V156" s="343"/>
      <c r="W156" s="343"/>
      <c r="X156" s="343"/>
      <c r="Y156" s="67"/>
      <c r="Z156" s="67"/>
    </row>
    <row r="157" spans="1:53" ht="16.5" customHeight="1" x14ac:dyDescent="0.25">
      <c r="A157" s="64" t="s">
        <v>287</v>
      </c>
      <c r="B157" s="64" t="s">
        <v>288</v>
      </c>
      <c r="C157" s="37">
        <v>4301011450</v>
      </c>
      <c r="D157" s="330">
        <v>4680115881402</v>
      </c>
      <c r="E157" s="330"/>
      <c r="F157" s="63">
        <v>1.35</v>
      </c>
      <c r="G157" s="38">
        <v>8</v>
      </c>
      <c r="H157" s="63">
        <v>10.8</v>
      </c>
      <c r="I157" s="63">
        <v>11.28</v>
      </c>
      <c r="J157" s="38">
        <v>56</v>
      </c>
      <c r="K157" s="38" t="s">
        <v>112</v>
      </c>
      <c r="L157" s="39" t="s">
        <v>111</v>
      </c>
      <c r="M157" s="38">
        <v>55</v>
      </c>
      <c r="N157" s="5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2"/>
      <c r="P157" s="332"/>
      <c r="Q157" s="332"/>
      <c r="R157" s="333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IFERROR(IF(W157=0,"",ROUNDUP(W157/H157,0)*0.02175),"")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ht="27" customHeight="1" x14ac:dyDescent="0.25">
      <c r="A158" s="64" t="s">
        <v>289</v>
      </c>
      <c r="B158" s="64" t="s">
        <v>290</v>
      </c>
      <c r="C158" s="37">
        <v>4301011454</v>
      </c>
      <c r="D158" s="330">
        <v>4680115881396</v>
      </c>
      <c r="E158" s="330"/>
      <c r="F158" s="63">
        <v>0.45</v>
      </c>
      <c r="G158" s="38">
        <v>6</v>
      </c>
      <c r="H158" s="63">
        <v>2.7</v>
      </c>
      <c r="I158" s="63">
        <v>2.9</v>
      </c>
      <c r="J158" s="38">
        <v>156</v>
      </c>
      <c r="K158" s="38" t="s">
        <v>80</v>
      </c>
      <c r="L158" s="39" t="s">
        <v>79</v>
      </c>
      <c r="M158" s="38">
        <v>55</v>
      </c>
      <c r="N158" s="5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2"/>
      <c r="P158" s="332"/>
      <c r="Q158" s="332"/>
      <c r="R158" s="333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IFERROR(IF(W158=0,"",ROUNDUP(W158/H158,0)*0.00753),"")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x14ac:dyDescent="0.2">
      <c r="A159" s="337"/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8"/>
      <c r="N159" s="334" t="s">
        <v>43</v>
      </c>
      <c r="O159" s="335"/>
      <c r="P159" s="335"/>
      <c r="Q159" s="335"/>
      <c r="R159" s="335"/>
      <c r="S159" s="335"/>
      <c r="T159" s="336"/>
      <c r="U159" s="43" t="s">
        <v>42</v>
      </c>
      <c r="V159" s="44">
        <f>IFERROR(V157/H157,"0")+IFERROR(V158/H158,"0")</f>
        <v>0</v>
      </c>
      <c r="W159" s="44">
        <f>IFERROR(W157/H157,"0")+IFERROR(W158/H158,"0")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337"/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8"/>
      <c r="N160" s="334" t="s">
        <v>43</v>
      </c>
      <c r="O160" s="335"/>
      <c r="P160" s="335"/>
      <c r="Q160" s="335"/>
      <c r="R160" s="335"/>
      <c r="S160" s="335"/>
      <c r="T160" s="336"/>
      <c r="U160" s="43" t="s">
        <v>0</v>
      </c>
      <c r="V160" s="44">
        <f>IFERROR(SUM(V157:V158),"0")</f>
        <v>0</v>
      </c>
      <c r="W160" s="44">
        <f>IFERROR(SUM(W157:W158),"0")</f>
        <v>0</v>
      </c>
      <c r="X160" s="43"/>
      <c r="Y160" s="68"/>
      <c r="Z160" s="68"/>
    </row>
    <row r="161" spans="1:53" ht="14.25" customHeight="1" x14ac:dyDescent="0.25">
      <c r="A161" s="343" t="s">
        <v>108</v>
      </c>
      <c r="B161" s="343"/>
      <c r="C161" s="343"/>
      <c r="D161" s="343"/>
      <c r="E161" s="343"/>
      <c r="F161" s="343"/>
      <c r="G161" s="343"/>
      <c r="H161" s="343"/>
      <c r="I161" s="343"/>
      <c r="J161" s="343"/>
      <c r="K161" s="343"/>
      <c r="L161" s="343"/>
      <c r="M161" s="343"/>
      <c r="N161" s="343"/>
      <c r="O161" s="343"/>
      <c r="P161" s="343"/>
      <c r="Q161" s="343"/>
      <c r="R161" s="343"/>
      <c r="S161" s="343"/>
      <c r="T161" s="343"/>
      <c r="U161" s="343"/>
      <c r="V161" s="343"/>
      <c r="W161" s="343"/>
      <c r="X161" s="343"/>
      <c r="Y161" s="67"/>
      <c r="Z161" s="67"/>
    </row>
    <row r="162" spans="1:53" ht="16.5" customHeight="1" x14ac:dyDescent="0.25">
      <c r="A162" s="64" t="s">
        <v>291</v>
      </c>
      <c r="B162" s="64" t="s">
        <v>292</v>
      </c>
      <c r="C162" s="37">
        <v>4301020262</v>
      </c>
      <c r="D162" s="330">
        <v>4680115882935</v>
      </c>
      <c r="E162" s="330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112</v>
      </c>
      <c r="L162" s="39" t="s">
        <v>142</v>
      </c>
      <c r="M162" s="38">
        <v>50</v>
      </c>
      <c r="N162" s="516" t="s">
        <v>293</v>
      </c>
      <c r="O162" s="332"/>
      <c r="P162" s="332"/>
      <c r="Q162" s="332"/>
      <c r="R162" s="333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ht="16.5" customHeight="1" x14ac:dyDescent="0.25">
      <c r="A163" s="64" t="s">
        <v>294</v>
      </c>
      <c r="B163" s="64" t="s">
        <v>295</v>
      </c>
      <c r="C163" s="37">
        <v>4301020220</v>
      </c>
      <c r="D163" s="330">
        <v>4680115880764</v>
      </c>
      <c r="E163" s="330"/>
      <c r="F163" s="63">
        <v>0.35</v>
      </c>
      <c r="G163" s="38">
        <v>6</v>
      </c>
      <c r="H163" s="63">
        <v>2.1</v>
      </c>
      <c r="I163" s="63">
        <v>2.2999999999999998</v>
      </c>
      <c r="J163" s="38">
        <v>156</v>
      </c>
      <c r="K163" s="38" t="s">
        <v>80</v>
      </c>
      <c r="L163" s="39" t="s">
        <v>111</v>
      </c>
      <c r="M163" s="38">
        <v>50</v>
      </c>
      <c r="N163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2"/>
      <c r="P163" s="332"/>
      <c r="Q163" s="332"/>
      <c r="R163" s="333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8"/>
      <c r="N164" s="334" t="s">
        <v>43</v>
      </c>
      <c r="O164" s="335"/>
      <c r="P164" s="335"/>
      <c r="Q164" s="335"/>
      <c r="R164" s="335"/>
      <c r="S164" s="335"/>
      <c r="T164" s="336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337"/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8"/>
      <c r="N165" s="334" t="s">
        <v>43</v>
      </c>
      <c r="O165" s="335"/>
      <c r="P165" s="335"/>
      <c r="Q165" s="335"/>
      <c r="R165" s="335"/>
      <c r="S165" s="335"/>
      <c r="T165" s="336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43" t="s">
        <v>76</v>
      </c>
      <c r="B166" s="343"/>
      <c r="C166" s="343"/>
      <c r="D166" s="343"/>
      <c r="E166" s="343"/>
      <c r="F166" s="343"/>
      <c r="G166" s="343"/>
      <c r="H166" s="343"/>
      <c r="I166" s="343"/>
      <c r="J166" s="343"/>
      <c r="K166" s="343"/>
      <c r="L166" s="343"/>
      <c r="M166" s="343"/>
      <c r="N166" s="343"/>
      <c r="O166" s="343"/>
      <c r="P166" s="343"/>
      <c r="Q166" s="343"/>
      <c r="R166" s="343"/>
      <c r="S166" s="343"/>
      <c r="T166" s="343"/>
      <c r="U166" s="343"/>
      <c r="V166" s="343"/>
      <c r="W166" s="343"/>
      <c r="X166" s="343"/>
      <c r="Y166" s="67"/>
      <c r="Z166" s="67"/>
    </row>
    <row r="167" spans="1:53" ht="27" customHeight="1" x14ac:dyDescent="0.25">
      <c r="A167" s="64" t="s">
        <v>296</v>
      </c>
      <c r="B167" s="64" t="s">
        <v>297</v>
      </c>
      <c r="C167" s="37">
        <v>4301031224</v>
      </c>
      <c r="D167" s="330">
        <v>4680115882683</v>
      </c>
      <c r="E167" s="330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2"/>
      <c r="P167" s="332"/>
      <c r="Q167" s="332"/>
      <c r="R167" s="333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298</v>
      </c>
      <c r="B168" s="64" t="s">
        <v>299</v>
      </c>
      <c r="C168" s="37">
        <v>4301031230</v>
      </c>
      <c r="D168" s="330">
        <v>4680115882690</v>
      </c>
      <c r="E168" s="33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2"/>
      <c r="P168" s="332"/>
      <c r="Q168" s="332"/>
      <c r="R168" s="333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300</v>
      </c>
      <c r="B169" s="64" t="s">
        <v>301</v>
      </c>
      <c r="C169" s="37">
        <v>4301031220</v>
      </c>
      <c r="D169" s="330">
        <v>4680115882669</v>
      </c>
      <c r="E169" s="330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2"/>
      <c r="P169" s="332"/>
      <c r="Q169" s="332"/>
      <c r="R169" s="333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302</v>
      </c>
      <c r="B170" s="64" t="s">
        <v>303</v>
      </c>
      <c r="C170" s="37">
        <v>4301031221</v>
      </c>
      <c r="D170" s="330">
        <v>4680115882676</v>
      </c>
      <c r="E170" s="330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2"/>
      <c r="P170" s="332"/>
      <c r="Q170" s="332"/>
      <c r="R170" s="333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x14ac:dyDescent="0.2">
      <c r="A171" s="337"/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8"/>
      <c r="N171" s="334" t="s">
        <v>43</v>
      </c>
      <c r="O171" s="335"/>
      <c r="P171" s="335"/>
      <c r="Q171" s="335"/>
      <c r="R171" s="335"/>
      <c r="S171" s="335"/>
      <c r="T171" s="336"/>
      <c r="U171" s="43" t="s">
        <v>42</v>
      </c>
      <c r="V171" s="44">
        <f>IFERROR(V167/H167,"0")+IFERROR(V168/H168,"0")+IFERROR(V169/H169,"0")+IFERROR(V170/H170,"0")</f>
        <v>0</v>
      </c>
      <c r="W171" s="44">
        <f>IFERROR(W167/H167,"0")+IFERROR(W168/H168,"0")+IFERROR(W169/H169,"0")+IFERROR(W170/H170,"0")</f>
        <v>0</v>
      </c>
      <c r="X171" s="44">
        <f>IFERROR(IF(X167="",0,X167),"0")+IFERROR(IF(X168="",0,X168),"0")+IFERROR(IF(X169="",0,X169),"0")+IFERROR(IF(X170="",0,X170),"0")</f>
        <v>0</v>
      </c>
      <c r="Y171" s="68"/>
      <c r="Z171" s="68"/>
    </row>
    <row r="172" spans="1:53" x14ac:dyDescent="0.2">
      <c r="A172" s="337"/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8"/>
      <c r="N172" s="334" t="s">
        <v>43</v>
      </c>
      <c r="O172" s="335"/>
      <c r="P172" s="335"/>
      <c r="Q172" s="335"/>
      <c r="R172" s="335"/>
      <c r="S172" s="335"/>
      <c r="T172" s="336"/>
      <c r="U172" s="43" t="s">
        <v>0</v>
      </c>
      <c r="V172" s="44">
        <f>IFERROR(SUM(V167:V170),"0")</f>
        <v>0</v>
      </c>
      <c r="W172" s="44">
        <f>IFERROR(SUM(W167:W170),"0")</f>
        <v>0</v>
      </c>
      <c r="X172" s="43"/>
      <c r="Y172" s="68"/>
      <c r="Z172" s="68"/>
    </row>
    <row r="173" spans="1:53" ht="14.25" customHeight="1" x14ac:dyDescent="0.25">
      <c r="A173" s="343" t="s">
        <v>81</v>
      </c>
      <c r="B173" s="343"/>
      <c r="C173" s="343"/>
      <c r="D173" s="343"/>
      <c r="E173" s="343"/>
      <c r="F173" s="343"/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  <c r="T173" s="343"/>
      <c r="U173" s="343"/>
      <c r="V173" s="343"/>
      <c r="W173" s="343"/>
      <c r="X173" s="343"/>
      <c r="Y173" s="67"/>
      <c r="Z173" s="67"/>
    </row>
    <row r="174" spans="1:53" ht="27" customHeight="1" x14ac:dyDescent="0.25">
      <c r="A174" s="64" t="s">
        <v>304</v>
      </c>
      <c r="B174" s="64" t="s">
        <v>305</v>
      </c>
      <c r="C174" s="37">
        <v>4301051409</v>
      </c>
      <c r="D174" s="330">
        <v>4680115881556</v>
      </c>
      <c r="E174" s="330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8" t="s">
        <v>112</v>
      </c>
      <c r="L174" s="39" t="s">
        <v>142</v>
      </c>
      <c r="M174" s="38">
        <v>45</v>
      </c>
      <c r="N174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2"/>
      <c r="P174" s="332"/>
      <c r="Q174" s="332"/>
      <c r="R174" s="333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ref="W174:W190" si="7">IFERROR(IF(V174="",0,CEILING((V174/$H174),1)*$H174),"")</f>
        <v>0</v>
      </c>
      <c r="X174" s="42" t="str">
        <f>IFERROR(IF(W174=0,"",ROUNDUP(W174/H174,0)*0.01196),"")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16.5" customHeight="1" x14ac:dyDescent="0.25">
      <c r="A175" s="64" t="s">
        <v>306</v>
      </c>
      <c r="B175" s="64" t="s">
        <v>307</v>
      </c>
      <c r="C175" s="37">
        <v>4301051538</v>
      </c>
      <c r="D175" s="330">
        <v>4680115880573</v>
      </c>
      <c r="E175" s="330"/>
      <c r="F175" s="63">
        <v>1.45</v>
      </c>
      <c r="G175" s="38">
        <v>6</v>
      </c>
      <c r="H175" s="63">
        <v>8.6999999999999993</v>
      </c>
      <c r="I175" s="63">
        <v>9.2639999999999993</v>
      </c>
      <c r="J175" s="38">
        <v>56</v>
      </c>
      <c r="K175" s="38" t="s">
        <v>112</v>
      </c>
      <c r="L175" s="39" t="s">
        <v>79</v>
      </c>
      <c r="M175" s="38">
        <v>45</v>
      </c>
      <c r="N175" s="503" t="s">
        <v>308</v>
      </c>
      <c r="O175" s="332"/>
      <c r="P175" s="332"/>
      <c r="Q175" s="332"/>
      <c r="R175" s="33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309</v>
      </c>
      <c r="B176" s="64" t="s">
        <v>310</v>
      </c>
      <c r="C176" s="37">
        <v>4301051408</v>
      </c>
      <c r="D176" s="330">
        <v>4680115881594</v>
      </c>
      <c r="E176" s="330"/>
      <c r="F176" s="63">
        <v>1.35</v>
      </c>
      <c r="G176" s="38">
        <v>6</v>
      </c>
      <c r="H176" s="63">
        <v>8.1</v>
      </c>
      <c r="I176" s="63">
        <v>8.6639999999999997</v>
      </c>
      <c r="J176" s="38">
        <v>56</v>
      </c>
      <c r="K176" s="38" t="s">
        <v>112</v>
      </c>
      <c r="L176" s="39" t="s">
        <v>142</v>
      </c>
      <c r="M176" s="38">
        <v>40</v>
      </c>
      <c r="N176" s="5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2"/>
      <c r="P176" s="332"/>
      <c r="Q176" s="332"/>
      <c r="R176" s="33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311</v>
      </c>
      <c r="B177" s="64" t="s">
        <v>312</v>
      </c>
      <c r="C177" s="37">
        <v>4301051505</v>
      </c>
      <c r="D177" s="330">
        <v>4680115881587</v>
      </c>
      <c r="E177" s="330"/>
      <c r="F177" s="63">
        <v>1</v>
      </c>
      <c r="G177" s="38">
        <v>4</v>
      </c>
      <c r="H177" s="63">
        <v>4</v>
      </c>
      <c r="I177" s="63">
        <v>4.4080000000000004</v>
      </c>
      <c r="J177" s="38">
        <v>104</v>
      </c>
      <c r="K177" s="38" t="s">
        <v>112</v>
      </c>
      <c r="L177" s="39" t="s">
        <v>79</v>
      </c>
      <c r="M177" s="38">
        <v>40</v>
      </c>
      <c r="N177" s="505" t="s">
        <v>313</v>
      </c>
      <c r="O177" s="332"/>
      <c r="P177" s="332"/>
      <c r="Q177" s="332"/>
      <c r="R177" s="33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>IFERROR(IF(W177=0,"",ROUNDUP(W177/H177,0)*0.01196),"")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16.5" customHeight="1" x14ac:dyDescent="0.25">
      <c r="A178" s="64" t="s">
        <v>314</v>
      </c>
      <c r="B178" s="64" t="s">
        <v>315</v>
      </c>
      <c r="C178" s="37">
        <v>4301051380</v>
      </c>
      <c r="D178" s="330">
        <v>4680115880962</v>
      </c>
      <c r="E178" s="330"/>
      <c r="F178" s="63">
        <v>1.3</v>
      </c>
      <c r="G178" s="38">
        <v>6</v>
      </c>
      <c r="H178" s="63">
        <v>7.8</v>
      </c>
      <c r="I178" s="63">
        <v>8.3640000000000008</v>
      </c>
      <c r="J178" s="38">
        <v>56</v>
      </c>
      <c r="K178" s="38" t="s">
        <v>112</v>
      </c>
      <c r="L178" s="39" t="s">
        <v>79</v>
      </c>
      <c r="M178" s="38">
        <v>40</v>
      </c>
      <c r="N178" s="50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2"/>
      <c r="P178" s="332"/>
      <c r="Q178" s="332"/>
      <c r="R178" s="33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316</v>
      </c>
      <c r="B179" s="64" t="s">
        <v>317</v>
      </c>
      <c r="C179" s="37">
        <v>4301051411</v>
      </c>
      <c r="D179" s="330">
        <v>4680115881617</v>
      </c>
      <c r="E179" s="330"/>
      <c r="F179" s="63">
        <v>1.35</v>
      </c>
      <c r="G179" s="38">
        <v>6</v>
      </c>
      <c r="H179" s="63">
        <v>8.1</v>
      </c>
      <c r="I179" s="63">
        <v>8.6460000000000008</v>
      </c>
      <c r="J179" s="38">
        <v>56</v>
      </c>
      <c r="K179" s="38" t="s">
        <v>112</v>
      </c>
      <c r="L179" s="39" t="s">
        <v>142</v>
      </c>
      <c r="M179" s="38">
        <v>40</v>
      </c>
      <c r="N179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2"/>
      <c r="P179" s="332"/>
      <c r="Q179" s="332"/>
      <c r="R179" s="33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4301051487</v>
      </c>
      <c r="D180" s="330">
        <v>4680115881228</v>
      </c>
      <c r="E180" s="330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80</v>
      </c>
      <c r="L180" s="39" t="s">
        <v>79</v>
      </c>
      <c r="M180" s="38">
        <v>40</v>
      </c>
      <c r="N180" s="498" t="s">
        <v>320</v>
      </c>
      <c r="O180" s="332"/>
      <c r="P180" s="332"/>
      <c r="Q180" s="332"/>
      <c r="R180" s="33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321</v>
      </c>
      <c r="B181" s="64" t="s">
        <v>322</v>
      </c>
      <c r="C181" s="37">
        <v>4301051506</v>
      </c>
      <c r="D181" s="330">
        <v>4680115881037</v>
      </c>
      <c r="E181" s="330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8" t="s">
        <v>80</v>
      </c>
      <c r="L181" s="39" t="s">
        <v>79</v>
      </c>
      <c r="M181" s="38">
        <v>40</v>
      </c>
      <c r="N181" s="499" t="s">
        <v>323</v>
      </c>
      <c r="O181" s="332"/>
      <c r="P181" s="332"/>
      <c r="Q181" s="332"/>
      <c r="R181" s="33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324</v>
      </c>
      <c r="B182" s="64" t="s">
        <v>325</v>
      </c>
      <c r="C182" s="37">
        <v>4301051384</v>
      </c>
      <c r="D182" s="330">
        <v>4680115881211</v>
      </c>
      <c r="E182" s="330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8" t="s">
        <v>80</v>
      </c>
      <c r="L182" s="39" t="s">
        <v>79</v>
      </c>
      <c r="M182" s="38">
        <v>45</v>
      </c>
      <c r="N182" s="5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2"/>
      <c r="P182" s="332"/>
      <c r="Q182" s="332"/>
      <c r="R182" s="33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326</v>
      </c>
      <c r="B183" s="64" t="s">
        <v>327</v>
      </c>
      <c r="C183" s="37">
        <v>4301051378</v>
      </c>
      <c r="D183" s="330">
        <v>4680115881020</v>
      </c>
      <c r="E183" s="330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8" t="s">
        <v>80</v>
      </c>
      <c r="L183" s="39" t="s">
        <v>79</v>
      </c>
      <c r="M183" s="38">
        <v>45</v>
      </c>
      <c r="N183" s="50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2"/>
      <c r="P183" s="332"/>
      <c r="Q183" s="332"/>
      <c r="R183" s="33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328</v>
      </c>
      <c r="B184" s="64" t="s">
        <v>329</v>
      </c>
      <c r="C184" s="37">
        <v>4301051407</v>
      </c>
      <c r="D184" s="330">
        <v>4680115882195</v>
      </c>
      <c r="E184" s="330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8" t="s">
        <v>80</v>
      </c>
      <c r="L184" s="39" t="s">
        <v>142</v>
      </c>
      <c r="M184" s="38">
        <v>40</v>
      </c>
      <c r="N184" s="5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2"/>
      <c r="P184" s="332"/>
      <c r="Q184" s="332"/>
      <c r="R184" s="33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ref="X184:X190" si="8"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330</v>
      </c>
      <c r="B185" s="64" t="s">
        <v>331</v>
      </c>
      <c r="C185" s="37">
        <v>4301051479</v>
      </c>
      <c r="D185" s="330">
        <v>4680115882607</v>
      </c>
      <c r="E185" s="330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142</v>
      </c>
      <c r="M185" s="38">
        <v>45</v>
      </c>
      <c r="N185" s="49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2"/>
      <c r="P185" s="332"/>
      <c r="Q185" s="332"/>
      <c r="R185" s="33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332</v>
      </c>
      <c r="B186" s="64" t="s">
        <v>333</v>
      </c>
      <c r="C186" s="37">
        <v>4301051468</v>
      </c>
      <c r="D186" s="330">
        <v>4680115880092</v>
      </c>
      <c r="E186" s="330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142</v>
      </c>
      <c r="M186" s="38">
        <v>45</v>
      </c>
      <c r="N186" s="49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2"/>
      <c r="P186" s="332"/>
      <c r="Q186" s="332"/>
      <c r="R186" s="33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7"/>
        <v>0</v>
      </c>
      <c r="X186" s="42" t="str">
        <f t="shared" si="8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334</v>
      </c>
      <c r="B187" s="64" t="s">
        <v>335</v>
      </c>
      <c r="C187" s="37">
        <v>4301051469</v>
      </c>
      <c r="D187" s="330">
        <v>4680115880221</v>
      </c>
      <c r="E187" s="330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142</v>
      </c>
      <c r="M187" s="38">
        <v>45</v>
      </c>
      <c r="N187" s="49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2"/>
      <c r="P187" s="332"/>
      <c r="Q187" s="332"/>
      <c r="R187" s="33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7"/>
        <v>0</v>
      </c>
      <c r="X187" s="42" t="str">
        <f t="shared" si="8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336</v>
      </c>
      <c r="B188" s="64" t="s">
        <v>337</v>
      </c>
      <c r="C188" s="37">
        <v>4301051523</v>
      </c>
      <c r="D188" s="330">
        <v>4680115882942</v>
      </c>
      <c r="E188" s="330"/>
      <c r="F188" s="63">
        <v>0.3</v>
      </c>
      <c r="G188" s="38">
        <v>6</v>
      </c>
      <c r="H188" s="63">
        <v>1.8</v>
      </c>
      <c r="I188" s="63">
        <v>2.0720000000000001</v>
      </c>
      <c r="J188" s="38">
        <v>156</v>
      </c>
      <c r="K188" s="38" t="s">
        <v>80</v>
      </c>
      <c r="L188" s="39" t="s">
        <v>79</v>
      </c>
      <c r="M188" s="38">
        <v>40</v>
      </c>
      <c r="N188" s="49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2"/>
      <c r="P188" s="332"/>
      <c r="Q188" s="332"/>
      <c r="R188" s="33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7"/>
        <v>0</v>
      </c>
      <c r="X188" s="42" t="str">
        <f t="shared" si="8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338</v>
      </c>
      <c r="B189" s="64" t="s">
        <v>339</v>
      </c>
      <c r="C189" s="37">
        <v>4301051326</v>
      </c>
      <c r="D189" s="330">
        <v>4680115880504</v>
      </c>
      <c r="E189" s="330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2"/>
      <c r="P189" s="332"/>
      <c r="Q189" s="332"/>
      <c r="R189" s="333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7"/>
        <v>0</v>
      </c>
      <c r="X189" s="42" t="str">
        <f t="shared" si="8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340</v>
      </c>
      <c r="B190" s="64" t="s">
        <v>341</v>
      </c>
      <c r="C190" s="37">
        <v>4301051410</v>
      </c>
      <c r="D190" s="330">
        <v>4680115882164</v>
      </c>
      <c r="E190" s="330"/>
      <c r="F190" s="63">
        <v>0.4</v>
      </c>
      <c r="G190" s="38">
        <v>6</v>
      </c>
      <c r="H190" s="63">
        <v>2.4</v>
      </c>
      <c r="I190" s="63">
        <v>2.6779999999999999</v>
      </c>
      <c r="J190" s="38">
        <v>156</v>
      </c>
      <c r="K190" s="38" t="s">
        <v>80</v>
      </c>
      <c r="L190" s="39" t="s">
        <v>142</v>
      </c>
      <c r="M190" s="38">
        <v>40</v>
      </c>
      <c r="N190" s="4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2"/>
      <c r="P190" s="332"/>
      <c r="Q190" s="332"/>
      <c r="R190" s="333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7"/>
        <v>0</v>
      </c>
      <c r="X190" s="42" t="str">
        <f t="shared" si="8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x14ac:dyDescent="0.2">
      <c r="A191" s="337"/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8"/>
      <c r="N191" s="334" t="s">
        <v>43</v>
      </c>
      <c r="O191" s="335"/>
      <c r="P191" s="335"/>
      <c r="Q191" s="335"/>
      <c r="R191" s="335"/>
      <c r="S191" s="335"/>
      <c r="T191" s="336"/>
      <c r="U191" s="43" t="s">
        <v>42</v>
      </c>
      <c r="V191" s="44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0</v>
      </c>
      <c r="W191" s="44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0</v>
      </c>
      <c r="X191" s="44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</v>
      </c>
      <c r="Y191" s="68"/>
      <c r="Z191" s="68"/>
    </row>
    <row r="192" spans="1:53" x14ac:dyDescent="0.2">
      <c r="A192" s="337"/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8"/>
      <c r="N192" s="334" t="s">
        <v>43</v>
      </c>
      <c r="O192" s="335"/>
      <c r="P192" s="335"/>
      <c r="Q192" s="335"/>
      <c r="R192" s="335"/>
      <c r="S192" s="335"/>
      <c r="T192" s="336"/>
      <c r="U192" s="43" t="s">
        <v>0</v>
      </c>
      <c r="V192" s="44">
        <f>IFERROR(SUM(V174:V190),"0")</f>
        <v>0</v>
      </c>
      <c r="W192" s="44">
        <f>IFERROR(SUM(W174:W190),"0")</f>
        <v>0</v>
      </c>
      <c r="X192" s="43"/>
      <c r="Y192" s="68"/>
      <c r="Z192" s="68"/>
    </row>
    <row r="193" spans="1:53" ht="14.25" customHeight="1" x14ac:dyDescent="0.25">
      <c r="A193" s="343" t="s">
        <v>237</v>
      </c>
      <c r="B193" s="343"/>
      <c r="C193" s="343"/>
      <c r="D193" s="343"/>
      <c r="E193" s="343"/>
      <c r="F193" s="343"/>
      <c r="G193" s="343"/>
      <c r="H193" s="343"/>
      <c r="I193" s="343"/>
      <c r="J193" s="343"/>
      <c r="K193" s="343"/>
      <c r="L193" s="343"/>
      <c r="M193" s="343"/>
      <c r="N193" s="343"/>
      <c r="O193" s="343"/>
      <c r="P193" s="343"/>
      <c r="Q193" s="343"/>
      <c r="R193" s="343"/>
      <c r="S193" s="343"/>
      <c r="T193" s="343"/>
      <c r="U193" s="343"/>
      <c r="V193" s="343"/>
      <c r="W193" s="343"/>
      <c r="X193" s="343"/>
      <c r="Y193" s="67"/>
      <c r="Z193" s="67"/>
    </row>
    <row r="194" spans="1:53" ht="16.5" customHeight="1" x14ac:dyDescent="0.25">
      <c r="A194" s="64" t="s">
        <v>342</v>
      </c>
      <c r="B194" s="64" t="s">
        <v>343</v>
      </c>
      <c r="C194" s="37">
        <v>4301060360</v>
      </c>
      <c r="D194" s="330">
        <v>4680115882874</v>
      </c>
      <c r="E194" s="330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80</v>
      </c>
      <c r="L194" s="39" t="s">
        <v>79</v>
      </c>
      <c r="M194" s="38">
        <v>30</v>
      </c>
      <c r="N194" s="491" t="s">
        <v>344</v>
      </c>
      <c r="O194" s="332"/>
      <c r="P194" s="332"/>
      <c r="Q194" s="332"/>
      <c r="R194" s="333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345</v>
      </c>
      <c r="B195" s="64" t="s">
        <v>346</v>
      </c>
      <c r="C195" s="37">
        <v>4301060359</v>
      </c>
      <c r="D195" s="330">
        <v>4680115884434</v>
      </c>
      <c r="E195" s="330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492" t="s">
        <v>347</v>
      </c>
      <c r="O195" s="332"/>
      <c r="P195" s="332"/>
      <c r="Q195" s="332"/>
      <c r="R195" s="333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25">
      <c r="A196" s="64" t="s">
        <v>348</v>
      </c>
      <c r="B196" s="64" t="s">
        <v>349</v>
      </c>
      <c r="C196" s="37">
        <v>4301060338</v>
      </c>
      <c r="D196" s="330">
        <v>4680115880801</v>
      </c>
      <c r="E196" s="330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2"/>
      <c r="P196" s="332"/>
      <c r="Q196" s="332"/>
      <c r="R196" s="333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27" customHeight="1" x14ac:dyDescent="0.25">
      <c r="A197" s="64" t="s">
        <v>350</v>
      </c>
      <c r="B197" s="64" t="s">
        <v>351</v>
      </c>
      <c r="C197" s="37">
        <v>4301060339</v>
      </c>
      <c r="D197" s="330">
        <v>4680115880818</v>
      </c>
      <c r="E197" s="33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2"/>
      <c r="P197" s="332"/>
      <c r="Q197" s="332"/>
      <c r="R197" s="333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x14ac:dyDescent="0.2">
      <c r="A198" s="337"/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8"/>
      <c r="N198" s="334" t="s">
        <v>43</v>
      </c>
      <c r="O198" s="335"/>
      <c r="P198" s="335"/>
      <c r="Q198" s="335"/>
      <c r="R198" s="335"/>
      <c r="S198" s="335"/>
      <c r="T198" s="336"/>
      <c r="U198" s="43" t="s">
        <v>42</v>
      </c>
      <c r="V198" s="44">
        <f>IFERROR(V194/H194,"0")+IFERROR(V195/H195,"0")+IFERROR(V196/H196,"0")+IFERROR(V197/H197,"0")</f>
        <v>0</v>
      </c>
      <c r="W198" s="44">
        <f>IFERROR(W194/H194,"0")+IFERROR(W195/H195,"0")+IFERROR(W196/H196,"0")+IFERROR(W197/H197,"0")</f>
        <v>0</v>
      </c>
      <c r="X198" s="44">
        <f>IFERROR(IF(X194="",0,X194),"0")+IFERROR(IF(X195="",0,X195),"0")+IFERROR(IF(X196="",0,X196),"0")+IFERROR(IF(X197="",0,X197),"0")</f>
        <v>0</v>
      </c>
      <c r="Y198" s="68"/>
      <c r="Z198" s="68"/>
    </row>
    <row r="199" spans="1:53" x14ac:dyDescent="0.2">
      <c r="A199" s="337"/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8"/>
      <c r="N199" s="334" t="s">
        <v>43</v>
      </c>
      <c r="O199" s="335"/>
      <c r="P199" s="335"/>
      <c r="Q199" s="335"/>
      <c r="R199" s="335"/>
      <c r="S199" s="335"/>
      <c r="T199" s="336"/>
      <c r="U199" s="43" t="s">
        <v>0</v>
      </c>
      <c r="V199" s="44">
        <f>IFERROR(SUM(V194:V197),"0")</f>
        <v>0</v>
      </c>
      <c r="W199" s="44">
        <f>IFERROR(SUM(W194:W197),"0")</f>
        <v>0</v>
      </c>
      <c r="X199" s="43"/>
      <c r="Y199" s="68"/>
      <c r="Z199" s="68"/>
    </row>
    <row r="200" spans="1:53" ht="16.5" customHeight="1" x14ac:dyDescent="0.25">
      <c r="A200" s="354" t="s">
        <v>352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66"/>
      <c r="Z200" s="66"/>
    </row>
    <row r="201" spans="1:53" ht="14.25" customHeight="1" x14ac:dyDescent="0.25">
      <c r="A201" s="343" t="s">
        <v>76</v>
      </c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43"/>
      <c r="P201" s="343"/>
      <c r="Q201" s="343"/>
      <c r="R201" s="343"/>
      <c r="S201" s="343"/>
      <c r="T201" s="343"/>
      <c r="U201" s="343"/>
      <c r="V201" s="343"/>
      <c r="W201" s="343"/>
      <c r="X201" s="343"/>
      <c r="Y201" s="67"/>
      <c r="Z201" s="67"/>
    </row>
    <row r="202" spans="1:53" ht="27" customHeight="1" x14ac:dyDescent="0.25">
      <c r="A202" s="64" t="s">
        <v>353</v>
      </c>
      <c r="B202" s="64" t="s">
        <v>354</v>
      </c>
      <c r="C202" s="37">
        <v>4301031151</v>
      </c>
      <c r="D202" s="330">
        <v>4607091389845</v>
      </c>
      <c r="E202" s="330"/>
      <c r="F202" s="63">
        <v>0.35</v>
      </c>
      <c r="G202" s="38">
        <v>6</v>
      </c>
      <c r="H202" s="63">
        <v>2.1</v>
      </c>
      <c r="I202" s="63">
        <v>2.2000000000000002</v>
      </c>
      <c r="J202" s="38">
        <v>234</v>
      </c>
      <c r="K202" s="38" t="s">
        <v>185</v>
      </c>
      <c r="L202" s="39" t="s">
        <v>79</v>
      </c>
      <c r="M202" s="38">
        <v>40</v>
      </c>
      <c r="N202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2"/>
      <c r="P202" s="332"/>
      <c r="Q202" s="332"/>
      <c r="R202" s="333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IFERROR(IF(W202=0,"",ROUNDUP(W202/H202,0)*0.00502),"")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x14ac:dyDescent="0.2">
      <c r="A203" s="337"/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8"/>
      <c r="N203" s="334" t="s">
        <v>43</v>
      </c>
      <c r="O203" s="335"/>
      <c r="P203" s="335"/>
      <c r="Q203" s="335"/>
      <c r="R203" s="335"/>
      <c r="S203" s="335"/>
      <c r="T203" s="336"/>
      <c r="U203" s="43" t="s">
        <v>42</v>
      </c>
      <c r="V203" s="44">
        <f>IFERROR(V202/H202,"0")</f>
        <v>0</v>
      </c>
      <c r="W203" s="44">
        <f>IFERROR(W202/H202,"0")</f>
        <v>0</v>
      </c>
      <c r="X203" s="44">
        <f>IFERROR(IF(X202="",0,X202),"0")</f>
        <v>0</v>
      </c>
      <c r="Y203" s="68"/>
      <c r="Z203" s="68"/>
    </row>
    <row r="204" spans="1:53" x14ac:dyDescent="0.2">
      <c r="A204" s="337"/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8"/>
      <c r="N204" s="334" t="s">
        <v>43</v>
      </c>
      <c r="O204" s="335"/>
      <c r="P204" s="335"/>
      <c r="Q204" s="335"/>
      <c r="R204" s="335"/>
      <c r="S204" s="335"/>
      <c r="T204" s="336"/>
      <c r="U204" s="43" t="s">
        <v>0</v>
      </c>
      <c r="V204" s="44">
        <f>IFERROR(SUM(V202:V202),"0")</f>
        <v>0</v>
      </c>
      <c r="W204" s="44">
        <f>IFERROR(SUM(W202:W202),"0")</f>
        <v>0</v>
      </c>
      <c r="X204" s="43"/>
      <c r="Y204" s="68"/>
      <c r="Z204" s="68"/>
    </row>
    <row r="205" spans="1:53" ht="16.5" customHeight="1" x14ac:dyDescent="0.25">
      <c r="A205" s="354" t="s">
        <v>355</v>
      </c>
      <c r="B205" s="354"/>
      <c r="C205" s="354"/>
      <c r="D205" s="354"/>
      <c r="E205" s="354"/>
      <c r="F205" s="354"/>
      <c r="G205" s="354"/>
      <c r="H205" s="354"/>
      <c r="I205" s="354"/>
      <c r="J205" s="354"/>
      <c r="K205" s="354"/>
      <c r="L205" s="354"/>
      <c r="M205" s="354"/>
      <c r="N205" s="354"/>
      <c r="O205" s="354"/>
      <c r="P205" s="354"/>
      <c r="Q205" s="354"/>
      <c r="R205" s="354"/>
      <c r="S205" s="354"/>
      <c r="T205" s="354"/>
      <c r="U205" s="354"/>
      <c r="V205" s="354"/>
      <c r="W205" s="354"/>
      <c r="X205" s="354"/>
      <c r="Y205" s="66"/>
      <c r="Z205" s="66"/>
    </row>
    <row r="206" spans="1:53" ht="14.25" customHeight="1" x14ac:dyDescent="0.25">
      <c r="A206" s="343" t="s">
        <v>116</v>
      </c>
      <c r="B206" s="343"/>
      <c r="C206" s="343"/>
      <c r="D206" s="343"/>
      <c r="E206" s="343"/>
      <c r="F206" s="343"/>
      <c r="G206" s="343"/>
      <c r="H206" s="343"/>
      <c r="I206" s="343"/>
      <c r="J206" s="343"/>
      <c r="K206" s="343"/>
      <c r="L206" s="343"/>
      <c r="M206" s="343"/>
      <c r="N206" s="343"/>
      <c r="O206" s="343"/>
      <c r="P206" s="343"/>
      <c r="Q206" s="343"/>
      <c r="R206" s="343"/>
      <c r="S206" s="343"/>
      <c r="T206" s="343"/>
      <c r="U206" s="343"/>
      <c r="V206" s="343"/>
      <c r="W206" s="343"/>
      <c r="X206" s="343"/>
      <c r="Y206" s="67"/>
      <c r="Z206" s="67"/>
    </row>
    <row r="207" spans="1:53" ht="27" customHeight="1" x14ac:dyDescent="0.25">
      <c r="A207" s="64" t="s">
        <v>356</v>
      </c>
      <c r="B207" s="64" t="s">
        <v>357</v>
      </c>
      <c r="C207" s="37">
        <v>4301011346</v>
      </c>
      <c r="D207" s="330">
        <v>4607091387445</v>
      </c>
      <c r="E207" s="330"/>
      <c r="F207" s="63">
        <v>0.9</v>
      </c>
      <c r="G207" s="38">
        <v>10</v>
      </c>
      <c r="H207" s="63">
        <v>9</v>
      </c>
      <c r="I207" s="63">
        <v>9.6300000000000008</v>
      </c>
      <c r="J207" s="38">
        <v>56</v>
      </c>
      <c r="K207" s="38" t="s">
        <v>112</v>
      </c>
      <c r="L207" s="39" t="s">
        <v>111</v>
      </c>
      <c r="M207" s="38">
        <v>31</v>
      </c>
      <c r="N207" s="4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2"/>
      <c r="P207" s="332"/>
      <c r="Q207" s="332"/>
      <c r="R207" s="33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21" si="9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358</v>
      </c>
      <c r="B208" s="64" t="s">
        <v>359</v>
      </c>
      <c r="C208" s="37">
        <v>4301011362</v>
      </c>
      <c r="D208" s="330">
        <v>4607091386004</v>
      </c>
      <c r="E208" s="330"/>
      <c r="F208" s="63">
        <v>1.35</v>
      </c>
      <c r="G208" s="38">
        <v>8</v>
      </c>
      <c r="H208" s="63">
        <v>10.8</v>
      </c>
      <c r="I208" s="63">
        <v>11.28</v>
      </c>
      <c r="J208" s="38">
        <v>48</v>
      </c>
      <c r="K208" s="38" t="s">
        <v>112</v>
      </c>
      <c r="L208" s="39" t="s">
        <v>121</v>
      </c>
      <c r="M208" s="38">
        <v>55</v>
      </c>
      <c r="N208" s="48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2"/>
      <c r="P208" s="332"/>
      <c r="Q208" s="332"/>
      <c r="R208" s="33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>IFERROR(IF(W208=0,"",ROUNDUP(W208/H208,0)*0.02039),"")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358</v>
      </c>
      <c r="B209" s="64" t="s">
        <v>360</v>
      </c>
      <c r="C209" s="37">
        <v>4301011308</v>
      </c>
      <c r="D209" s="330">
        <v>4607091386004</v>
      </c>
      <c r="E209" s="330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112</v>
      </c>
      <c r="L209" s="39" t="s">
        <v>111</v>
      </c>
      <c r="M209" s="38">
        <v>55</v>
      </c>
      <c r="N209" s="4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2"/>
      <c r="P209" s="332"/>
      <c r="Q209" s="332"/>
      <c r="R209" s="33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361</v>
      </c>
      <c r="B210" s="64" t="s">
        <v>362</v>
      </c>
      <c r="C210" s="37">
        <v>4301011347</v>
      </c>
      <c r="D210" s="330">
        <v>4607091386073</v>
      </c>
      <c r="E210" s="330"/>
      <c r="F210" s="63">
        <v>0.9</v>
      </c>
      <c r="G210" s="38">
        <v>10</v>
      </c>
      <c r="H210" s="63">
        <v>9</v>
      </c>
      <c r="I210" s="63">
        <v>9.6300000000000008</v>
      </c>
      <c r="J210" s="38">
        <v>56</v>
      </c>
      <c r="K210" s="38" t="s">
        <v>112</v>
      </c>
      <c r="L210" s="39" t="s">
        <v>111</v>
      </c>
      <c r="M210" s="38">
        <v>31</v>
      </c>
      <c r="N210" s="48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2"/>
      <c r="P210" s="332"/>
      <c r="Q210" s="332"/>
      <c r="R210" s="33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363</v>
      </c>
      <c r="B211" s="64" t="s">
        <v>364</v>
      </c>
      <c r="C211" s="37">
        <v>4301011395</v>
      </c>
      <c r="D211" s="330">
        <v>4607091387322</v>
      </c>
      <c r="E211" s="330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112</v>
      </c>
      <c r="L211" s="39" t="s">
        <v>121</v>
      </c>
      <c r="M211" s="38">
        <v>55</v>
      </c>
      <c r="N211" s="48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2"/>
      <c r="P211" s="332"/>
      <c r="Q211" s="332"/>
      <c r="R211" s="333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363</v>
      </c>
      <c r="B212" s="64" t="s">
        <v>365</v>
      </c>
      <c r="C212" s="37">
        <v>4301010928</v>
      </c>
      <c r="D212" s="330">
        <v>4607091387322</v>
      </c>
      <c r="E212" s="330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48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2"/>
      <c r="P212" s="332"/>
      <c r="Q212" s="332"/>
      <c r="R212" s="333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366</v>
      </c>
      <c r="B213" s="64" t="s">
        <v>367</v>
      </c>
      <c r="C213" s="37">
        <v>4301011311</v>
      </c>
      <c r="D213" s="330">
        <v>4607091387377</v>
      </c>
      <c r="E213" s="330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112</v>
      </c>
      <c r="L213" s="39" t="s">
        <v>111</v>
      </c>
      <c r="M213" s="38">
        <v>55</v>
      </c>
      <c r="N213" s="4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2"/>
      <c r="P213" s="332"/>
      <c r="Q213" s="332"/>
      <c r="R213" s="333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368</v>
      </c>
      <c r="B214" s="64" t="s">
        <v>369</v>
      </c>
      <c r="C214" s="37">
        <v>4301010945</v>
      </c>
      <c r="D214" s="330">
        <v>4607091387353</v>
      </c>
      <c r="E214" s="330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47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2"/>
      <c r="P214" s="332"/>
      <c r="Q214" s="332"/>
      <c r="R214" s="333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370</v>
      </c>
      <c r="B215" s="64" t="s">
        <v>371</v>
      </c>
      <c r="C215" s="37">
        <v>4301011328</v>
      </c>
      <c r="D215" s="330">
        <v>4607091386011</v>
      </c>
      <c r="E215" s="330"/>
      <c r="F215" s="63">
        <v>0.5</v>
      </c>
      <c r="G215" s="38">
        <v>10</v>
      </c>
      <c r="H215" s="63">
        <v>5</v>
      </c>
      <c r="I215" s="63">
        <v>5.21</v>
      </c>
      <c r="J215" s="38">
        <v>120</v>
      </c>
      <c r="K215" s="38" t="s">
        <v>80</v>
      </c>
      <c r="L215" s="39" t="s">
        <v>79</v>
      </c>
      <c r="M215" s="38">
        <v>55</v>
      </c>
      <c r="N215" s="4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2"/>
      <c r="P215" s="332"/>
      <c r="Q215" s="332"/>
      <c r="R215" s="333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ref="X215:X221" si="10">IFERROR(IF(W215=0,"",ROUNDUP(W215/H215,0)*0.00937),"")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372</v>
      </c>
      <c r="B216" s="64" t="s">
        <v>373</v>
      </c>
      <c r="C216" s="37">
        <v>4301011329</v>
      </c>
      <c r="D216" s="330">
        <v>4607091387308</v>
      </c>
      <c r="E216" s="330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80</v>
      </c>
      <c r="L216" s="39" t="s">
        <v>79</v>
      </c>
      <c r="M216" s="38">
        <v>55</v>
      </c>
      <c r="N216" s="4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2"/>
      <c r="P216" s="332"/>
      <c r="Q216" s="332"/>
      <c r="R216" s="333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374</v>
      </c>
      <c r="B217" s="64" t="s">
        <v>375</v>
      </c>
      <c r="C217" s="37">
        <v>4301011049</v>
      </c>
      <c r="D217" s="330">
        <v>4607091387339</v>
      </c>
      <c r="E217" s="330"/>
      <c r="F217" s="63">
        <v>0.5</v>
      </c>
      <c r="G217" s="38">
        <v>10</v>
      </c>
      <c r="H217" s="63">
        <v>5</v>
      </c>
      <c r="I217" s="63">
        <v>5.24</v>
      </c>
      <c r="J217" s="38">
        <v>120</v>
      </c>
      <c r="K217" s="38" t="s">
        <v>80</v>
      </c>
      <c r="L217" s="39" t="s">
        <v>111</v>
      </c>
      <c r="M217" s="38">
        <v>55</v>
      </c>
      <c r="N217" s="4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2"/>
      <c r="P217" s="332"/>
      <c r="Q217" s="332"/>
      <c r="R217" s="333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9"/>
        <v>0</v>
      </c>
      <c r="X217" s="42" t="str">
        <f t="shared" si="10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376</v>
      </c>
      <c r="B218" s="64" t="s">
        <v>377</v>
      </c>
      <c r="C218" s="37">
        <v>4301011433</v>
      </c>
      <c r="D218" s="330">
        <v>4680115882638</v>
      </c>
      <c r="E218" s="330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111</v>
      </c>
      <c r="M218" s="38">
        <v>90</v>
      </c>
      <c r="N218" s="4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2"/>
      <c r="P218" s="332"/>
      <c r="Q218" s="332"/>
      <c r="R218" s="333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9"/>
        <v>0</v>
      </c>
      <c r="X218" s="42" t="str">
        <f t="shared" si="10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378</v>
      </c>
      <c r="B219" s="64" t="s">
        <v>379</v>
      </c>
      <c r="C219" s="37">
        <v>4301011573</v>
      </c>
      <c r="D219" s="330">
        <v>4680115881938</v>
      </c>
      <c r="E219" s="330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4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2"/>
      <c r="P219" s="332"/>
      <c r="Q219" s="332"/>
      <c r="R219" s="333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9"/>
        <v>0</v>
      </c>
      <c r="X219" s="42" t="str">
        <f t="shared" si="10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380</v>
      </c>
      <c r="B220" s="64" t="s">
        <v>381</v>
      </c>
      <c r="C220" s="37">
        <v>4301010944</v>
      </c>
      <c r="D220" s="330">
        <v>4607091387346</v>
      </c>
      <c r="E220" s="330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55</v>
      </c>
      <c r="N220" s="4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2"/>
      <c r="P220" s="332"/>
      <c r="Q220" s="332"/>
      <c r="R220" s="333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9"/>
        <v>0</v>
      </c>
      <c r="X220" s="42" t="str">
        <f t="shared" si="10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382</v>
      </c>
      <c r="B221" s="64" t="s">
        <v>383</v>
      </c>
      <c r="C221" s="37">
        <v>4301011353</v>
      </c>
      <c r="D221" s="330">
        <v>4607091389807</v>
      </c>
      <c r="E221" s="330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111</v>
      </c>
      <c r="M221" s="38">
        <v>55</v>
      </c>
      <c r="N221" s="47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2"/>
      <c r="P221" s="332"/>
      <c r="Q221" s="332"/>
      <c r="R221" s="333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9"/>
        <v>0</v>
      </c>
      <c r="X221" s="42" t="str">
        <f t="shared" si="10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x14ac:dyDescent="0.2">
      <c r="A222" s="337"/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8"/>
      <c r="N222" s="334" t="s">
        <v>43</v>
      </c>
      <c r="O222" s="335"/>
      <c r="P222" s="335"/>
      <c r="Q222" s="335"/>
      <c r="R222" s="335"/>
      <c r="S222" s="335"/>
      <c r="T222" s="336"/>
      <c r="U222" s="43" t="s">
        <v>42</v>
      </c>
      <c r="V222" s="44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44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44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37"/>
      <c r="B223" s="337"/>
      <c r="C223" s="337"/>
      <c r="D223" s="337"/>
      <c r="E223" s="337"/>
      <c r="F223" s="337"/>
      <c r="G223" s="337"/>
      <c r="H223" s="337"/>
      <c r="I223" s="337"/>
      <c r="J223" s="337"/>
      <c r="K223" s="337"/>
      <c r="L223" s="337"/>
      <c r="M223" s="338"/>
      <c r="N223" s="334" t="s">
        <v>43</v>
      </c>
      <c r="O223" s="335"/>
      <c r="P223" s="335"/>
      <c r="Q223" s="335"/>
      <c r="R223" s="335"/>
      <c r="S223" s="335"/>
      <c r="T223" s="336"/>
      <c r="U223" s="43" t="s">
        <v>0</v>
      </c>
      <c r="V223" s="44">
        <f>IFERROR(SUM(V207:V221),"0")</f>
        <v>0</v>
      </c>
      <c r="W223" s="44">
        <f>IFERROR(SUM(W207:W221),"0")</f>
        <v>0</v>
      </c>
      <c r="X223" s="43"/>
      <c r="Y223" s="68"/>
      <c r="Z223" s="68"/>
    </row>
    <row r="224" spans="1:53" ht="14.25" customHeight="1" x14ac:dyDescent="0.25">
      <c r="A224" s="343" t="s">
        <v>108</v>
      </c>
      <c r="B224" s="343"/>
      <c r="C224" s="343"/>
      <c r="D224" s="343"/>
      <c r="E224" s="343"/>
      <c r="F224" s="343"/>
      <c r="G224" s="343"/>
      <c r="H224" s="343"/>
      <c r="I224" s="343"/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  <c r="T224" s="343"/>
      <c r="U224" s="343"/>
      <c r="V224" s="343"/>
      <c r="W224" s="343"/>
      <c r="X224" s="343"/>
      <c r="Y224" s="67"/>
      <c r="Z224" s="67"/>
    </row>
    <row r="225" spans="1:53" ht="27" customHeight="1" x14ac:dyDescent="0.25">
      <c r="A225" s="64" t="s">
        <v>384</v>
      </c>
      <c r="B225" s="64" t="s">
        <v>385</v>
      </c>
      <c r="C225" s="37">
        <v>4301020254</v>
      </c>
      <c r="D225" s="330">
        <v>4680115881914</v>
      </c>
      <c r="E225" s="330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111</v>
      </c>
      <c r="M225" s="38">
        <v>90</v>
      </c>
      <c r="N225" s="4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2"/>
      <c r="P225" s="332"/>
      <c r="Q225" s="332"/>
      <c r="R225" s="333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37"/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8"/>
      <c r="N226" s="334" t="s">
        <v>43</v>
      </c>
      <c r="O226" s="335"/>
      <c r="P226" s="335"/>
      <c r="Q226" s="335"/>
      <c r="R226" s="335"/>
      <c r="S226" s="335"/>
      <c r="T226" s="336"/>
      <c r="U226" s="43" t="s">
        <v>42</v>
      </c>
      <c r="V226" s="44">
        <f>IFERROR(V225/H225,"0")</f>
        <v>0</v>
      </c>
      <c r="W226" s="44">
        <f>IFERROR(W225/H225,"0")</f>
        <v>0</v>
      </c>
      <c r="X226" s="44">
        <f>IFERROR(IF(X225="",0,X225),"0")</f>
        <v>0</v>
      </c>
      <c r="Y226" s="68"/>
      <c r="Z226" s="68"/>
    </row>
    <row r="227" spans="1:53" x14ac:dyDescent="0.2">
      <c r="A227" s="337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8"/>
      <c r="N227" s="334" t="s">
        <v>43</v>
      </c>
      <c r="O227" s="335"/>
      <c r="P227" s="335"/>
      <c r="Q227" s="335"/>
      <c r="R227" s="335"/>
      <c r="S227" s="335"/>
      <c r="T227" s="336"/>
      <c r="U227" s="43" t="s">
        <v>0</v>
      </c>
      <c r="V227" s="44">
        <f>IFERROR(SUM(V225:V225),"0")</f>
        <v>0</v>
      </c>
      <c r="W227" s="44">
        <f>IFERROR(SUM(W225:W225),"0")</f>
        <v>0</v>
      </c>
      <c r="X227" s="43"/>
      <c r="Y227" s="68"/>
      <c r="Z227" s="68"/>
    </row>
    <row r="228" spans="1:53" ht="14.25" customHeight="1" x14ac:dyDescent="0.25">
      <c r="A228" s="343" t="s">
        <v>76</v>
      </c>
      <c r="B228" s="343"/>
      <c r="C228" s="343"/>
      <c r="D228" s="343"/>
      <c r="E228" s="343"/>
      <c r="F228" s="343"/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67"/>
      <c r="Z228" s="67"/>
    </row>
    <row r="229" spans="1:53" ht="27" customHeight="1" x14ac:dyDescent="0.25">
      <c r="A229" s="64" t="s">
        <v>386</v>
      </c>
      <c r="B229" s="64" t="s">
        <v>387</v>
      </c>
      <c r="C229" s="37">
        <v>4301030878</v>
      </c>
      <c r="D229" s="330">
        <v>4607091387193</v>
      </c>
      <c r="E229" s="330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80</v>
      </c>
      <c r="L229" s="39" t="s">
        <v>79</v>
      </c>
      <c r="M229" s="38">
        <v>35</v>
      </c>
      <c r="N229" s="4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2"/>
      <c r="P229" s="332"/>
      <c r="Q229" s="332"/>
      <c r="R229" s="333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ht="27" customHeight="1" x14ac:dyDescent="0.25">
      <c r="A230" s="64" t="s">
        <v>388</v>
      </c>
      <c r="B230" s="64" t="s">
        <v>389</v>
      </c>
      <c r="C230" s="37">
        <v>4301031153</v>
      </c>
      <c r="D230" s="330">
        <v>4607091387230</v>
      </c>
      <c r="E230" s="330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80</v>
      </c>
      <c r="L230" s="39" t="s">
        <v>79</v>
      </c>
      <c r="M230" s="38">
        <v>40</v>
      </c>
      <c r="N230" s="4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2"/>
      <c r="P230" s="332"/>
      <c r="Q230" s="332"/>
      <c r="R230" s="333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390</v>
      </c>
      <c r="B231" s="64" t="s">
        <v>391</v>
      </c>
      <c r="C231" s="37">
        <v>4301031152</v>
      </c>
      <c r="D231" s="330">
        <v>4607091387285</v>
      </c>
      <c r="E231" s="330"/>
      <c r="F231" s="63">
        <v>0.35</v>
      </c>
      <c r="G231" s="38">
        <v>6</v>
      </c>
      <c r="H231" s="63">
        <v>2.1</v>
      </c>
      <c r="I231" s="63">
        <v>2.23</v>
      </c>
      <c r="J231" s="38">
        <v>234</v>
      </c>
      <c r="K231" s="38" t="s">
        <v>185</v>
      </c>
      <c r="L231" s="39" t="s">
        <v>79</v>
      </c>
      <c r="M231" s="38">
        <v>40</v>
      </c>
      <c r="N231" s="4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2"/>
      <c r="P231" s="332"/>
      <c r="Q231" s="332"/>
      <c r="R231" s="333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IFERROR(IF(W231=0,"",ROUNDUP(W231/H231,0)*0.00502),"")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x14ac:dyDescent="0.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8"/>
      <c r="N232" s="334" t="s">
        <v>43</v>
      </c>
      <c r="O232" s="335"/>
      <c r="P232" s="335"/>
      <c r="Q232" s="335"/>
      <c r="R232" s="335"/>
      <c r="S232" s="335"/>
      <c r="T232" s="336"/>
      <c r="U232" s="43" t="s">
        <v>42</v>
      </c>
      <c r="V232" s="44">
        <f>IFERROR(V229/H229,"0")+IFERROR(V230/H230,"0")+IFERROR(V231/H231,"0")</f>
        <v>0</v>
      </c>
      <c r="W232" s="44">
        <f>IFERROR(W229/H229,"0")+IFERROR(W230/H230,"0")+IFERROR(W231/H231,"0")</f>
        <v>0</v>
      </c>
      <c r="X232" s="44">
        <f>IFERROR(IF(X229="",0,X229),"0")+IFERROR(IF(X230="",0,X230),"0")+IFERROR(IF(X231="",0,X231),"0")</f>
        <v>0</v>
      </c>
      <c r="Y232" s="68"/>
      <c r="Z232" s="68"/>
    </row>
    <row r="233" spans="1:53" x14ac:dyDescent="0.2">
      <c r="A233" s="337"/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8"/>
      <c r="N233" s="334" t="s">
        <v>43</v>
      </c>
      <c r="O233" s="335"/>
      <c r="P233" s="335"/>
      <c r="Q233" s="335"/>
      <c r="R233" s="335"/>
      <c r="S233" s="335"/>
      <c r="T233" s="336"/>
      <c r="U233" s="43" t="s">
        <v>0</v>
      </c>
      <c r="V233" s="44">
        <f>IFERROR(SUM(V229:V231),"0")</f>
        <v>0</v>
      </c>
      <c r="W233" s="44">
        <f>IFERROR(SUM(W229:W231),"0")</f>
        <v>0</v>
      </c>
      <c r="X233" s="43"/>
      <c r="Y233" s="68"/>
      <c r="Z233" s="68"/>
    </row>
    <row r="234" spans="1:53" ht="14.25" customHeight="1" x14ac:dyDescent="0.25">
      <c r="A234" s="343" t="s">
        <v>81</v>
      </c>
      <c r="B234" s="343"/>
      <c r="C234" s="343"/>
      <c r="D234" s="343"/>
      <c r="E234" s="343"/>
      <c r="F234" s="343"/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  <c r="T234" s="343"/>
      <c r="U234" s="343"/>
      <c r="V234" s="343"/>
      <c r="W234" s="343"/>
      <c r="X234" s="343"/>
      <c r="Y234" s="67"/>
      <c r="Z234" s="67"/>
    </row>
    <row r="235" spans="1:53" ht="16.5" customHeight="1" x14ac:dyDescent="0.25">
      <c r="A235" s="64" t="s">
        <v>392</v>
      </c>
      <c r="B235" s="64" t="s">
        <v>393</v>
      </c>
      <c r="C235" s="37">
        <v>4301051100</v>
      </c>
      <c r="D235" s="330">
        <v>4607091387766</v>
      </c>
      <c r="E235" s="330"/>
      <c r="F235" s="63">
        <v>1.3</v>
      </c>
      <c r="G235" s="38">
        <v>6</v>
      </c>
      <c r="H235" s="63">
        <v>7.8</v>
      </c>
      <c r="I235" s="63">
        <v>8.3580000000000005</v>
      </c>
      <c r="J235" s="38">
        <v>56</v>
      </c>
      <c r="K235" s="38" t="s">
        <v>112</v>
      </c>
      <c r="L235" s="39" t="s">
        <v>142</v>
      </c>
      <c r="M235" s="38">
        <v>40</v>
      </c>
      <c r="N235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2"/>
      <c r="P235" s="332"/>
      <c r="Q235" s="332"/>
      <c r="R235" s="333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ref="W235:W243" si="11"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394</v>
      </c>
      <c r="B236" s="64" t="s">
        <v>395</v>
      </c>
      <c r="C236" s="37">
        <v>4301051116</v>
      </c>
      <c r="D236" s="330">
        <v>4607091387957</v>
      </c>
      <c r="E236" s="330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40</v>
      </c>
      <c r="N236" s="4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2"/>
      <c r="P236" s="332"/>
      <c r="Q236" s="332"/>
      <c r="R236" s="333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396</v>
      </c>
      <c r="B237" s="64" t="s">
        <v>397</v>
      </c>
      <c r="C237" s="37">
        <v>4301051115</v>
      </c>
      <c r="D237" s="330">
        <v>4607091387964</v>
      </c>
      <c r="E237" s="330"/>
      <c r="F237" s="63">
        <v>1.35</v>
      </c>
      <c r="G237" s="38">
        <v>6</v>
      </c>
      <c r="H237" s="63">
        <v>8.1</v>
      </c>
      <c r="I237" s="63">
        <v>8.6460000000000008</v>
      </c>
      <c r="J237" s="38">
        <v>56</v>
      </c>
      <c r="K237" s="38" t="s">
        <v>112</v>
      </c>
      <c r="L237" s="39" t="s">
        <v>79</v>
      </c>
      <c r="M237" s="38">
        <v>40</v>
      </c>
      <c r="N237" s="4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2"/>
      <c r="P237" s="332"/>
      <c r="Q237" s="332"/>
      <c r="R237" s="333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398</v>
      </c>
      <c r="B238" s="64" t="s">
        <v>399</v>
      </c>
      <c r="C238" s="37">
        <v>4301051461</v>
      </c>
      <c r="D238" s="330">
        <v>4680115883604</v>
      </c>
      <c r="E238" s="330"/>
      <c r="F238" s="63">
        <v>0.35</v>
      </c>
      <c r="G238" s="38">
        <v>6</v>
      </c>
      <c r="H238" s="63">
        <v>2.1</v>
      </c>
      <c r="I238" s="63">
        <v>2.3719999999999999</v>
      </c>
      <c r="J238" s="38">
        <v>156</v>
      </c>
      <c r="K238" s="38" t="s">
        <v>80</v>
      </c>
      <c r="L238" s="39" t="s">
        <v>142</v>
      </c>
      <c r="M238" s="38">
        <v>45</v>
      </c>
      <c r="N238" s="464" t="s">
        <v>400</v>
      </c>
      <c r="O238" s="332"/>
      <c r="P238" s="332"/>
      <c r="Q238" s="332"/>
      <c r="R238" s="333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401</v>
      </c>
      <c r="B239" s="64" t="s">
        <v>402</v>
      </c>
      <c r="C239" s="37">
        <v>4301051485</v>
      </c>
      <c r="D239" s="330">
        <v>4680115883567</v>
      </c>
      <c r="E239" s="330"/>
      <c r="F239" s="63">
        <v>0.35</v>
      </c>
      <c r="G239" s="38">
        <v>6</v>
      </c>
      <c r="H239" s="63">
        <v>2.1</v>
      </c>
      <c r="I239" s="63">
        <v>2.36</v>
      </c>
      <c r="J239" s="38">
        <v>156</v>
      </c>
      <c r="K239" s="38" t="s">
        <v>80</v>
      </c>
      <c r="L239" s="39" t="s">
        <v>79</v>
      </c>
      <c r="M239" s="38">
        <v>40</v>
      </c>
      <c r="N239" s="465" t="s">
        <v>403</v>
      </c>
      <c r="O239" s="332"/>
      <c r="P239" s="332"/>
      <c r="Q239" s="332"/>
      <c r="R239" s="333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1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404</v>
      </c>
      <c r="B240" s="64" t="s">
        <v>405</v>
      </c>
      <c r="C240" s="37">
        <v>4301051134</v>
      </c>
      <c r="D240" s="330">
        <v>4607091381672</v>
      </c>
      <c r="E240" s="330"/>
      <c r="F240" s="63">
        <v>0.6</v>
      </c>
      <c r="G240" s="38">
        <v>6</v>
      </c>
      <c r="H240" s="63">
        <v>3.6</v>
      </c>
      <c r="I240" s="63">
        <v>3.8759999999999999</v>
      </c>
      <c r="J240" s="38">
        <v>120</v>
      </c>
      <c r="K240" s="38" t="s">
        <v>80</v>
      </c>
      <c r="L240" s="39" t="s">
        <v>79</v>
      </c>
      <c r="M240" s="38">
        <v>40</v>
      </c>
      <c r="N240" s="4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2"/>
      <c r="P240" s="332"/>
      <c r="Q240" s="332"/>
      <c r="R240" s="333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1"/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406</v>
      </c>
      <c r="B241" s="64" t="s">
        <v>407</v>
      </c>
      <c r="C241" s="37">
        <v>4301051130</v>
      </c>
      <c r="D241" s="330">
        <v>4607091387537</v>
      </c>
      <c r="E241" s="330"/>
      <c r="F241" s="63">
        <v>0.45</v>
      </c>
      <c r="G241" s="38">
        <v>6</v>
      </c>
      <c r="H241" s="63">
        <v>2.7</v>
      </c>
      <c r="I241" s="63">
        <v>2.99</v>
      </c>
      <c r="J241" s="38">
        <v>156</v>
      </c>
      <c r="K241" s="38" t="s">
        <v>80</v>
      </c>
      <c r="L241" s="39" t="s">
        <v>79</v>
      </c>
      <c r="M241" s="38">
        <v>40</v>
      </c>
      <c r="N241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2"/>
      <c r="P241" s="332"/>
      <c r="Q241" s="332"/>
      <c r="R241" s="333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1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408</v>
      </c>
      <c r="B242" s="64" t="s">
        <v>409</v>
      </c>
      <c r="C242" s="37">
        <v>4301051132</v>
      </c>
      <c r="D242" s="330">
        <v>4607091387513</v>
      </c>
      <c r="E242" s="330"/>
      <c r="F242" s="63">
        <v>0.45</v>
      </c>
      <c r="G242" s="38">
        <v>6</v>
      </c>
      <c r="H242" s="63">
        <v>2.7</v>
      </c>
      <c r="I242" s="63">
        <v>2.9780000000000002</v>
      </c>
      <c r="J242" s="38">
        <v>156</v>
      </c>
      <c r="K242" s="38" t="s">
        <v>80</v>
      </c>
      <c r="L242" s="39" t="s">
        <v>79</v>
      </c>
      <c r="M242" s="38">
        <v>40</v>
      </c>
      <c r="N242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2"/>
      <c r="P242" s="332"/>
      <c r="Q242" s="332"/>
      <c r="R242" s="333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1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410</v>
      </c>
      <c r="B243" s="64" t="s">
        <v>411</v>
      </c>
      <c r="C243" s="37">
        <v>4301051277</v>
      </c>
      <c r="D243" s="330">
        <v>4680115880511</v>
      </c>
      <c r="E243" s="330"/>
      <c r="F243" s="63">
        <v>0.33</v>
      </c>
      <c r="G243" s="38">
        <v>6</v>
      </c>
      <c r="H243" s="63">
        <v>1.98</v>
      </c>
      <c r="I243" s="63">
        <v>2.1800000000000002</v>
      </c>
      <c r="J243" s="38">
        <v>156</v>
      </c>
      <c r="K243" s="38" t="s">
        <v>80</v>
      </c>
      <c r="L243" s="39" t="s">
        <v>142</v>
      </c>
      <c r="M243" s="38">
        <v>40</v>
      </c>
      <c r="N243" s="46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2"/>
      <c r="P243" s="332"/>
      <c r="Q243" s="332"/>
      <c r="R243" s="333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1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8"/>
      <c r="N244" s="334" t="s">
        <v>43</v>
      </c>
      <c r="O244" s="335"/>
      <c r="P244" s="335"/>
      <c r="Q244" s="335"/>
      <c r="R244" s="335"/>
      <c r="S244" s="335"/>
      <c r="T244" s="336"/>
      <c r="U244" s="43" t="s">
        <v>42</v>
      </c>
      <c r="V244" s="44">
        <f>IFERROR(V235/H235,"0")+IFERROR(V236/H236,"0")+IFERROR(V237/H237,"0")+IFERROR(V238/H238,"0")+IFERROR(V239/H239,"0")+IFERROR(V240/H240,"0")+IFERROR(V241/H241,"0")+IFERROR(V242/H242,"0")+IFERROR(V243/H243,"0")</f>
        <v>0</v>
      </c>
      <c r="W244" s="44">
        <f>IFERROR(W235/H235,"0")+IFERROR(W236/H236,"0")+IFERROR(W237/H237,"0")+IFERROR(W238/H238,"0")+IFERROR(W239/H239,"0")+IFERROR(W240/H240,"0")+IFERROR(W241/H241,"0")+IFERROR(W242/H242,"0")+IFERROR(W243/H243,"0")</f>
        <v>0</v>
      </c>
      <c r="X244" s="4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8"/>
      <c r="Z244" s="68"/>
    </row>
    <row r="245" spans="1:53" x14ac:dyDescent="0.2">
      <c r="A245" s="337"/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8"/>
      <c r="N245" s="334" t="s">
        <v>43</v>
      </c>
      <c r="O245" s="335"/>
      <c r="P245" s="335"/>
      <c r="Q245" s="335"/>
      <c r="R245" s="335"/>
      <c r="S245" s="335"/>
      <c r="T245" s="336"/>
      <c r="U245" s="43" t="s">
        <v>0</v>
      </c>
      <c r="V245" s="44">
        <f>IFERROR(SUM(V235:V243),"0")</f>
        <v>0</v>
      </c>
      <c r="W245" s="44">
        <f>IFERROR(SUM(W235:W243),"0")</f>
        <v>0</v>
      </c>
      <c r="X245" s="43"/>
      <c r="Y245" s="68"/>
      <c r="Z245" s="68"/>
    </row>
    <row r="246" spans="1:53" ht="14.25" customHeight="1" x14ac:dyDescent="0.25">
      <c r="A246" s="343" t="s">
        <v>237</v>
      </c>
      <c r="B246" s="343"/>
      <c r="C246" s="343"/>
      <c r="D246" s="343"/>
      <c r="E246" s="343"/>
      <c r="F246" s="343"/>
      <c r="G246" s="343"/>
      <c r="H246" s="343"/>
      <c r="I246" s="343"/>
      <c r="J246" s="343"/>
      <c r="K246" s="343"/>
      <c r="L246" s="343"/>
      <c r="M246" s="343"/>
      <c r="N246" s="343"/>
      <c r="O246" s="343"/>
      <c r="P246" s="343"/>
      <c r="Q246" s="343"/>
      <c r="R246" s="343"/>
      <c r="S246" s="343"/>
      <c r="T246" s="343"/>
      <c r="U246" s="343"/>
      <c r="V246" s="343"/>
      <c r="W246" s="343"/>
      <c r="X246" s="343"/>
      <c r="Y246" s="67"/>
      <c r="Z246" s="67"/>
    </row>
    <row r="247" spans="1:53" ht="16.5" customHeight="1" x14ac:dyDescent="0.25">
      <c r="A247" s="64" t="s">
        <v>412</v>
      </c>
      <c r="B247" s="64" t="s">
        <v>413</v>
      </c>
      <c r="C247" s="37">
        <v>4301060326</v>
      </c>
      <c r="D247" s="330">
        <v>4607091380880</v>
      </c>
      <c r="E247" s="330"/>
      <c r="F247" s="63">
        <v>1.4</v>
      </c>
      <c r="G247" s="38">
        <v>6</v>
      </c>
      <c r="H247" s="63">
        <v>8.4</v>
      </c>
      <c r="I247" s="63">
        <v>8.9640000000000004</v>
      </c>
      <c r="J247" s="38">
        <v>56</v>
      </c>
      <c r="K247" s="38" t="s">
        <v>112</v>
      </c>
      <c r="L247" s="39" t="s">
        <v>79</v>
      </c>
      <c r="M247" s="38">
        <v>30</v>
      </c>
      <c r="N247" s="45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2"/>
      <c r="P247" s="332"/>
      <c r="Q247" s="332"/>
      <c r="R247" s="333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ht="27" customHeight="1" x14ac:dyDescent="0.25">
      <c r="A248" s="64" t="s">
        <v>414</v>
      </c>
      <c r="B248" s="64" t="s">
        <v>415</v>
      </c>
      <c r="C248" s="37">
        <v>4301060308</v>
      </c>
      <c r="D248" s="330">
        <v>4607091384482</v>
      </c>
      <c r="E248" s="330"/>
      <c r="F248" s="63">
        <v>1.3</v>
      </c>
      <c r="G248" s="38">
        <v>6</v>
      </c>
      <c r="H248" s="63">
        <v>7.8</v>
      </c>
      <c r="I248" s="63">
        <v>8.3640000000000008</v>
      </c>
      <c r="J248" s="38">
        <v>56</v>
      </c>
      <c r="K248" s="38" t="s">
        <v>112</v>
      </c>
      <c r="L248" s="39" t="s">
        <v>79</v>
      </c>
      <c r="M248" s="38">
        <v>30</v>
      </c>
      <c r="N248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2"/>
      <c r="P248" s="332"/>
      <c r="Q248" s="332"/>
      <c r="R248" s="333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16.5" customHeight="1" x14ac:dyDescent="0.25">
      <c r="A249" s="64" t="s">
        <v>416</v>
      </c>
      <c r="B249" s="64" t="s">
        <v>417</v>
      </c>
      <c r="C249" s="37">
        <v>4301060325</v>
      </c>
      <c r="D249" s="330">
        <v>4607091380897</v>
      </c>
      <c r="E249" s="330"/>
      <c r="F249" s="63">
        <v>1.4</v>
      </c>
      <c r="G249" s="38">
        <v>6</v>
      </c>
      <c r="H249" s="63">
        <v>8.4</v>
      </c>
      <c r="I249" s="63">
        <v>8.9640000000000004</v>
      </c>
      <c r="J249" s="38">
        <v>56</v>
      </c>
      <c r="K249" s="38" t="s">
        <v>112</v>
      </c>
      <c r="L249" s="39" t="s">
        <v>79</v>
      </c>
      <c r="M249" s="38">
        <v>30</v>
      </c>
      <c r="N249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2"/>
      <c r="P249" s="332"/>
      <c r="Q249" s="332"/>
      <c r="R249" s="333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x14ac:dyDescent="0.2">
      <c r="A250" s="337"/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8"/>
      <c r="N250" s="334" t="s">
        <v>43</v>
      </c>
      <c r="O250" s="335"/>
      <c r="P250" s="335"/>
      <c r="Q250" s="335"/>
      <c r="R250" s="335"/>
      <c r="S250" s="335"/>
      <c r="T250" s="336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x14ac:dyDescent="0.2">
      <c r="A251" s="337"/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8"/>
      <c r="N251" s="334" t="s">
        <v>43</v>
      </c>
      <c r="O251" s="335"/>
      <c r="P251" s="335"/>
      <c r="Q251" s="335"/>
      <c r="R251" s="335"/>
      <c r="S251" s="335"/>
      <c r="T251" s="336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4.25" customHeight="1" x14ac:dyDescent="0.25">
      <c r="A252" s="343" t="s">
        <v>94</v>
      </c>
      <c r="B252" s="343"/>
      <c r="C252" s="343"/>
      <c r="D252" s="343"/>
      <c r="E252" s="343"/>
      <c r="F252" s="343"/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  <c r="T252" s="343"/>
      <c r="U252" s="343"/>
      <c r="V252" s="343"/>
      <c r="W252" s="343"/>
      <c r="X252" s="343"/>
      <c r="Y252" s="67"/>
      <c r="Z252" s="67"/>
    </row>
    <row r="253" spans="1:53" ht="16.5" customHeight="1" x14ac:dyDescent="0.25">
      <c r="A253" s="64" t="s">
        <v>418</v>
      </c>
      <c r="B253" s="64" t="s">
        <v>419</v>
      </c>
      <c r="C253" s="37">
        <v>4301030232</v>
      </c>
      <c r="D253" s="330">
        <v>4607091388374</v>
      </c>
      <c r="E253" s="330"/>
      <c r="F253" s="63">
        <v>0.38</v>
      </c>
      <c r="G253" s="38">
        <v>8</v>
      </c>
      <c r="H253" s="63">
        <v>3.04</v>
      </c>
      <c r="I253" s="63">
        <v>3.28</v>
      </c>
      <c r="J253" s="38">
        <v>156</v>
      </c>
      <c r="K253" s="38" t="s">
        <v>80</v>
      </c>
      <c r="L253" s="39" t="s">
        <v>98</v>
      </c>
      <c r="M253" s="38">
        <v>180</v>
      </c>
      <c r="N253" s="453" t="s">
        <v>420</v>
      </c>
      <c r="O253" s="332"/>
      <c r="P253" s="332"/>
      <c r="Q253" s="332"/>
      <c r="R253" s="333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customHeight="1" x14ac:dyDescent="0.25">
      <c r="A254" s="64" t="s">
        <v>421</v>
      </c>
      <c r="B254" s="64" t="s">
        <v>422</v>
      </c>
      <c r="C254" s="37">
        <v>4301030235</v>
      </c>
      <c r="D254" s="330">
        <v>4607091388381</v>
      </c>
      <c r="E254" s="330"/>
      <c r="F254" s="63">
        <v>0.38</v>
      </c>
      <c r="G254" s="38">
        <v>8</v>
      </c>
      <c r="H254" s="63">
        <v>3.04</v>
      </c>
      <c r="I254" s="63">
        <v>3.32</v>
      </c>
      <c r="J254" s="38">
        <v>156</v>
      </c>
      <c r="K254" s="38" t="s">
        <v>80</v>
      </c>
      <c r="L254" s="39" t="s">
        <v>98</v>
      </c>
      <c r="M254" s="38">
        <v>180</v>
      </c>
      <c r="N254" s="454" t="s">
        <v>423</v>
      </c>
      <c r="O254" s="332"/>
      <c r="P254" s="332"/>
      <c r="Q254" s="332"/>
      <c r="R254" s="333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424</v>
      </c>
      <c r="B255" s="64" t="s">
        <v>425</v>
      </c>
      <c r="C255" s="37">
        <v>4301030233</v>
      </c>
      <c r="D255" s="330">
        <v>4607091388404</v>
      </c>
      <c r="E255" s="330"/>
      <c r="F255" s="63">
        <v>0.17</v>
      </c>
      <c r="G255" s="38">
        <v>15</v>
      </c>
      <c r="H255" s="63">
        <v>2.5499999999999998</v>
      </c>
      <c r="I255" s="63">
        <v>2.9</v>
      </c>
      <c r="J255" s="38">
        <v>156</v>
      </c>
      <c r="K255" s="38" t="s">
        <v>80</v>
      </c>
      <c r="L255" s="39" t="s">
        <v>98</v>
      </c>
      <c r="M255" s="38">
        <v>180</v>
      </c>
      <c r="N255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2"/>
      <c r="P255" s="332"/>
      <c r="Q255" s="332"/>
      <c r="R255" s="333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x14ac:dyDescent="0.2">
      <c r="A256" s="337"/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8"/>
      <c r="N256" s="334" t="s">
        <v>43</v>
      </c>
      <c r="O256" s="335"/>
      <c r="P256" s="335"/>
      <c r="Q256" s="335"/>
      <c r="R256" s="335"/>
      <c r="S256" s="335"/>
      <c r="T256" s="336"/>
      <c r="U256" s="43" t="s">
        <v>42</v>
      </c>
      <c r="V256" s="44">
        <f>IFERROR(V253/H253,"0")+IFERROR(V254/H254,"0")+IFERROR(V255/H255,"0")</f>
        <v>0</v>
      </c>
      <c r="W256" s="44">
        <f>IFERROR(W253/H253,"0")+IFERROR(W254/H254,"0")+IFERROR(W255/H255,"0")</f>
        <v>0</v>
      </c>
      <c r="X256" s="44">
        <f>IFERROR(IF(X253="",0,X253),"0")+IFERROR(IF(X254="",0,X254),"0")+IFERROR(IF(X255="",0,X255),"0")</f>
        <v>0</v>
      </c>
      <c r="Y256" s="68"/>
      <c r="Z256" s="68"/>
    </row>
    <row r="257" spans="1:53" x14ac:dyDescent="0.2">
      <c r="A257" s="337"/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8"/>
      <c r="N257" s="334" t="s">
        <v>43</v>
      </c>
      <c r="O257" s="335"/>
      <c r="P257" s="335"/>
      <c r="Q257" s="335"/>
      <c r="R257" s="335"/>
      <c r="S257" s="335"/>
      <c r="T257" s="336"/>
      <c r="U257" s="43" t="s">
        <v>0</v>
      </c>
      <c r="V257" s="44">
        <f>IFERROR(SUM(V253:V255),"0")</f>
        <v>0</v>
      </c>
      <c r="W257" s="44">
        <f>IFERROR(SUM(W253:W255),"0")</f>
        <v>0</v>
      </c>
      <c r="X257" s="43"/>
      <c r="Y257" s="68"/>
      <c r="Z257" s="68"/>
    </row>
    <row r="258" spans="1:53" ht="14.25" customHeight="1" x14ac:dyDescent="0.25">
      <c r="A258" s="343" t="s">
        <v>426</v>
      </c>
      <c r="B258" s="343"/>
      <c r="C258" s="343"/>
      <c r="D258" s="343"/>
      <c r="E258" s="343"/>
      <c r="F258" s="343"/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  <c r="T258" s="343"/>
      <c r="U258" s="343"/>
      <c r="V258" s="343"/>
      <c r="W258" s="343"/>
      <c r="X258" s="343"/>
      <c r="Y258" s="67"/>
      <c r="Z258" s="67"/>
    </row>
    <row r="259" spans="1:53" ht="16.5" customHeight="1" x14ac:dyDescent="0.25">
      <c r="A259" s="64" t="s">
        <v>427</v>
      </c>
      <c r="B259" s="64" t="s">
        <v>428</v>
      </c>
      <c r="C259" s="37">
        <v>4301180007</v>
      </c>
      <c r="D259" s="330">
        <v>4680115881808</v>
      </c>
      <c r="E259" s="330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430</v>
      </c>
      <c r="L259" s="39" t="s">
        <v>429</v>
      </c>
      <c r="M259" s="38">
        <v>730</v>
      </c>
      <c r="N259" s="4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2"/>
      <c r="P259" s="332"/>
      <c r="Q259" s="332"/>
      <c r="R259" s="333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431</v>
      </c>
      <c r="B260" s="64" t="s">
        <v>432</v>
      </c>
      <c r="C260" s="37">
        <v>4301180006</v>
      </c>
      <c r="D260" s="330">
        <v>4680115881822</v>
      </c>
      <c r="E260" s="330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430</v>
      </c>
      <c r="L260" s="39" t="s">
        <v>429</v>
      </c>
      <c r="M260" s="38">
        <v>730</v>
      </c>
      <c r="N260" s="4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2"/>
      <c r="P260" s="332"/>
      <c r="Q260" s="332"/>
      <c r="R260" s="333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433</v>
      </c>
      <c r="B261" s="64" t="s">
        <v>434</v>
      </c>
      <c r="C261" s="37">
        <v>4301180001</v>
      </c>
      <c r="D261" s="330">
        <v>4680115880016</v>
      </c>
      <c r="E261" s="330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430</v>
      </c>
      <c r="L261" s="39" t="s">
        <v>429</v>
      </c>
      <c r="M261" s="38">
        <v>730</v>
      </c>
      <c r="N261" s="4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2"/>
      <c r="P261" s="332"/>
      <c r="Q261" s="332"/>
      <c r="R261" s="333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37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8"/>
      <c r="N262" s="334" t="s">
        <v>43</v>
      </c>
      <c r="O262" s="335"/>
      <c r="P262" s="335"/>
      <c r="Q262" s="335"/>
      <c r="R262" s="335"/>
      <c r="S262" s="335"/>
      <c r="T262" s="336"/>
      <c r="U262" s="43" t="s">
        <v>42</v>
      </c>
      <c r="V262" s="44">
        <f>IFERROR(V259/H259,"0")+IFERROR(V260/H260,"0")+IFERROR(V261/H261,"0")</f>
        <v>0</v>
      </c>
      <c r="W262" s="44">
        <f>IFERROR(W259/H259,"0")+IFERROR(W260/H260,"0")+IFERROR(W261/H261,"0")</f>
        <v>0</v>
      </c>
      <c r="X262" s="44">
        <f>IFERROR(IF(X259="",0,X259),"0")+IFERROR(IF(X260="",0,X260),"0")+IFERROR(IF(X261="",0,X261),"0")</f>
        <v>0</v>
      </c>
      <c r="Y262" s="68"/>
      <c r="Z262" s="68"/>
    </row>
    <row r="263" spans="1:53" x14ac:dyDescent="0.2">
      <c r="A263" s="337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8"/>
      <c r="N263" s="334" t="s">
        <v>43</v>
      </c>
      <c r="O263" s="335"/>
      <c r="P263" s="335"/>
      <c r="Q263" s="335"/>
      <c r="R263" s="335"/>
      <c r="S263" s="335"/>
      <c r="T263" s="336"/>
      <c r="U263" s="43" t="s">
        <v>0</v>
      </c>
      <c r="V263" s="44">
        <f>IFERROR(SUM(V259:V261),"0")</f>
        <v>0</v>
      </c>
      <c r="W263" s="44">
        <f>IFERROR(SUM(W259:W261),"0")</f>
        <v>0</v>
      </c>
      <c r="X263" s="43"/>
      <c r="Y263" s="68"/>
      <c r="Z263" s="68"/>
    </row>
    <row r="264" spans="1:53" ht="16.5" customHeight="1" x14ac:dyDescent="0.25">
      <c r="A264" s="354" t="s">
        <v>435</v>
      </c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4"/>
      <c r="N264" s="354"/>
      <c r="O264" s="354"/>
      <c r="P264" s="354"/>
      <c r="Q264" s="354"/>
      <c r="R264" s="354"/>
      <c r="S264" s="354"/>
      <c r="T264" s="354"/>
      <c r="U264" s="354"/>
      <c r="V264" s="354"/>
      <c r="W264" s="354"/>
      <c r="X264" s="354"/>
      <c r="Y264" s="66"/>
      <c r="Z264" s="66"/>
    </row>
    <row r="265" spans="1:53" ht="14.25" customHeight="1" x14ac:dyDescent="0.25">
      <c r="A265" s="343" t="s">
        <v>116</v>
      </c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  <c r="T265" s="343"/>
      <c r="U265" s="343"/>
      <c r="V265" s="343"/>
      <c r="W265" s="343"/>
      <c r="X265" s="343"/>
      <c r="Y265" s="67"/>
      <c r="Z265" s="67"/>
    </row>
    <row r="266" spans="1:53" ht="27" customHeight="1" x14ac:dyDescent="0.25">
      <c r="A266" s="64" t="s">
        <v>436</v>
      </c>
      <c r="B266" s="64" t="s">
        <v>437</v>
      </c>
      <c r="C266" s="37">
        <v>4301011315</v>
      </c>
      <c r="D266" s="330">
        <v>4607091387421</v>
      </c>
      <c r="E266" s="330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112</v>
      </c>
      <c r="L266" s="39" t="s">
        <v>111</v>
      </c>
      <c r="M266" s="38">
        <v>55</v>
      </c>
      <c r="N266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2"/>
      <c r="P266" s="332"/>
      <c r="Q266" s="332"/>
      <c r="R266" s="333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ref="W266:W272" si="12"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436</v>
      </c>
      <c r="B267" s="64" t="s">
        <v>438</v>
      </c>
      <c r="C267" s="37">
        <v>4301011121</v>
      </c>
      <c r="D267" s="330">
        <v>4607091387421</v>
      </c>
      <c r="E267" s="330"/>
      <c r="F267" s="63">
        <v>1.35</v>
      </c>
      <c r="G267" s="38">
        <v>8</v>
      </c>
      <c r="H267" s="63">
        <v>10.8</v>
      </c>
      <c r="I267" s="63">
        <v>11.28</v>
      </c>
      <c r="J267" s="38">
        <v>48</v>
      </c>
      <c r="K267" s="38" t="s">
        <v>112</v>
      </c>
      <c r="L267" s="39" t="s">
        <v>121</v>
      </c>
      <c r="M267" s="38">
        <v>55</v>
      </c>
      <c r="N267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2"/>
      <c r="P267" s="332"/>
      <c r="Q267" s="332"/>
      <c r="R267" s="333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2"/>
        <v>0</v>
      </c>
      <c r="X267" s="42" t="str">
        <f>IFERROR(IF(W267=0,"",ROUNDUP(W267/H267,0)*0.02039),"")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439</v>
      </c>
      <c r="B268" s="64" t="s">
        <v>440</v>
      </c>
      <c r="C268" s="37">
        <v>4301011396</v>
      </c>
      <c r="D268" s="330">
        <v>4607091387452</v>
      </c>
      <c r="E268" s="330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44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2"/>
      <c r="P268" s="332"/>
      <c r="Q268" s="332"/>
      <c r="R268" s="333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2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439</v>
      </c>
      <c r="B269" s="64" t="s">
        <v>441</v>
      </c>
      <c r="C269" s="37">
        <v>4301011619</v>
      </c>
      <c r="D269" s="330">
        <v>4607091387452</v>
      </c>
      <c r="E269" s="330"/>
      <c r="F269" s="63">
        <v>1.45</v>
      </c>
      <c r="G269" s="38">
        <v>8</v>
      </c>
      <c r="H269" s="63">
        <v>11.6</v>
      </c>
      <c r="I269" s="63">
        <v>12.08</v>
      </c>
      <c r="J269" s="38">
        <v>56</v>
      </c>
      <c r="K269" s="38" t="s">
        <v>112</v>
      </c>
      <c r="L269" s="39" t="s">
        <v>111</v>
      </c>
      <c r="M269" s="38">
        <v>55</v>
      </c>
      <c r="N269" s="449" t="s">
        <v>442</v>
      </c>
      <c r="O269" s="332"/>
      <c r="P269" s="332"/>
      <c r="Q269" s="332"/>
      <c r="R269" s="333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2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443</v>
      </c>
      <c r="B270" s="64" t="s">
        <v>444</v>
      </c>
      <c r="C270" s="37">
        <v>4301011313</v>
      </c>
      <c r="D270" s="330">
        <v>4607091385984</v>
      </c>
      <c r="E270" s="330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112</v>
      </c>
      <c r="L270" s="39" t="s">
        <v>111</v>
      </c>
      <c r="M270" s="38">
        <v>55</v>
      </c>
      <c r="N270" s="4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2"/>
      <c r="P270" s="332"/>
      <c r="Q270" s="332"/>
      <c r="R270" s="333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2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445</v>
      </c>
      <c r="B271" s="64" t="s">
        <v>446</v>
      </c>
      <c r="C271" s="37">
        <v>4301011316</v>
      </c>
      <c r="D271" s="330">
        <v>4607091387438</v>
      </c>
      <c r="E271" s="330"/>
      <c r="F271" s="63">
        <v>0.5</v>
      </c>
      <c r="G271" s="38">
        <v>10</v>
      </c>
      <c r="H271" s="63">
        <v>5</v>
      </c>
      <c r="I271" s="63">
        <v>5.24</v>
      </c>
      <c r="J271" s="38">
        <v>120</v>
      </c>
      <c r="K271" s="38" t="s">
        <v>80</v>
      </c>
      <c r="L271" s="39" t="s">
        <v>111</v>
      </c>
      <c r="M271" s="38">
        <v>55</v>
      </c>
      <c r="N271" s="44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2"/>
      <c r="P271" s="332"/>
      <c r="Q271" s="332"/>
      <c r="R271" s="333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2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447</v>
      </c>
      <c r="B272" s="64" t="s">
        <v>448</v>
      </c>
      <c r="C272" s="37">
        <v>4301011318</v>
      </c>
      <c r="D272" s="330">
        <v>4607091387469</v>
      </c>
      <c r="E272" s="330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8" t="s">
        <v>80</v>
      </c>
      <c r="L272" s="39" t="s">
        <v>79</v>
      </c>
      <c r="M272" s="38">
        <v>55</v>
      </c>
      <c r="N272" s="4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2"/>
      <c r="P272" s="332"/>
      <c r="Q272" s="332"/>
      <c r="R272" s="333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2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x14ac:dyDescent="0.2">
      <c r="A273" s="337"/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8"/>
      <c r="N273" s="334" t="s">
        <v>43</v>
      </c>
      <c r="O273" s="335"/>
      <c r="P273" s="335"/>
      <c r="Q273" s="335"/>
      <c r="R273" s="335"/>
      <c r="S273" s="335"/>
      <c r="T273" s="336"/>
      <c r="U273" s="43" t="s">
        <v>42</v>
      </c>
      <c r="V273" s="44">
        <f>IFERROR(V266/H266,"0")+IFERROR(V267/H267,"0")+IFERROR(V268/H268,"0")+IFERROR(V269/H269,"0")+IFERROR(V270/H270,"0")+IFERROR(V271/H271,"0")+IFERROR(V272/H272,"0")</f>
        <v>0</v>
      </c>
      <c r="W273" s="44">
        <f>IFERROR(W266/H266,"0")+IFERROR(W267/H267,"0")+IFERROR(W268/H268,"0")+IFERROR(W269/H269,"0")+IFERROR(W270/H270,"0")+IFERROR(W271/H271,"0")+IFERROR(W272/H272,"0")</f>
        <v>0</v>
      </c>
      <c r="X273" s="44">
        <f>IFERROR(IF(X266="",0,X266),"0")+IFERROR(IF(X267="",0,X267),"0")+IFERROR(IF(X268="",0,X268),"0")+IFERROR(IF(X269="",0,X269),"0")+IFERROR(IF(X270="",0,X270),"0")+IFERROR(IF(X271="",0,X271),"0")+IFERROR(IF(X272="",0,X272),"0")</f>
        <v>0</v>
      </c>
      <c r="Y273" s="68"/>
      <c r="Z273" s="68"/>
    </row>
    <row r="274" spans="1:53" x14ac:dyDescent="0.2">
      <c r="A274" s="337"/>
      <c r="B274" s="337"/>
      <c r="C274" s="337"/>
      <c r="D274" s="337"/>
      <c r="E274" s="337"/>
      <c r="F274" s="337"/>
      <c r="G274" s="337"/>
      <c r="H274" s="337"/>
      <c r="I274" s="337"/>
      <c r="J274" s="337"/>
      <c r="K274" s="337"/>
      <c r="L274" s="337"/>
      <c r="M274" s="338"/>
      <c r="N274" s="334" t="s">
        <v>43</v>
      </c>
      <c r="O274" s="335"/>
      <c r="P274" s="335"/>
      <c r="Q274" s="335"/>
      <c r="R274" s="335"/>
      <c r="S274" s="335"/>
      <c r="T274" s="336"/>
      <c r="U274" s="43" t="s">
        <v>0</v>
      </c>
      <c r="V274" s="44">
        <f>IFERROR(SUM(V266:V272),"0")</f>
        <v>0</v>
      </c>
      <c r="W274" s="44">
        <f>IFERROR(SUM(W266:W272),"0")</f>
        <v>0</v>
      </c>
      <c r="X274" s="43"/>
      <c r="Y274" s="68"/>
      <c r="Z274" s="68"/>
    </row>
    <row r="275" spans="1:53" ht="14.25" customHeight="1" x14ac:dyDescent="0.25">
      <c r="A275" s="343" t="s">
        <v>76</v>
      </c>
      <c r="B275" s="343"/>
      <c r="C275" s="343"/>
      <c r="D275" s="343"/>
      <c r="E275" s="343"/>
      <c r="F275" s="343"/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  <c r="T275" s="343"/>
      <c r="U275" s="343"/>
      <c r="V275" s="343"/>
      <c r="W275" s="343"/>
      <c r="X275" s="343"/>
      <c r="Y275" s="67"/>
      <c r="Z275" s="67"/>
    </row>
    <row r="276" spans="1:53" ht="27" customHeight="1" x14ac:dyDescent="0.25">
      <c r="A276" s="64" t="s">
        <v>449</v>
      </c>
      <c r="B276" s="64" t="s">
        <v>450</v>
      </c>
      <c r="C276" s="37">
        <v>4301031154</v>
      </c>
      <c r="D276" s="330">
        <v>4607091387292</v>
      </c>
      <c r="E276" s="330"/>
      <c r="F276" s="63">
        <v>0.73</v>
      </c>
      <c r="G276" s="38">
        <v>6</v>
      </c>
      <c r="H276" s="63">
        <v>4.38</v>
      </c>
      <c r="I276" s="63">
        <v>4.6399999999999997</v>
      </c>
      <c r="J276" s="38">
        <v>156</v>
      </c>
      <c r="K276" s="38" t="s">
        <v>80</v>
      </c>
      <c r="L276" s="39" t="s">
        <v>79</v>
      </c>
      <c r="M276" s="38">
        <v>45</v>
      </c>
      <c r="N276" s="4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2"/>
      <c r="P276" s="332"/>
      <c r="Q276" s="332"/>
      <c r="R276" s="333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8" t="s">
        <v>66</v>
      </c>
    </row>
    <row r="277" spans="1:53" ht="27" customHeight="1" x14ac:dyDescent="0.25">
      <c r="A277" s="64" t="s">
        <v>451</v>
      </c>
      <c r="B277" s="64" t="s">
        <v>452</v>
      </c>
      <c r="C277" s="37">
        <v>4301031155</v>
      </c>
      <c r="D277" s="330">
        <v>4607091387315</v>
      </c>
      <c r="E277" s="330"/>
      <c r="F277" s="63">
        <v>0.7</v>
      </c>
      <c r="G277" s="38">
        <v>4</v>
      </c>
      <c r="H277" s="63">
        <v>2.8</v>
      </c>
      <c r="I277" s="63">
        <v>3.048</v>
      </c>
      <c r="J277" s="38">
        <v>156</v>
      </c>
      <c r="K277" s="38" t="s">
        <v>80</v>
      </c>
      <c r="L277" s="39" t="s">
        <v>79</v>
      </c>
      <c r="M277" s="38">
        <v>45</v>
      </c>
      <c r="N277" s="4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2"/>
      <c r="P277" s="332"/>
      <c r="Q277" s="332"/>
      <c r="R277" s="333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x14ac:dyDescent="0.2">
      <c r="A278" s="337"/>
      <c r="B278" s="337"/>
      <c r="C278" s="337"/>
      <c r="D278" s="337"/>
      <c r="E278" s="337"/>
      <c r="F278" s="337"/>
      <c r="G278" s="337"/>
      <c r="H278" s="337"/>
      <c r="I278" s="337"/>
      <c r="J278" s="337"/>
      <c r="K278" s="337"/>
      <c r="L278" s="337"/>
      <c r="M278" s="338"/>
      <c r="N278" s="334" t="s">
        <v>43</v>
      </c>
      <c r="O278" s="335"/>
      <c r="P278" s="335"/>
      <c r="Q278" s="335"/>
      <c r="R278" s="335"/>
      <c r="S278" s="335"/>
      <c r="T278" s="336"/>
      <c r="U278" s="43" t="s">
        <v>42</v>
      </c>
      <c r="V278" s="44">
        <f>IFERROR(V276/H276,"0")+IFERROR(V277/H277,"0")</f>
        <v>0</v>
      </c>
      <c r="W278" s="44">
        <f>IFERROR(W276/H276,"0")+IFERROR(W277/H277,"0")</f>
        <v>0</v>
      </c>
      <c r="X278" s="44">
        <f>IFERROR(IF(X276="",0,X276),"0")+IFERROR(IF(X277="",0,X277),"0")</f>
        <v>0</v>
      </c>
      <c r="Y278" s="68"/>
      <c r="Z278" s="68"/>
    </row>
    <row r="279" spans="1:53" x14ac:dyDescent="0.2">
      <c r="A279" s="337"/>
      <c r="B279" s="337"/>
      <c r="C279" s="337"/>
      <c r="D279" s="337"/>
      <c r="E279" s="337"/>
      <c r="F279" s="337"/>
      <c r="G279" s="337"/>
      <c r="H279" s="337"/>
      <c r="I279" s="337"/>
      <c r="J279" s="337"/>
      <c r="K279" s="337"/>
      <c r="L279" s="337"/>
      <c r="M279" s="338"/>
      <c r="N279" s="334" t="s">
        <v>43</v>
      </c>
      <c r="O279" s="335"/>
      <c r="P279" s="335"/>
      <c r="Q279" s="335"/>
      <c r="R279" s="335"/>
      <c r="S279" s="335"/>
      <c r="T279" s="336"/>
      <c r="U279" s="43" t="s">
        <v>0</v>
      </c>
      <c r="V279" s="44">
        <f>IFERROR(SUM(V276:V277),"0")</f>
        <v>0</v>
      </c>
      <c r="W279" s="44">
        <f>IFERROR(SUM(W276:W277),"0")</f>
        <v>0</v>
      </c>
      <c r="X279" s="43"/>
      <c r="Y279" s="68"/>
      <c r="Z279" s="68"/>
    </row>
    <row r="280" spans="1:53" ht="16.5" customHeight="1" x14ac:dyDescent="0.25">
      <c r="A280" s="354" t="s">
        <v>453</v>
      </c>
      <c r="B280" s="354"/>
      <c r="C280" s="354"/>
      <c r="D280" s="354"/>
      <c r="E280" s="354"/>
      <c r="F280" s="354"/>
      <c r="G280" s="354"/>
      <c r="H280" s="354"/>
      <c r="I280" s="354"/>
      <c r="J280" s="354"/>
      <c r="K280" s="354"/>
      <c r="L280" s="354"/>
      <c r="M280" s="354"/>
      <c r="N280" s="354"/>
      <c r="O280" s="354"/>
      <c r="P280" s="354"/>
      <c r="Q280" s="354"/>
      <c r="R280" s="354"/>
      <c r="S280" s="354"/>
      <c r="T280" s="354"/>
      <c r="U280" s="354"/>
      <c r="V280" s="354"/>
      <c r="W280" s="354"/>
      <c r="X280" s="354"/>
      <c r="Y280" s="66"/>
      <c r="Z280" s="66"/>
    </row>
    <row r="281" spans="1:53" ht="14.25" customHeight="1" x14ac:dyDescent="0.25">
      <c r="A281" s="343" t="s">
        <v>76</v>
      </c>
      <c r="B281" s="343"/>
      <c r="C281" s="343"/>
      <c r="D281" s="343"/>
      <c r="E281" s="343"/>
      <c r="F281" s="343"/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  <c r="T281" s="343"/>
      <c r="U281" s="343"/>
      <c r="V281" s="343"/>
      <c r="W281" s="343"/>
      <c r="X281" s="343"/>
      <c r="Y281" s="67"/>
      <c r="Z281" s="67"/>
    </row>
    <row r="282" spans="1:53" ht="27" customHeight="1" x14ac:dyDescent="0.25">
      <c r="A282" s="64" t="s">
        <v>454</v>
      </c>
      <c r="B282" s="64" t="s">
        <v>455</v>
      </c>
      <c r="C282" s="37">
        <v>4301031066</v>
      </c>
      <c r="D282" s="330">
        <v>4607091383836</v>
      </c>
      <c r="E282" s="330"/>
      <c r="F282" s="63">
        <v>0.3</v>
      </c>
      <c r="G282" s="38">
        <v>6</v>
      </c>
      <c r="H282" s="63">
        <v>1.8</v>
      </c>
      <c r="I282" s="63">
        <v>2.048</v>
      </c>
      <c r="J282" s="38">
        <v>156</v>
      </c>
      <c r="K282" s="38" t="s">
        <v>80</v>
      </c>
      <c r="L282" s="39" t="s">
        <v>79</v>
      </c>
      <c r="M282" s="38">
        <v>40</v>
      </c>
      <c r="N282" s="4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2"/>
      <c r="P282" s="332"/>
      <c r="Q282" s="332"/>
      <c r="R282" s="333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30" t="s">
        <v>66</v>
      </c>
    </row>
    <row r="283" spans="1:53" x14ac:dyDescent="0.2">
      <c r="A283" s="337"/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8"/>
      <c r="N283" s="334" t="s">
        <v>43</v>
      </c>
      <c r="O283" s="335"/>
      <c r="P283" s="335"/>
      <c r="Q283" s="335"/>
      <c r="R283" s="335"/>
      <c r="S283" s="335"/>
      <c r="T283" s="336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37"/>
      <c r="B284" s="337"/>
      <c r="C284" s="337"/>
      <c r="D284" s="337"/>
      <c r="E284" s="337"/>
      <c r="F284" s="337"/>
      <c r="G284" s="337"/>
      <c r="H284" s="337"/>
      <c r="I284" s="337"/>
      <c r="J284" s="337"/>
      <c r="K284" s="337"/>
      <c r="L284" s="337"/>
      <c r="M284" s="338"/>
      <c r="N284" s="334" t="s">
        <v>43</v>
      </c>
      <c r="O284" s="335"/>
      <c r="P284" s="335"/>
      <c r="Q284" s="335"/>
      <c r="R284" s="335"/>
      <c r="S284" s="335"/>
      <c r="T284" s="336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43" t="s">
        <v>81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343"/>
      <c r="Y285" s="67"/>
      <c r="Z285" s="67"/>
    </row>
    <row r="286" spans="1:53" ht="27" customHeight="1" x14ac:dyDescent="0.25">
      <c r="A286" s="64" t="s">
        <v>456</v>
      </c>
      <c r="B286" s="64" t="s">
        <v>457</v>
      </c>
      <c r="C286" s="37">
        <v>4301051142</v>
      </c>
      <c r="D286" s="330">
        <v>4607091387919</v>
      </c>
      <c r="E286" s="330"/>
      <c r="F286" s="63">
        <v>1.35</v>
      </c>
      <c r="G286" s="38">
        <v>6</v>
      </c>
      <c r="H286" s="63">
        <v>8.1</v>
      </c>
      <c r="I286" s="63">
        <v>8.6639999999999997</v>
      </c>
      <c r="J286" s="38">
        <v>56</v>
      </c>
      <c r="K286" s="38" t="s">
        <v>112</v>
      </c>
      <c r="L286" s="39" t="s">
        <v>79</v>
      </c>
      <c r="M286" s="38">
        <v>45</v>
      </c>
      <c r="N286" s="4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2"/>
      <c r="P286" s="332"/>
      <c r="Q286" s="332"/>
      <c r="R286" s="333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1" t="s">
        <v>66</v>
      </c>
    </row>
    <row r="287" spans="1:53" x14ac:dyDescent="0.2">
      <c r="A287" s="337"/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8"/>
      <c r="N287" s="334" t="s">
        <v>43</v>
      </c>
      <c r="O287" s="335"/>
      <c r="P287" s="335"/>
      <c r="Q287" s="335"/>
      <c r="R287" s="335"/>
      <c r="S287" s="335"/>
      <c r="T287" s="336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37"/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8"/>
      <c r="N288" s="334" t="s">
        <v>43</v>
      </c>
      <c r="O288" s="335"/>
      <c r="P288" s="335"/>
      <c r="Q288" s="335"/>
      <c r="R288" s="335"/>
      <c r="S288" s="335"/>
      <c r="T288" s="336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14.25" customHeight="1" x14ac:dyDescent="0.25">
      <c r="A289" s="343" t="s">
        <v>237</v>
      </c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  <c r="T289" s="343"/>
      <c r="U289" s="343"/>
      <c r="V289" s="343"/>
      <c r="W289" s="343"/>
      <c r="X289" s="343"/>
      <c r="Y289" s="67"/>
      <c r="Z289" s="67"/>
    </row>
    <row r="290" spans="1:53" ht="27" customHeight="1" x14ac:dyDescent="0.25">
      <c r="A290" s="64" t="s">
        <v>458</v>
      </c>
      <c r="B290" s="64" t="s">
        <v>459</v>
      </c>
      <c r="C290" s="37">
        <v>4301060324</v>
      </c>
      <c r="D290" s="330">
        <v>4607091388831</v>
      </c>
      <c r="E290" s="330"/>
      <c r="F290" s="63">
        <v>0.38</v>
      </c>
      <c r="G290" s="38">
        <v>6</v>
      </c>
      <c r="H290" s="63">
        <v>2.2799999999999998</v>
      </c>
      <c r="I290" s="63">
        <v>2.552</v>
      </c>
      <c r="J290" s="38">
        <v>156</v>
      </c>
      <c r="K290" s="38" t="s">
        <v>80</v>
      </c>
      <c r="L290" s="39" t="s">
        <v>79</v>
      </c>
      <c r="M290" s="38">
        <v>40</v>
      </c>
      <c r="N290" s="43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2"/>
      <c r="P290" s="332"/>
      <c r="Q290" s="332"/>
      <c r="R290" s="333"/>
      <c r="S290" s="40" t="s">
        <v>48</v>
      </c>
      <c r="T290" s="40" t="s">
        <v>48</v>
      </c>
      <c r="U290" s="41" t="s">
        <v>0</v>
      </c>
      <c r="V290" s="59">
        <v>0</v>
      </c>
      <c r="W290" s="56">
        <f>IFERROR(IF(V290="",0,CEILING((V290/$H290),1)*$H290),"")</f>
        <v>0</v>
      </c>
      <c r="X290" s="42" t="str">
        <f>IFERROR(IF(W290=0,"",ROUNDUP(W290/H290,0)*0.00753),"")</f>
        <v/>
      </c>
      <c r="Y290" s="69" t="s">
        <v>48</v>
      </c>
      <c r="Z290" s="70" t="s">
        <v>48</v>
      </c>
      <c r="AD290" s="71"/>
      <c r="BA290" s="232" t="s">
        <v>66</v>
      </c>
    </row>
    <row r="291" spans="1:53" x14ac:dyDescent="0.2">
      <c r="A291" s="337"/>
      <c r="B291" s="337"/>
      <c r="C291" s="337"/>
      <c r="D291" s="337"/>
      <c r="E291" s="337"/>
      <c r="F291" s="337"/>
      <c r="G291" s="337"/>
      <c r="H291" s="337"/>
      <c r="I291" s="337"/>
      <c r="J291" s="337"/>
      <c r="K291" s="337"/>
      <c r="L291" s="337"/>
      <c r="M291" s="338"/>
      <c r="N291" s="334" t="s">
        <v>43</v>
      </c>
      <c r="O291" s="335"/>
      <c r="P291" s="335"/>
      <c r="Q291" s="335"/>
      <c r="R291" s="335"/>
      <c r="S291" s="335"/>
      <c r="T291" s="336"/>
      <c r="U291" s="43" t="s">
        <v>42</v>
      </c>
      <c r="V291" s="44">
        <f>IFERROR(V290/H290,"0")</f>
        <v>0</v>
      </c>
      <c r="W291" s="44">
        <f>IFERROR(W290/H290,"0")</f>
        <v>0</v>
      </c>
      <c r="X291" s="44">
        <f>IFERROR(IF(X290="",0,X290),"0")</f>
        <v>0</v>
      </c>
      <c r="Y291" s="68"/>
      <c r="Z291" s="68"/>
    </row>
    <row r="292" spans="1:53" x14ac:dyDescent="0.2">
      <c r="A292" s="337"/>
      <c r="B292" s="337"/>
      <c r="C292" s="337"/>
      <c r="D292" s="337"/>
      <c r="E292" s="337"/>
      <c r="F292" s="337"/>
      <c r="G292" s="337"/>
      <c r="H292" s="337"/>
      <c r="I292" s="337"/>
      <c r="J292" s="337"/>
      <c r="K292" s="337"/>
      <c r="L292" s="337"/>
      <c r="M292" s="338"/>
      <c r="N292" s="334" t="s">
        <v>43</v>
      </c>
      <c r="O292" s="335"/>
      <c r="P292" s="335"/>
      <c r="Q292" s="335"/>
      <c r="R292" s="335"/>
      <c r="S292" s="335"/>
      <c r="T292" s="336"/>
      <c r="U292" s="43" t="s">
        <v>0</v>
      </c>
      <c r="V292" s="44">
        <f>IFERROR(SUM(V290:V290),"0")</f>
        <v>0</v>
      </c>
      <c r="W292" s="44">
        <f>IFERROR(SUM(W290:W290),"0")</f>
        <v>0</v>
      </c>
      <c r="X292" s="43"/>
      <c r="Y292" s="68"/>
      <c r="Z292" s="68"/>
    </row>
    <row r="293" spans="1:53" ht="14.25" customHeight="1" x14ac:dyDescent="0.25">
      <c r="A293" s="343" t="s">
        <v>94</v>
      </c>
      <c r="B293" s="343"/>
      <c r="C293" s="343"/>
      <c r="D293" s="343"/>
      <c r="E293" s="343"/>
      <c r="F293" s="343"/>
      <c r="G293" s="343"/>
      <c r="H293" s="343"/>
      <c r="I293" s="343"/>
      <c r="J293" s="343"/>
      <c r="K293" s="343"/>
      <c r="L293" s="343"/>
      <c r="M293" s="343"/>
      <c r="N293" s="343"/>
      <c r="O293" s="343"/>
      <c r="P293" s="343"/>
      <c r="Q293" s="343"/>
      <c r="R293" s="343"/>
      <c r="S293" s="343"/>
      <c r="T293" s="343"/>
      <c r="U293" s="343"/>
      <c r="V293" s="343"/>
      <c r="W293" s="343"/>
      <c r="X293" s="343"/>
      <c r="Y293" s="67"/>
      <c r="Z293" s="67"/>
    </row>
    <row r="294" spans="1:53" ht="27" customHeight="1" x14ac:dyDescent="0.25">
      <c r="A294" s="64" t="s">
        <v>460</v>
      </c>
      <c r="B294" s="64" t="s">
        <v>461</v>
      </c>
      <c r="C294" s="37">
        <v>4301032015</v>
      </c>
      <c r="D294" s="330">
        <v>4607091383102</v>
      </c>
      <c r="E294" s="330"/>
      <c r="F294" s="63">
        <v>0.17</v>
      </c>
      <c r="G294" s="38">
        <v>15</v>
      </c>
      <c r="H294" s="63">
        <v>2.5499999999999998</v>
      </c>
      <c r="I294" s="63">
        <v>2.9750000000000001</v>
      </c>
      <c r="J294" s="38">
        <v>156</v>
      </c>
      <c r="K294" s="38" t="s">
        <v>80</v>
      </c>
      <c r="L294" s="39" t="s">
        <v>98</v>
      </c>
      <c r="M294" s="38">
        <v>180</v>
      </c>
      <c r="N294" s="4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2"/>
      <c r="P294" s="332"/>
      <c r="Q294" s="332"/>
      <c r="R294" s="333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33" t="s">
        <v>66</v>
      </c>
    </row>
    <row r="295" spans="1:53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8"/>
      <c r="N295" s="334" t="s">
        <v>43</v>
      </c>
      <c r="O295" s="335"/>
      <c r="P295" s="335"/>
      <c r="Q295" s="335"/>
      <c r="R295" s="335"/>
      <c r="S295" s="335"/>
      <c r="T295" s="336"/>
      <c r="U295" s="43" t="s">
        <v>42</v>
      </c>
      <c r="V295" s="44">
        <f>IFERROR(V294/H294,"0")</f>
        <v>0</v>
      </c>
      <c r="W295" s="44">
        <f>IFERROR(W294/H294,"0")</f>
        <v>0</v>
      </c>
      <c r="X295" s="44">
        <f>IFERROR(IF(X294="",0,X294),"0")</f>
        <v>0</v>
      </c>
      <c r="Y295" s="68"/>
      <c r="Z295" s="68"/>
    </row>
    <row r="296" spans="1:53" x14ac:dyDescent="0.2">
      <c r="A296" s="337"/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8"/>
      <c r="N296" s="334" t="s">
        <v>43</v>
      </c>
      <c r="O296" s="335"/>
      <c r="P296" s="335"/>
      <c r="Q296" s="335"/>
      <c r="R296" s="335"/>
      <c r="S296" s="335"/>
      <c r="T296" s="336"/>
      <c r="U296" s="43" t="s">
        <v>0</v>
      </c>
      <c r="V296" s="44">
        <f>IFERROR(SUM(V294:V294),"0")</f>
        <v>0</v>
      </c>
      <c r="W296" s="44">
        <f>IFERROR(SUM(W294:W294),"0")</f>
        <v>0</v>
      </c>
      <c r="X296" s="43"/>
      <c r="Y296" s="68"/>
      <c r="Z296" s="68"/>
    </row>
    <row r="297" spans="1:53" ht="27.75" customHeight="1" x14ac:dyDescent="0.2">
      <c r="A297" s="359" t="s">
        <v>462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55"/>
      <c r="Z297" s="55"/>
    </row>
    <row r="298" spans="1:53" ht="16.5" customHeight="1" x14ac:dyDescent="0.25">
      <c r="A298" s="354" t="s">
        <v>463</v>
      </c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4"/>
      <c r="N298" s="354"/>
      <c r="O298" s="354"/>
      <c r="P298" s="354"/>
      <c r="Q298" s="354"/>
      <c r="R298" s="354"/>
      <c r="S298" s="354"/>
      <c r="T298" s="354"/>
      <c r="U298" s="354"/>
      <c r="V298" s="354"/>
      <c r="W298" s="354"/>
      <c r="X298" s="354"/>
      <c r="Y298" s="66"/>
      <c r="Z298" s="66"/>
    </row>
    <row r="299" spans="1:53" ht="14.25" customHeight="1" x14ac:dyDescent="0.25">
      <c r="A299" s="343" t="s">
        <v>116</v>
      </c>
      <c r="B299" s="343"/>
      <c r="C299" s="343"/>
      <c r="D299" s="343"/>
      <c r="E299" s="343"/>
      <c r="F299" s="343"/>
      <c r="G299" s="343"/>
      <c r="H299" s="343"/>
      <c r="I299" s="343"/>
      <c r="J299" s="343"/>
      <c r="K299" s="343"/>
      <c r="L299" s="343"/>
      <c r="M299" s="343"/>
      <c r="N299" s="343"/>
      <c r="O299" s="343"/>
      <c r="P299" s="343"/>
      <c r="Q299" s="343"/>
      <c r="R299" s="343"/>
      <c r="S299" s="343"/>
      <c r="T299" s="343"/>
      <c r="U299" s="343"/>
      <c r="V299" s="343"/>
      <c r="W299" s="343"/>
      <c r="X299" s="343"/>
      <c r="Y299" s="67"/>
      <c r="Z299" s="67"/>
    </row>
    <row r="300" spans="1:53" ht="27" customHeight="1" x14ac:dyDescent="0.25">
      <c r="A300" s="64" t="s">
        <v>464</v>
      </c>
      <c r="B300" s="64" t="s">
        <v>465</v>
      </c>
      <c r="C300" s="37">
        <v>4301011339</v>
      </c>
      <c r="D300" s="330">
        <v>4607091383997</v>
      </c>
      <c r="E300" s="330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79</v>
      </c>
      <c r="M300" s="38">
        <v>60</v>
      </c>
      <c r="N300" s="4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2"/>
      <c r="P300" s="332"/>
      <c r="Q300" s="332"/>
      <c r="R300" s="333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ref="W300:W307" si="13">IFERROR(IF(V300="",0,CEILING((V300/$H300),1)*$H300),"")</f>
        <v>0</v>
      </c>
      <c r="X300" s="42" t="str">
        <f>IFERROR(IF(W300=0,"",ROUNDUP(W300/H300,0)*0.02175),"")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464</v>
      </c>
      <c r="B301" s="64" t="s">
        <v>466</v>
      </c>
      <c r="C301" s="37">
        <v>4301011239</v>
      </c>
      <c r="D301" s="330">
        <v>4607091383997</v>
      </c>
      <c r="E301" s="330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121</v>
      </c>
      <c r="M301" s="38">
        <v>60</v>
      </c>
      <c r="N301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2"/>
      <c r="P301" s="332"/>
      <c r="Q301" s="332"/>
      <c r="R301" s="333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3"/>
        <v>0</v>
      </c>
      <c r="X301" s="42" t="str">
        <f>IFERROR(IF(W301=0,"",ROUNDUP(W301/H301,0)*0.02039),"")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467</v>
      </c>
      <c r="B302" s="64" t="s">
        <v>468</v>
      </c>
      <c r="C302" s="37">
        <v>4301011326</v>
      </c>
      <c r="D302" s="330">
        <v>4607091384130</v>
      </c>
      <c r="E302" s="330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79</v>
      </c>
      <c r="M302" s="38">
        <v>60</v>
      </c>
      <c r="N302" s="4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2"/>
      <c r="P302" s="332"/>
      <c r="Q302" s="332"/>
      <c r="R302" s="333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3"/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467</v>
      </c>
      <c r="B303" s="64" t="s">
        <v>469</v>
      </c>
      <c r="C303" s="37">
        <v>4301011240</v>
      </c>
      <c r="D303" s="330">
        <v>4607091384130</v>
      </c>
      <c r="E303" s="330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121</v>
      </c>
      <c r="M303" s="38">
        <v>60</v>
      </c>
      <c r="N303" s="4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2"/>
      <c r="P303" s="332"/>
      <c r="Q303" s="332"/>
      <c r="R303" s="333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3"/>
        <v>0</v>
      </c>
      <c r="X303" s="42" t="str">
        <f>IFERROR(IF(W303=0,"",ROUNDUP(W303/H303,0)*0.02039),"")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16.5" customHeight="1" x14ac:dyDescent="0.25">
      <c r="A304" s="64" t="s">
        <v>470</v>
      </c>
      <c r="B304" s="64" t="s">
        <v>471</v>
      </c>
      <c r="C304" s="37">
        <v>4301011330</v>
      </c>
      <c r="D304" s="330">
        <v>4607091384147</v>
      </c>
      <c r="E304" s="330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79</v>
      </c>
      <c r="M304" s="38">
        <v>60</v>
      </c>
      <c r="N304" s="4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2"/>
      <c r="P304" s="332"/>
      <c r="Q304" s="332"/>
      <c r="R304" s="333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3"/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470</v>
      </c>
      <c r="B305" s="64" t="s">
        <v>472</v>
      </c>
      <c r="C305" s="37">
        <v>4301011238</v>
      </c>
      <c r="D305" s="330">
        <v>4607091384147</v>
      </c>
      <c r="E305" s="330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112</v>
      </c>
      <c r="L305" s="39" t="s">
        <v>121</v>
      </c>
      <c r="M305" s="38">
        <v>60</v>
      </c>
      <c r="N305" s="429" t="s">
        <v>473</v>
      </c>
      <c r="O305" s="332"/>
      <c r="P305" s="332"/>
      <c r="Q305" s="332"/>
      <c r="R305" s="333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3"/>
        <v>0</v>
      </c>
      <c r="X305" s="42" t="str">
        <f>IFERROR(IF(W305=0,"",ROUNDUP(W305/H305,0)*0.02039),"")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474</v>
      </c>
      <c r="B306" s="64" t="s">
        <v>475</v>
      </c>
      <c r="C306" s="37">
        <v>4301011327</v>
      </c>
      <c r="D306" s="330">
        <v>4607091384154</v>
      </c>
      <c r="E306" s="330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80</v>
      </c>
      <c r="L306" s="39" t="s">
        <v>79</v>
      </c>
      <c r="M306" s="38">
        <v>60</v>
      </c>
      <c r="N306" s="43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2"/>
      <c r="P306" s="332"/>
      <c r="Q306" s="332"/>
      <c r="R306" s="333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3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476</v>
      </c>
      <c r="B307" s="64" t="s">
        <v>477</v>
      </c>
      <c r="C307" s="37">
        <v>4301011332</v>
      </c>
      <c r="D307" s="330">
        <v>4607091384161</v>
      </c>
      <c r="E307" s="330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80</v>
      </c>
      <c r="L307" s="39" t="s">
        <v>79</v>
      </c>
      <c r="M307" s="38">
        <v>60</v>
      </c>
      <c r="N307" s="4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2"/>
      <c r="P307" s="332"/>
      <c r="Q307" s="332"/>
      <c r="R307" s="333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3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8"/>
      <c r="N308" s="334" t="s">
        <v>43</v>
      </c>
      <c r="O308" s="335"/>
      <c r="P308" s="335"/>
      <c r="Q308" s="335"/>
      <c r="R308" s="335"/>
      <c r="S308" s="335"/>
      <c r="T308" s="336"/>
      <c r="U308" s="43" t="s">
        <v>42</v>
      </c>
      <c r="V308" s="44">
        <f>IFERROR(V300/H300,"0")+IFERROR(V301/H301,"0")+IFERROR(V302/H302,"0")+IFERROR(V303/H303,"0")+IFERROR(V304/H304,"0")+IFERROR(V305/H305,"0")+IFERROR(V306/H306,"0")+IFERROR(V307/H307,"0")</f>
        <v>0</v>
      </c>
      <c r="W308" s="44">
        <f>IFERROR(W300/H300,"0")+IFERROR(W301/H301,"0")+IFERROR(W302/H302,"0")+IFERROR(W303/H303,"0")+IFERROR(W304/H304,"0")+IFERROR(W305/H305,"0")+IFERROR(W306/H306,"0")+IFERROR(W307/H307,"0")</f>
        <v>0</v>
      </c>
      <c r="X308" s="4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0</v>
      </c>
      <c r="Y308" s="68"/>
      <c r="Z308" s="68"/>
    </row>
    <row r="309" spans="1:53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8"/>
      <c r="N309" s="334" t="s">
        <v>43</v>
      </c>
      <c r="O309" s="335"/>
      <c r="P309" s="335"/>
      <c r="Q309" s="335"/>
      <c r="R309" s="335"/>
      <c r="S309" s="335"/>
      <c r="T309" s="336"/>
      <c r="U309" s="43" t="s">
        <v>0</v>
      </c>
      <c r="V309" s="44">
        <f>IFERROR(SUM(V300:V307),"0")</f>
        <v>0</v>
      </c>
      <c r="W309" s="44">
        <f>IFERROR(SUM(W300:W307),"0")</f>
        <v>0</v>
      </c>
      <c r="X309" s="43"/>
      <c r="Y309" s="68"/>
      <c r="Z309" s="68"/>
    </row>
    <row r="310" spans="1:53" ht="14.25" customHeight="1" x14ac:dyDescent="0.25">
      <c r="A310" s="343" t="s">
        <v>108</v>
      </c>
      <c r="B310" s="343"/>
      <c r="C310" s="343"/>
      <c r="D310" s="343"/>
      <c r="E310" s="343"/>
      <c r="F310" s="343"/>
      <c r="G310" s="343"/>
      <c r="H310" s="343"/>
      <c r="I310" s="343"/>
      <c r="J310" s="343"/>
      <c r="K310" s="343"/>
      <c r="L310" s="343"/>
      <c r="M310" s="343"/>
      <c r="N310" s="343"/>
      <c r="O310" s="343"/>
      <c r="P310" s="343"/>
      <c r="Q310" s="343"/>
      <c r="R310" s="343"/>
      <c r="S310" s="343"/>
      <c r="T310" s="343"/>
      <c r="U310" s="343"/>
      <c r="V310" s="343"/>
      <c r="W310" s="343"/>
      <c r="X310" s="343"/>
      <c r="Y310" s="67"/>
      <c r="Z310" s="67"/>
    </row>
    <row r="311" spans="1:53" ht="27" customHeight="1" x14ac:dyDescent="0.25">
      <c r="A311" s="64" t="s">
        <v>478</v>
      </c>
      <c r="B311" s="64" t="s">
        <v>479</v>
      </c>
      <c r="C311" s="37">
        <v>4301020178</v>
      </c>
      <c r="D311" s="330">
        <v>4607091383980</v>
      </c>
      <c r="E311" s="330"/>
      <c r="F311" s="63">
        <v>2.5</v>
      </c>
      <c r="G311" s="38">
        <v>6</v>
      </c>
      <c r="H311" s="63">
        <v>15</v>
      </c>
      <c r="I311" s="63">
        <v>15.48</v>
      </c>
      <c r="J311" s="38">
        <v>48</v>
      </c>
      <c r="K311" s="38" t="s">
        <v>112</v>
      </c>
      <c r="L311" s="39" t="s">
        <v>111</v>
      </c>
      <c r="M311" s="38">
        <v>50</v>
      </c>
      <c r="N31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2"/>
      <c r="P311" s="332"/>
      <c r="Q311" s="332"/>
      <c r="R311" s="333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ht="16.5" customHeight="1" x14ac:dyDescent="0.25">
      <c r="A312" s="64" t="s">
        <v>480</v>
      </c>
      <c r="B312" s="64" t="s">
        <v>481</v>
      </c>
      <c r="C312" s="37">
        <v>4301020270</v>
      </c>
      <c r="D312" s="330">
        <v>4680115883314</v>
      </c>
      <c r="E312" s="330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112</v>
      </c>
      <c r="L312" s="39" t="s">
        <v>142</v>
      </c>
      <c r="M312" s="38">
        <v>50</v>
      </c>
      <c r="N312" s="427" t="s">
        <v>482</v>
      </c>
      <c r="O312" s="332"/>
      <c r="P312" s="332"/>
      <c r="Q312" s="332"/>
      <c r="R312" s="333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ht="27" customHeight="1" x14ac:dyDescent="0.25">
      <c r="A313" s="64" t="s">
        <v>483</v>
      </c>
      <c r="B313" s="64" t="s">
        <v>484</v>
      </c>
      <c r="C313" s="37">
        <v>4301020179</v>
      </c>
      <c r="D313" s="330">
        <v>4607091384178</v>
      </c>
      <c r="E313" s="330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80</v>
      </c>
      <c r="L313" s="39" t="s">
        <v>111</v>
      </c>
      <c r="M313" s="38">
        <v>50</v>
      </c>
      <c r="N313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2"/>
      <c r="P313" s="332"/>
      <c r="Q313" s="332"/>
      <c r="R313" s="333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IFERROR(IF(W313=0,"",ROUNDUP(W313/H313,0)*0.00937),"")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x14ac:dyDescent="0.2">
      <c r="A314" s="337"/>
      <c r="B314" s="337"/>
      <c r="C314" s="337"/>
      <c r="D314" s="337"/>
      <c r="E314" s="337"/>
      <c r="F314" s="337"/>
      <c r="G314" s="337"/>
      <c r="H314" s="337"/>
      <c r="I314" s="337"/>
      <c r="J314" s="337"/>
      <c r="K314" s="337"/>
      <c r="L314" s="337"/>
      <c r="M314" s="338"/>
      <c r="N314" s="334" t="s">
        <v>43</v>
      </c>
      <c r="O314" s="335"/>
      <c r="P314" s="335"/>
      <c r="Q314" s="335"/>
      <c r="R314" s="335"/>
      <c r="S314" s="335"/>
      <c r="T314" s="336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x14ac:dyDescent="0.2">
      <c r="A315" s="337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8"/>
      <c r="N315" s="334" t="s">
        <v>43</v>
      </c>
      <c r="O315" s="335"/>
      <c r="P315" s="335"/>
      <c r="Q315" s="335"/>
      <c r="R315" s="335"/>
      <c r="S315" s="335"/>
      <c r="T315" s="336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customHeight="1" x14ac:dyDescent="0.25">
      <c r="A316" s="343" t="s">
        <v>81</v>
      </c>
      <c r="B316" s="343"/>
      <c r="C316" s="343"/>
      <c r="D316" s="343"/>
      <c r="E316" s="343"/>
      <c r="F316" s="343"/>
      <c r="G316" s="343"/>
      <c r="H316" s="343"/>
      <c r="I316" s="343"/>
      <c r="J316" s="343"/>
      <c r="K316" s="343"/>
      <c r="L316" s="343"/>
      <c r="M316" s="343"/>
      <c r="N316" s="343"/>
      <c r="O316" s="343"/>
      <c r="P316" s="343"/>
      <c r="Q316" s="343"/>
      <c r="R316" s="343"/>
      <c r="S316" s="343"/>
      <c r="T316" s="343"/>
      <c r="U316" s="343"/>
      <c r="V316" s="343"/>
      <c r="W316" s="343"/>
      <c r="X316" s="343"/>
      <c r="Y316" s="67"/>
      <c r="Z316" s="67"/>
    </row>
    <row r="317" spans="1:53" ht="27" customHeight="1" x14ac:dyDescent="0.25">
      <c r="A317" s="64" t="s">
        <v>485</v>
      </c>
      <c r="B317" s="64" t="s">
        <v>486</v>
      </c>
      <c r="C317" s="37">
        <v>4301051560</v>
      </c>
      <c r="D317" s="330">
        <v>4607091383928</v>
      </c>
      <c r="E317" s="330"/>
      <c r="F317" s="63">
        <v>1.3</v>
      </c>
      <c r="G317" s="38">
        <v>6</v>
      </c>
      <c r="H317" s="63">
        <v>7.8</v>
      </c>
      <c r="I317" s="63">
        <v>8.3699999999999992</v>
      </c>
      <c r="J317" s="38">
        <v>56</v>
      </c>
      <c r="K317" s="38" t="s">
        <v>112</v>
      </c>
      <c r="L317" s="39" t="s">
        <v>142</v>
      </c>
      <c r="M317" s="38">
        <v>40</v>
      </c>
      <c r="N317" s="424" t="s">
        <v>487</v>
      </c>
      <c r="O317" s="332"/>
      <c r="P317" s="332"/>
      <c r="Q317" s="332"/>
      <c r="R317" s="333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5" t="s">
        <v>66</v>
      </c>
    </row>
    <row r="318" spans="1:53" ht="27" customHeight="1" x14ac:dyDescent="0.25">
      <c r="A318" s="64" t="s">
        <v>488</v>
      </c>
      <c r="B318" s="64" t="s">
        <v>489</v>
      </c>
      <c r="C318" s="37">
        <v>4301051298</v>
      </c>
      <c r="D318" s="330">
        <v>4607091384260</v>
      </c>
      <c r="E318" s="330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112</v>
      </c>
      <c r="L318" s="39" t="s">
        <v>79</v>
      </c>
      <c r="M318" s="38">
        <v>35</v>
      </c>
      <c r="N318" s="4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2"/>
      <c r="P318" s="332"/>
      <c r="Q318" s="332"/>
      <c r="R318" s="333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x14ac:dyDescent="0.2">
      <c r="A319" s="337"/>
      <c r="B319" s="337"/>
      <c r="C319" s="337"/>
      <c r="D319" s="337"/>
      <c r="E319" s="337"/>
      <c r="F319" s="337"/>
      <c r="G319" s="337"/>
      <c r="H319" s="337"/>
      <c r="I319" s="337"/>
      <c r="J319" s="337"/>
      <c r="K319" s="337"/>
      <c r="L319" s="337"/>
      <c r="M319" s="338"/>
      <c r="N319" s="334" t="s">
        <v>43</v>
      </c>
      <c r="O319" s="335"/>
      <c r="P319" s="335"/>
      <c r="Q319" s="335"/>
      <c r="R319" s="335"/>
      <c r="S319" s="335"/>
      <c r="T319" s="336"/>
      <c r="U319" s="43" t="s">
        <v>42</v>
      </c>
      <c r="V319" s="44">
        <f>IFERROR(V317/H317,"0")+IFERROR(V318/H318,"0")</f>
        <v>0</v>
      </c>
      <c r="W319" s="44">
        <f>IFERROR(W317/H317,"0")+IFERROR(W318/H318,"0")</f>
        <v>0</v>
      </c>
      <c r="X319" s="44">
        <f>IFERROR(IF(X317="",0,X317),"0")+IFERROR(IF(X318="",0,X318),"0")</f>
        <v>0</v>
      </c>
      <c r="Y319" s="68"/>
      <c r="Z319" s="68"/>
    </row>
    <row r="320" spans="1:53" x14ac:dyDescent="0.2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8"/>
      <c r="N320" s="334" t="s">
        <v>43</v>
      </c>
      <c r="O320" s="335"/>
      <c r="P320" s="335"/>
      <c r="Q320" s="335"/>
      <c r="R320" s="335"/>
      <c r="S320" s="335"/>
      <c r="T320" s="336"/>
      <c r="U320" s="43" t="s">
        <v>0</v>
      </c>
      <c r="V320" s="44">
        <f>IFERROR(SUM(V317:V318),"0")</f>
        <v>0</v>
      </c>
      <c r="W320" s="44">
        <f>IFERROR(SUM(W317:W318),"0")</f>
        <v>0</v>
      </c>
      <c r="X320" s="43"/>
      <c r="Y320" s="68"/>
      <c r="Z320" s="68"/>
    </row>
    <row r="321" spans="1:53" ht="14.25" customHeight="1" x14ac:dyDescent="0.25">
      <c r="A321" s="343" t="s">
        <v>237</v>
      </c>
      <c r="B321" s="343"/>
      <c r="C321" s="343"/>
      <c r="D321" s="343"/>
      <c r="E321" s="343"/>
      <c r="F321" s="343"/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  <c r="T321" s="343"/>
      <c r="U321" s="343"/>
      <c r="V321" s="343"/>
      <c r="W321" s="343"/>
      <c r="X321" s="343"/>
      <c r="Y321" s="67"/>
      <c r="Z321" s="67"/>
    </row>
    <row r="322" spans="1:53" ht="16.5" customHeight="1" x14ac:dyDescent="0.25">
      <c r="A322" s="64" t="s">
        <v>490</v>
      </c>
      <c r="B322" s="64" t="s">
        <v>491</v>
      </c>
      <c r="C322" s="37">
        <v>4301060314</v>
      </c>
      <c r="D322" s="330">
        <v>4607091384673</v>
      </c>
      <c r="E322" s="330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112</v>
      </c>
      <c r="L322" s="39" t="s">
        <v>79</v>
      </c>
      <c r="M322" s="38">
        <v>30</v>
      </c>
      <c r="N322" s="4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2"/>
      <c r="P322" s="332"/>
      <c r="Q322" s="332"/>
      <c r="R322" s="333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37"/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8"/>
      <c r="N323" s="334" t="s">
        <v>43</v>
      </c>
      <c r="O323" s="335"/>
      <c r="P323" s="335"/>
      <c r="Q323" s="335"/>
      <c r="R323" s="335"/>
      <c r="S323" s="335"/>
      <c r="T323" s="336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x14ac:dyDescent="0.2">
      <c r="A324" s="337"/>
      <c r="B324" s="337"/>
      <c r="C324" s="337"/>
      <c r="D324" s="337"/>
      <c r="E324" s="337"/>
      <c r="F324" s="337"/>
      <c r="G324" s="337"/>
      <c r="H324" s="337"/>
      <c r="I324" s="337"/>
      <c r="J324" s="337"/>
      <c r="K324" s="337"/>
      <c r="L324" s="337"/>
      <c r="M324" s="338"/>
      <c r="N324" s="334" t="s">
        <v>43</v>
      </c>
      <c r="O324" s="335"/>
      <c r="P324" s="335"/>
      <c r="Q324" s="335"/>
      <c r="R324" s="335"/>
      <c r="S324" s="335"/>
      <c r="T324" s="336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customHeight="1" x14ac:dyDescent="0.25">
      <c r="A325" s="354" t="s">
        <v>492</v>
      </c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54"/>
      <c r="N325" s="354"/>
      <c r="O325" s="354"/>
      <c r="P325" s="354"/>
      <c r="Q325" s="354"/>
      <c r="R325" s="354"/>
      <c r="S325" s="354"/>
      <c r="T325" s="354"/>
      <c r="U325" s="354"/>
      <c r="V325" s="354"/>
      <c r="W325" s="354"/>
      <c r="X325" s="354"/>
      <c r="Y325" s="66"/>
      <c r="Z325" s="66"/>
    </row>
    <row r="326" spans="1:53" ht="14.25" customHeight="1" x14ac:dyDescent="0.25">
      <c r="A326" s="343" t="s">
        <v>116</v>
      </c>
      <c r="B326" s="343"/>
      <c r="C326" s="343"/>
      <c r="D326" s="343"/>
      <c r="E326" s="343"/>
      <c r="F326" s="343"/>
      <c r="G326" s="343"/>
      <c r="H326" s="343"/>
      <c r="I326" s="343"/>
      <c r="J326" s="343"/>
      <c r="K326" s="343"/>
      <c r="L326" s="343"/>
      <c r="M326" s="343"/>
      <c r="N326" s="343"/>
      <c r="O326" s="343"/>
      <c r="P326" s="343"/>
      <c r="Q326" s="343"/>
      <c r="R326" s="343"/>
      <c r="S326" s="343"/>
      <c r="T326" s="343"/>
      <c r="U326" s="343"/>
      <c r="V326" s="343"/>
      <c r="W326" s="343"/>
      <c r="X326" s="343"/>
      <c r="Y326" s="67"/>
      <c r="Z326" s="67"/>
    </row>
    <row r="327" spans="1:53" ht="27" customHeight="1" x14ac:dyDescent="0.25">
      <c r="A327" s="64" t="s">
        <v>493</v>
      </c>
      <c r="B327" s="64" t="s">
        <v>494</v>
      </c>
      <c r="C327" s="37">
        <v>4301011324</v>
      </c>
      <c r="D327" s="330">
        <v>4607091384185</v>
      </c>
      <c r="E327" s="330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112</v>
      </c>
      <c r="L327" s="39" t="s">
        <v>79</v>
      </c>
      <c r="M327" s="38">
        <v>60</v>
      </c>
      <c r="N32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2"/>
      <c r="P327" s="332"/>
      <c r="Q327" s="332"/>
      <c r="R327" s="333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495</v>
      </c>
      <c r="B328" s="64" t="s">
        <v>496</v>
      </c>
      <c r="C328" s="37">
        <v>4301011312</v>
      </c>
      <c r="D328" s="330">
        <v>4607091384192</v>
      </c>
      <c r="E328" s="330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112</v>
      </c>
      <c r="L328" s="39" t="s">
        <v>111</v>
      </c>
      <c r="M328" s="38">
        <v>60</v>
      </c>
      <c r="N328" s="4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2"/>
      <c r="P328" s="332"/>
      <c r="Q328" s="332"/>
      <c r="R328" s="333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497</v>
      </c>
      <c r="B329" s="64" t="s">
        <v>498</v>
      </c>
      <c r="C329" s="37">
        <v>4301011483</v>
      </c>
      <c r="D329" s="330">
        <v>4680115881907</v>
      </c>
      <c r="E329" s="330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112</v>
      </c>
      <c r="L329" s="39" t="s">
        <v>79</v>
      </c>
      <c r="M329" s="38">
        <v>60</v>
      </c>
      <c r="N329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2"/>
      <c r="P329" s="332"/>
      <c r="Q329" s="332"/>
      <c r="R329" s="333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499</v>
      </c>
      <c r="B330" s="64" t="s">
        <v>500</v>
      </c>
      <c r="C330" s="37">
        <v>4301011303</v>
      </c>
      <c r="D330" s="330">
        <v>4607091384680</v>
      </c>
      <c r="E330" s="330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80</v>
      </c>
      <c r="L330" s="39" t="s">
        <v>79</v>
      </c>
      <c r="M330" s="38">
        <v>60</v>
      </c>
      <c r="N330" s="4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2"/>
      <c r="P330" s="332"/>
      <c r="Q330" s="332"/>
      <c r="R330" s="333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37"/>
      <c r="B331" s="337"/>
      <c r="C331" s="337"/>
      <c r="D331" s="337"/>
      <c r="E331" s="337"/>
      <c r="F331" s="337"/>
      <c r="G331" s="337"/>
      <c r="H331" s="337"/>
      <c r="I331" s="337"/>
      <c r="J331" s="337"/>
      <c r="K331" s="337"/>
      <c r="L331" s="337"/>
      <c r="M331" s="338"/>
      <c r="N331" s="334" t="s">
        <v>43</v>
      </c>
      <c r="O331" s="335"/>
      <c r="P331" s="335"/>
      <c r="Q331" s="335"/>
      <c r="R331" s="335"/>
      <c r="S331" s="335"/>
      <c r="T331" s="336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37"/>
      <c r="B332" s="337"/>
      <c r="C332" s="337"/>
      <c r="D332" s="337"/>
      <c r="E332" s="337"/>
      <c r="F332" s="337"/>
      <c r="G332" s="337"/>
      <c r="H332" s="337"/>
      <c r="I332" s="337"/>
      <c r="J332" s="337"/>
      <c r="K332" s="337"/>
      <c r="L332" s="337"/>
      <c r="M332" s="338"/>
      <c r="N332" s="334" t="s">
        <v>43</v>
      </c>
      <c r="O332" s="335"/>
      <c r="P332" s="335"/>
      <c r="Q332" s="335"/>
      <c r="R332" s="335"/>
      <c r="S332" s="335"/>
      <c r="T332" s="336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43" t="s">
        <v>76</v>
      </c>
      <c r="B333" s="343"/>
      <c r="C333" s="343"/>
      <c r="D333" s="343"/>
      <c r="E333" s="343"/>
      <c r="F333" s="343"/>
      <c r="G333" s="343"/>
      <c r="H333" s="343"/>
      <c r="I333" s="343"/>
      <c r="J333" s="343"/>
      <c r="K333" s="343"/>
      <c r="L333" s="343"/>
      <c r="M333" s="343"/>
      <c r="N333" s="343"/>
      <c r="O333" s="343"/>
      <c r="P333" s="343"/>
      <c r="Q333" s="343"/>
      <c r="R333" s="343"/>
      <c r="S333" s="343"/>
      <c r="T333" s="343"/>
      <c r="U333" s="343"/>
      <c r="V333" s="343"/>
      <c r="W333" s="343"/>
      <c r="X333" s="343"/>
      <c r="Y333" s="67"/>
      <c r="Z333" s="67"/>
    </row>
    <row r="334" spans="1:53" ht="27" customHeight="1" x14ac:dyDescent="0.25">
      <c r="A334" s="64" t="s">
        <v>501</v>
      </c>
      <c r="B334" s="64" t="s">
        <v>502</v>
      </c>
      <c r="C334" s="37">
        <v>4301031139</v>
      </c>
      <c r="D334" s="330">
        <v>4607091384802</v>
      </c>
      <c r="E334" s="330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80</v>
      </c>
      <c r="L334" s="39" t="s">
        <v>79</v>
      </c>
      <c r="M334" s="38">
        <v>35</v>
      </c>
      <c r="N334" s="4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2"/>
      <c r="P334" s="332"/>
      <c r="Q334" s="332"/>
      <c r="R334" s="333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503</v>
      </c>
      <c r="B335" s="64" t="s">
        <v>504</v>
      </c>
      <c r="C335" s="37">
        <v>4301031140</v>
      </c>
      <c r="D335" s="330">
        <v>4607091384826</v>
      </c>
      <c r="E335" s="330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185</v>
      </c>
      <c r="L335" s="39" t="s">
        <v>79</v>
      </c>
      <c r="M335" s="38">
        <v>35</v>
      </c>
      <c r="N335" s="4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2"/>
      <c r="P335" s="332"/>
      <c r="Q335" s="332"/>
      <c r="R335" s="333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37"/>
      <c r="B336" s="337"/>
      <c r="C336" s="337"/>
      <c r="D336" s="337"/>
      <c r="E336" s="337"/>
      <c r="F336" s="337"/>
      <c r="G336" s="337"/>
      <c r="H336" s="337"/>
      <c r="I336" s="337"/>
      <c r="J336" s="337"/>
      <c r="K336" s="337"/>
      <c r="L336" s="337"/>
      <c r="M336" s="338"/>
      <c r="N336" s="334" t="s">
        <v>43</v>
      </c>
      <c r="O336" s="335"/>
      <c r="P336" s="335"/>
      <c r="Q336" s="335"/>
      <c r="R336" s="335"/>
      <c r="S336" s="335"/>
      <c r="T336" s="336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37"/>
      <c r="B337" s="337"/>
      <c r="C337" s="337"/>
      <c r="D337" s="337"/>
      <c r="E337" s="337"/>
      <c r="F337" s="337"/>
      <c r="G337" s="337"/>
      <c r="H337" s="337"/>
      <c r="I337" s="337"/>
      <c r="J337" s="337"/>
      <c r="K337" s="337"/>
      <c r="L337" s="337"/>
      <c r="M337" s="338"/>
      <c r="N337" s="334" t="s">
        <v>43</v>
      </c>
      <c r="O337" s="335"/>
      <c r="P337" s="335"/>
      <c r="Q337" s="335"/>
      <c r="R337" s="335"/>
      <c r="S337" s="335"/>
      <c r="T337" s="336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43" t="s">
        <v>81</v>
      </c>
      <c r="B338" s="343"/>
      <c r="C338" s="343"/>
      <c r="D338" s="343"/>
      <c r="E338" s="343"/>
      <c r="F338" s="343"/>
      <c r="G338" s="343"/>
      <c r="H338" s="343"/>
      <c r="I338" s="343"/>
      <c r="J338" s="343"/>
      <c r="K338" s="343"/>
      <c r="L338" s="343"/>
      <c r="M338" s="343"/>
      <c r="N338" s="343"/>
      <c r="O338" s="343"/>
      <c r="P338" s="343"/>
      <c r="Q338" s="343"/>
      <c r="R338" s="343"/>
      <c r="S338" s="343"/>
      <c r="T338" s="343"/>
      <c r="U338" s="343"/>
      <c r="V338" s="343"/>
      <c r="W338" s="343"/>
      <c r="X338" s="343"/>
      <c r="Y338" s="67"/>
      <c r="Z338" s="67"/>
    </row>
    <row r="339" spans="1:53" ht="27" customHeight="1" x14ac:dyDescent="0.25">
      <c r="A339" s="64" t="s">
        <v>505</v>
      </c>
      <c r="B339" s="64" t="s">
        <v>506</v>
      </c>
      <c r="C339" s="37">
        <v>4301051303</v>
      </c>
      <c r="D339" s="330">
        <v>4607091384246</v>
      </c>
      <c r="E339" s="330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40</v>
      </c>
      <c r="N339" s="4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2"/>
      <c r="P339" s="332"/>
      <c r="Q339" s="332"/>
      <c r="R339" s="333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507</v>
      </c>
      <c r="B340" s="64" t="s">
        <v>508</v>
      </c>
      <c r="C340" s="37">
        <v>4301051445</v>
      </c>
      <c r="D340" s="330">
        <v>4680115881976</v>
      </c>
      <c r="E340" s="330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4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2"/>
      <c r="P340" s="332"/>
      <c r="Q340" s="332"/>
      <c r="R340" s="333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509</v>
      </c>
      <c r="B341" s="64" t="s">
        <v>510</v>
      </c>
      <c r="C341" s="37">
        <v>4301051297</v>
      </c>
      <c r="D341" s="330">
        <v>4607091384253</v>
      </c>
      <c r="E341" s="330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80</v>
      </c>
      <c r="L341" s="39" t="s">
        <v>79</v>
      </c>
      <c r="M341" s="38">
        <v>40</v>
      </c>
      <c r="N341" s="4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2"/>
      <c r="P341" s="332"/>
      <c r="Q341" s="332"/>
      <c r="R341" s="333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511</v>
      </c>
      <c r="B342" s="64" t="s">
        <v>512</v>
      </c>
      <c r="C342" s="37">
        <v>4301051444</v>
      </c>
      <c r="D342" s="330">
        <v>4680115881969</v>
      </c>
      <c r="E342" s="330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80</v>
      </c>
      <c r="L342" s="39" t="s">
        <v>79</v>
      </c>
      <c r="M342" s="38">
        <v>40</v>
      </c>
      <c r="N342" s="4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2"/>
      <c r="P342" s="332"/>
      <c r="Q342" s="332"/>
      <c r="R342" s="333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37"/>
      <c r="B343" s="337"/>
      <c r="C343" s="337"/>
      <c r="D343" s="337"/>
      <c r="E343" s="337"/>
      <c r="F343" s="337"/>
      <c r="G343" s="337"/>
      <c r="H343" s="337"/>
      <c r="I343" s="337"/>
      <c r="J343" s="337"/>
      <c r="K343" s="337"/>
      <c r="L343" s="337"/>
      <c r="M343" s="338"/>
      <c r="N343" s="334" t="s">
        <v>43</v>
      </c>
      <c r="O343" s="335"/>
      <c r="P343" s="335"/>
      <c r="Q343" s="335"/>
      <c r="R343" s="335"/>
      <c r="S343" s="335"/>
      <c r="T343" s="336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37"/>
      <c r="B344" s="337"/>
      <c r="C344" s="337"/>
      <c r="D344" s="337"/>
      <c r="E344" s="337"/>
      <c r="F344" s="337"/>
      <c r="G344" s="337"/>
      <c r="H344" s="337"/>
      <c r="I344" s="337"/>
      <c r="J344" s="337"/>
      <c r="K344" s="337"/>
      <c r="L344" s="337"/>
      <c r="M344" s="338"/>
      <c r="N344" s="334" t="s">
        <v>43</v>
      </c>
      <c r="O344" s="335"/>
      <c r="P344" s="335"/>
      <c r="Q344" s="335"/>
      <c r="R344" s="335"/>
      <c r="S344" s="335"/>
      <c r="T344" s="336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43" t="s">
        <v>237</v>
      </c>
      <c r="B345" s="343"/>
      <c r="C345" s="343"/>
      <c r="D345" s="343"/>
      <c r="E345" s="343"/>
      <c r="F345" s="343"/>
      <c r="G345" s="343"/>
      <c r="H345" s="343"/>
      <c r="I345" s="343"/>
      <c r="J345" s="343"/>
      <c r="K345" s="343"/>
      <c r="L345" s="343"/>
      <c r="M345" s="343"/>
      <c r="N345" s="343"/>
      <c r="O345" s="343"/>
      <c r="P345" s="343"/>
      <c r="Q345" s="343"/>
      <c r="R345" s="343"/>
      <c r="S345" s="343"/>
      <c r="T345" s="343"/>
      <c r="U345" s="343"/>
      <c r="V345" s="343"/>
      <c r="W345" s="343"/>
      <c r="X345" s="343"/>
      <c r="Y345" s="67"/>
      <c r="Z345" s="67"/>
    </row>
    <row r="346" spans="1:53" ht="27" customHeight="1" x14ac:dyDescent="0.25">
      <c r="A346" s="64" t="s">
        <v>513</v>
      </c>
      <c r="B346" s="64" t="s">
        <v>514</v>
      </c>
      <c r="C346" s="37">
        <v>4301060322</v>
      </c>
      <c r="D346" s="330">
        <v>4607091389357</v>
      </c>
      <c r="E346" s="330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112</v>
      </c>
      <c r="L346" s="39" t="s">
        <v>79</v>
      </c>
      <c r="M346" s="38">
        <v>40</v>
      </c>
      <c r="N346" s="4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2"/>
      <c r="P346" s="332"/>
      <c r="Q346" s="332"/>
      <c r="R346" s="333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37"/>
      <c r="B347" s="337"/>
      <c r="C347" s="337"/>
      <c r="D347" s="337"/>
      <c r="E347" s="337"/>
      <c r="F347" s="337"/>
      <c r="G347" s="337"/>
      <c r="H347" s="337"/>
      <c r="I347" s="337"/>
      <c r="J347" s="337"/>
      <c r="K347" s="337"/>
      <c r="L347" s="337"/>
      <c r="M347" s="338"/>
      <c r="N347" s="334" t="s">
        <v>43</v>
      </c>
      <c r="O347" s="335"/>
      <c r="P347" s="335"/>
      <c r="Q347" s="335"/>
      <c r="R347" s="335"/>
      <c r="S347" s="335"/>
      <c r="T347" s="336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37"/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8"/>
      <c r="N348" s="334" t="s">
        <v>43</v>
      </c>
      <c r="O348" s="335"/>
      <c r="P348" s="335"/>
      <c r="Q348" s="335"/>
      <c r="R348" s="335"/>
      <c r="S348" s="335"/>
      <c r="T348" s="336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59" t="s">
        <v>515</v>
      </c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59"/>
      <c r="N349" s="359"/>
      <c r="O349" s="359"/>
      <c r="P349" s="359"/>
      <c r="Q349" s="359"/>
      <c r="R349" s="359"/>
      <c r="S349" s="359"/>
      <c r="T349" s="359"/>
      <c r="U349" s="359"/>
      <c r="V349" s="359"/>
      <c r="W349" s="359"/>
      <c r="X349" s="359"/>
      <c r="Y349" s="55"/>
      <c r="Z349" s="55"/>
    </row>
    <row r="350" spans="1:53" ht="16.5" customHeight="1" x14ac:dyDescent="0.25">
      <c r="A350" s="354" t="s">
        <v>516</v>
      </c>
      <c r="B350" s="354"/>
      <c r="C350" s="354"/>
      <c r="D350" s="354"/>
      <c r="E350" s="354"/>
      <c r="F350" s="354"/>
      <c r="G350" s="354"/>
      <c r="H350" s="354"/>
      <c r="I350" s="354"/>
      <c r="J350" s="354"/>
      <c r="K350" s="354"/>
      <c r="L350" s="354"/>
      <c r="M350" s="354"/>
      <c r="N350" s="354"/>
      <c r="O350" s="354"/>
      <c r="P350" s="354"/>
      <c r="Q350" s="354"/>
      <c r="R350" s="354"/>
      <c r="S350" s="354"/>
      <c r="T350" s="354"/>
      <c r="U350" s="354"/>
      <c r="V350" s="354"/>
      <c r="W350" s="354"/>
      <c r="X350" s="354"/>
      <c r="Y350" s="66"/>
      <c r="Z350" s="66"/>
    </row>
    <row r="351" spans="1:53" ht="14.25" customHeight="1" x14ac:dyDescent="0.25">
      <c r="A351" s="343" t="s">
        <v>116</v>
      </c>
      <c r="B351" s="343"/>
      <c r="C351" s="343"/>
      <c r="D351" s="343"/>
      <c r="E351" s="343"/>
      <c r="F351" s="343"/>
      <c r="G351" s="343"/>
      <c r="H351" s="343"/>
      <c r="I351" s="343"/>
      <c r="J351" s="343"/>
      <c r="K351" s="343"/>
      <c r="L351" s="343"/>
      <c r="M351" s="343"/>
      <c r="N351" s="343"/>
      <c r="O351" s="343"/>
      <c r="P351" s="343"/>
      <c r="Q351" s="343"/>
      <c r="R351" s="343"/>
      <c r="S351" s="343"/>
      <c r="T351" s="343"/>
      <c r="U351" s="343"/>
      <c r="V351" s="343"/>
      <c r="W351" s="343"/>
      <c r="X351" s="343"/>
      <c r="Y351" s="67"/>
      <c r="Z351" s="67"/>
    </row>
    <row r="352" spans="1:53" ht="27" customHeight="1" x14ac:dyDescent="0.25">
      <c r="A352" s="64" t="s">
        <v>517</v>
      </c>
      <c r="B352" s="64" t="s">
        <v>518</v>
      </c>
      <c r="C352" s="37">
        <v>4301011428</v>
      </c>
      <c r="D352" s="330">
        <v>4607091389708</v>
      </c>
      <c r="E352" s="330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80</v>
      </c>
      <c r="L352" s="39" t="s">
        <v>111</v>
      </c>
      <c r="M352" s="38">
        <v>50</v>
      </c>
      <c r="N352" s="4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2"/>
      <c r="P352" s="332"/>
      <c r="Q352" s="332"/>
      <c r="R352" s="333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519</v>
      </c>
      <c r="B353" s="64" t="s">
        <v>520</v>
      </c>
      <c r="C353" s="37">
        <v>4301011427</v>
      </c>
      <c r="D353" s="330">
        <v>4607091389692</v>
      </c>
      <c r="E353" s="330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4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2"/>
      <c r="P353" s="332"/>
      <c r="Q353" s="332"/>
      <c r="R353" s="333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37"/>
      <c r="B354" s="337"/>
      <c r="C354" s="337"/>
      <c r="D354" s="337"/>
      <c r="E354" s="337"/>
      <c r="F354" s="337"/>
      <c r="G354" s="337"/>
      <c r="H354" s="337"/>
      <c r="I354" s="337"/>
      <c r="J354" s="337"/>
      <c r="K354" s="337"/>
      <c r="L354" s="337"/>
      <c r="M354" s="338"/>
      <c r="N354" s="334" t="s">
        <v>43</v>
      </c>
      <c r="O354" s="335"/>
      <c r="P354" s="335"/>
      <c r="Q354" s="335"/>
      <c r="R354" s="335"/>
      <c r="S354" s="335"/>
      <c r="T354" s="336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37"/>
      <c r="B355" s="337"/>
      <c r="C355" s="337"/>
      <c r="D355" s="337"/>
      <c r="E355" s="337"/>
      <c r="F355" s="337"/>
      <c r="G355" s="337"/>
      <c r="H355" s="337"/>
      <c r="I355" s="337"/>
      <c r="J355" s="337"/>
      <c r="K355" s="337"/>
      <c r="L355" s="337"/>
      <c r="M355" s="338"/>
      <c r="N355" s="334" t="s">
        <v>43</v>
      </c>
      <c r="O355" s="335"/>
      <c r="P355" s="335"/>
      <c r="Q355" s="335"/>
      <c r="R355" s="335"/>
      <c r="S355" s="335"/>
      <c r="T355" s="336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43" t="s">
        <v>76</v>
      </c>
      <c r="B356" s="343"/>
      <c r="C356" s="343"/>
      <c r="D356" s="343"/>
      <c r="E356" s="343"/>
      <c r="F356" s="343"/>
      <c r="G356" s="343"/>
      <c r="H356" s="343"/>
      <c r="I356" s="343"/>
      <c r="J356" s="343"/>
      <c r="K356" s="343"/>
      <c r="L356" s="343"/>
      <c r="M356" s="343"/>
      <c r="N356" s="343"/>
      <c r="O356" s="343"/>
      <c r="P356" s="343"/>
      <c r="Q356" s="343"/>
      <c r="R356" s="343"/>
      <c r="S356" s="343"/>
      <c r="T356" s="343"/>
      <c r="U356" s="343"/>
      <c r="V356" s="343"/>
      <c r="W356" s="343"/>
      <c r="X356" s="343"/>
      <c r="Y356" s="67"/>
      <c r="Z356" s="67"/>
    </row>
    <row r="357" spans="1:53" ht="27" customHeight="1" x14ac:dyDescent="0.25">
      <c r="A357" s="64" t="s">
        <v>521</v>
      </c>
      <c r="B357" s="64" t="s">
        <v>522</v>
      </c>
      <c r="C357" s="37">
        <v>4301031177</v>
      </c>
      <c r="D357" s="330">
        <v>4607091389753</v>
      </c>
      <c r="E357" s="330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80</v>
      </c>
      <c r="L357" s="39" t="s">
        <v>79</v>
      </c>
      <c r="M357" s="38">
        <v>45</v>
      </c>
      <c r="N357" s="41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2"/>
      <c r="P357" s="332"/>
      <c r="Q357" s="332"/>
      <c r="R357" s="333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4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523</v>
      </c>
      <c r="B358" s="64" t="s">
        <v>524</v>
      </c>
      <c r="C358" s="37">
        <v>4301031174</v>
      </c>
      <c r="D358" s="330">
        <v>4607091389760</v>
      </c>
      <c r="E358" s="330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4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2"/>
      <c r="P358" s="332"/>
      <c r="Q358" s="332"/>
      <c r="R358" s="333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525</v>
      </c>
      <c r="B359" s="64" t="s">
        <v>526</v>
      </c>
      <c r="C359" s="37">
        <v>4301031175</v>
      </c>
      <c r="D359" s="330">
        <v>4607091389746</v>
      </c>
      <c r="E359" s="330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40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2"/>
      <c r="P359" s="332"/>
      <c r="Q359" s="332"/>
      <c r="R359" s="333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527</v>
      </c>
      <c r="B360" s="64" t="s">
        <v>528</v>
      </c>
      <c r="C360" s="37">
        <v>4301031236</v>
      </c>
      <c r="D360" s="330">
        <v>4680115882928</v>
      </c>
      <c r="E360" s="330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80</v>
      </c>
      <c r="L360" s="39" t="s">
        <v>79</v>
      </c>
      <c r="M360" s="38">
        <v>35</v>
      </c>
      <c r="N360" s="4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2"/>
      <c r="P360" s="332"/>
      <c r="Q360" s="332"/>
      <c r="R360" s="333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529</v>
      </c>
      <c r="B361" s="64" t="s">
        <v>530</v>
      </c>
      <c r="C361" s="37">
        <v>4301031257</v>
      </c>
      <c r="D361" s="330">
        <v>4680115883147</v>
      </c>
      <c r="E361" s="330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185</v>
      </c>
      <c r="L361" s="39" t="s">
        <v>79</v>
      </c>
      <c r="M361" s="38">
        <v>45</v>
      </c>
      <c r="N361" s="4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2"/>
      <c r="P361" s="332"/>
      <c r="Q361" s="332"/>
      <c r="R361" s="333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ref="X361:X369" si="15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531</v>
      </c>
      <c r="B362" s="64" t="s">
        <v>532</v>
      </c>
      <c r="C362" s="37">
        <v>4301031178</v>
      </c>
      <c r="D362" s="330">
        <v>4607091384338</v>
      </c>
      <c r="E362" s="330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185</v>
      </c>
      <c r="L362" s="39" t="s">
        <v>79</v>
      </c>
      <c r="M362" s="38">
        <v>45</v>
      </c>
      <c r="N362" s="4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2"/>
      <c r="P362" s="332"/>
      <c r="Q362" s="332"/>
      <c r="R362" s="333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533</v>
      </c>
      <c r="B363" s="64" t="s">
        <v>534</v>
      </c>
      <c r="C363" s="37">
        <v>4301031254</v>
      </c>
      <c r="D363" s="330">
        <v>4680115883154</v>
      </c>
      <c r="E363" s="330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185</v>
      </c>
      <c r="L363" s="39" t="s">
        <v>79</v>
      </c>
      <c r="M363" s="38">
        <v>45</v>
      </c>
      <c r="N363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2"/>
      <c r="P363" s="332"/>
      <c r="Q363" s="332"/>
      <c r="R363" s="333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535</v>
      </c>
      <c r="B364" s="64" t="s">
        <v>536</v>
      </c>
      <c r="C364" s="37">
        <v>4301031171</v>
      </c>
      <c r="D364" s="330">
        <v>4607091389524</v>
      </c>
      <c r="E364" s="330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185</v>
      </c>
      <c r="L364" s="39" t="s">
        <v>79</v>
      </c>
      <c r="M364" s="38">
        <v>45</v>
      </c>
      <c r="N364" s="4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2"/>
      <c r="P364" s="332"/>
      <c r="Q364" s="332"/>
      <c r="R364" s="333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537</v>
      </c>
      <c r="B365" s="64" t="s">
        <v>538</v>
      </c>
      <c r="C365" s="37">
        <v>4301031258</v>
      </c>
      <c r="D365" s="330">
        <v>4680115883161</v>
      </c>
      <c r="E365" s="330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185</v>
      </c>
      <c r="L365" s="39" t="s">
        <v>79</v>
      </c>
      <c r="M365" s="38">
        <v>45</v>
      </c>
      <c r="N365" s="4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2"/>
      <c r="P365" s="332"/>
      <c r="Q365" s="332"/>
      <c r="R365" s="333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4"/>
        <v>0</v>
      </c>
      <c r="X365" s="42" t="str">
        <f t="shared" si="15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539</v>
      </c>
      <c r="B366" s="64" t="s">
        <v>540</v>
      </c>
      <c r="C366" s="37">
        <v>4301031170</v>
      </c>
      <c r="D366" s="330">
        <v>4607091384345</v>
      </c>
      <c r="E366" s="330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185</v>
      </c>
      <c r="L366" s="39" t="s">
        <v>79</v>
      </c>
      <c r="M366" s="38">
        <v>45</v>
      </c>
      <c r="N366" s="4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2"/>
      <c r="P366" s="332"/>
      <c r="Q366" s="332"/>
      <c r="R366" s="333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4"/>
        <v>0</v>
      </c>
      <c r="X366" s="42" t="str">
        <f t="shared" si="15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541</v>
      </c>
      <c r="B367" s="64" t="s">
        <v>542</v>
      </c>
      <c r="C367" s="37">
        <v>4301031256</v>
      </c>
      <c r="D367" s="330">
        <v>4680115883178</v>
      </c>
      <c r="E367" s="330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185</v>
      </c>
      <c r="L367" s="39" t="s">
        <v>79</v>
      </c>
      <c r="M367" s="38">
        <v>45</v>
      </c>
      <c r="N367" s="4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2"/>
      <c r="P367" s="332"/>
      <c r="Q367" s="332"/>
      <c r="R367" s="333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4"/>
        <v>0</v>
      </c>
      <c r="X367" s="42" t="str">
        <f t="shared" si="15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543</v>
      </c>
      <c r="B368" s="64" t="s">
        <v>544</v>
      </c>
      <c r="C368" s="37">
        <v>4301031172</v>
      </c>
      <c r="D368" s="330">
        <v>4607091389531</v>
      </c>
      <c r="E368" s="330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185</v>
      </c>
      <c r="L368" s="39" t="s">
        <v>79</v>
      </c>
      <c r="M368" s="38">
        <v>45</v>
      </c>
      <c r="N368" s="3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2"/>
      <c r="P368" s="332"/>
      <c r="Q368" s="332"/>
      <c r="R368" s="333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4"/>
        <v>0</v>
      </c>
      <c r="X368" s="42" t="str">
        <f t="shared" si="15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545</v>
      </c>
      <c r="B369" s="64" t="s">
        <v>546</v>
      </c>
      <c r="C369" s="37">
        <v>4301031255</v>
      </c>
      <c r="D369" s="330">
        <v>4680115883185</v>
      </c>
      <c r="E369" s="330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185</v>
      </c>
      <c r="L369" s="39" t="s">
        <v>79</v>
      </c>
      <c r="M369" s="38">
        <v>45</v>
      </c>
      <c r="N369" s="397" t="s">
        <v>547</v>
      </c>
      <c r="O369" s="332"/>
      <c r="P369" s="332"/>
      <c r="Q369" s="332"/>
      <c r="R369" s="333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4"/>
        <v>0</v>
      </c>
      <c r="X369" s="42" t="str">
        <f t="shared" si="15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37"/>
      <c r="B370" s="337"/>
      <c r="C370" s="337"/>
      <c r="D370" s="337"/>
      <c r="E370" s="337"/>
      <c r="F370" s="337"/>
      <c r="G370" s="337"/>
      <c r="H370" s="337"/>
      <c r="I370" s="337"/>
      <c r="J370" s="337"/>
      <c r="K370" s="337"/>
      <c r="L370" s="337"/>
      <c r="M370" s="338"/>
      <c r="N370" s="334" t="s">
        <v>43</v>
      </c>
      <c r="O370" s="335"/>
      <c r="P370" s="335"/>
      <c r="Q370" s="335"/>
      <c r="R370" s="335"/>
      <c r="S370" s="335"/>
      <c r="T370" s="336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37"/>
      <c r="B371" s="337"/>
      <c r="C371" s="337"/>
      <c r="D371" s="337"/>
      <c r="E371" s="337"/>
      <c r="F371" s="337"/>
      <c r="G371" s="337"/>
      <c r="H371" s="337"/>
      <c r="I371" s="337"/>
      <c r="J371" s="337"/>
      <c r="K371" s="337"/>
      <c r="L371" s="337"/>
      <c r="M371" s="338"/>
      <c r="N371" s="334" t="s">
        <v>43</v>
      </c>
      <c r="O371" s="335"/>
      <c r="P371" s="335"/>
      <c r="Q371" s="335"/>
      <c r="R371" s="335"/>
      <c r="S371" s="335"/>
      <c r="T371" s="336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43" t="s">
        <v>81</v>
      </c>
      <c r="B372" s="343"/>
      <c r="C372" s="343"/>
      <c r="D372" s="343"/>
      <c r="E372" s="343"/>
      <c r="F372" s="343"/>
      <c r="G372" s="343"/>
      <c r="H372" s="343"/>
      <c r="I372" s="343"/>
      <c r="J372" s="343"/>
      <c r="K372" s="343"/>
      <c r="L372" s="343"/>
      <c r="M372" s="343"/>
      <c r="N372" s="343"/>
      <c r="O372" s="343"/>
      <c r="P372" s="343"/>
      <c r="Q372" s="343"/>
      <c r="R372" s="343"/>
      <c r="S372" s="343"/>
      <c r="T372" s="343"/>
      <c r="U372" s="343"/>
      <c r="V372" s="343"/>
      <c r="W372" s="343"/>
      <c r="X372" s="343"/>
      <c r="Y372" s="67"/>
      <c r="Z372" s="67"/>
    </row>
    <row r="373" spans="1:53" ht="27" customHeight="1" x14ac:dyDescent="0.25">
      <c r="A373" s="64" t="s">
        <v>548</v>
      </c>
      <c r="B373" s="64" t="s">
        <v>549</v>
      </c>
      <c r="C373" s="37">
        <v>4301051258</v>
      </c>
      <c r="D373" s="330">
        <v>4607091389685</v>
      </c>
      <c r="E373" s="330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112</v>
      </c>
      <c r="L373" s="39" t="s">
        <v>142</v>
      </c>
      <c r="M373" s="38">
        <v>45</v>
      </c>
      <c r="N373" s="3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2"/>
      <c r="P373" s="332"/>
      <c r="Q373" s="332"/>
      <c r="R373" s="333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550</v>
      </c>
      <c r="B374" s="64" t="s">
        <v>551</v>
      </c>
      <c r="C374" s="37">
        <v>4301051431</v>
      </c>
      <c r="D374" s="330">
        <v>4607091389654</v>
      </c>
      <c r="E374" s="330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80</v>
      </c>
      <c r="L374" s="39" t="s">
        <v>142</v>
      </c>
      <c r="M374" s="38">
        <v>45</v>
      </c>
      <c r="N374" s="3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2"/>
      <c r="P374" s="332"/>
      <c r="Q374" s="332"/>
      <c r="R374" s="333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552</v>
      </c>
      <c r="B375" s="64" t="s">
        <v>553</v>
      </c>
      <c r="C375" s="37">
        <v>4301051284</v>
      </c>
      <c r="D375" s="330">
        <v>4607091384352</v>
      </c>
      <c r="E375" s="330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80</v>
      </c>
      <c r="L375" s="39" t="s">
        <v>142</v>
      </c>
      <c r="M375" s="38">
        <v>45</v>
      </c>
      <c r="N375" s="3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2"/>
      <c r="P375" s="332"/>
      <c r="Q375" s="332"/>
      <c r="R375" s="333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554</v>
      </c>
      <c r="B376" s="64" t="s">
        <v>555</v>
      </c>
      <c r="C376" s="37">
        <v>4301051257</v>
      </c>
      <c r="D376" s="330">
        <v>4607091389661</v>
      </c>
      <c r="E376" s="330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80</v>
      </c>
      <c r="L376" s="39" t="s">
        <v>142</v>
      </c>
      <c r="M376" s="38">
        <v>45</v>
      </c>
      <c r="N376" s="3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2"/>
      <c r="P376" s="332"/>
      <c r="Q376" s="332"/>
      <c r="R376" s="333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37"/>
      <c r="B377" s="337"/>
      <c r="C377" s="337"/>
      <c r="D377" s="337"/>
      <c r="E377" s="337"/>
      <c r="F377" s="337"/>
      <c r="G377" s="337"/>
      <c r="H377" s="337"/>
      <c r="I377" s="337"/>
      <c r="J377" s="337"/>
      <c r="K377" s="337"/>
      <c r="L377" s="337"/>
      <c r="M377" s="338"/>
      <c r="N377" s="334" t="s">
        <v>43</v>
      </c>
      <c r="O377" s="335"/>
      <c r="P377" s="335"/>
      <c r="Q377" s="335"/>
      <c r="R377" s="335"/>
      <c r="S377" s="335"/>
      <c r="T377" s="336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37"/>
      <c r="B378" s="337"/>
      <c r="C378" s="337"/>
      <c r="D378" s="337"/>
      <c r="E378" s="337"/>
      <c r="F378" s="337"/>
      <c r="G378" s="337"/>
      <c r="H378" s="337"/>
      <c r="I378" s="337"/>
      <c r="J378" s="337"/>
      <c r="K378" s="337"/>
      <c r="L378" s="337"/>
      <c r="M378" s="338"/>
      <c r="N378" s="334" t="s">
        <v>43</v>
      </c>
      <c r="O378" s="335"/>
      <c r="P378" s="335"/>
      <c r="Q378" s="335"/>
      <c r="R378" s="335"/>
      <c r="S378" s="335"/>
      <c r="T378" s="336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43" t="s">
        <v>237</v>
      </c>
      <c r="B379" s="343"/>
      <c r="C379" s="343"/>
      <c r="D379" s="343"/>
      <c r="E379" s="343"/>
      <c r="F379" s="343"/>
      <c r="G379" s="343"/>
      <c r="H379" s="343"/>
      <c r="I379" s="343"/>
      <c r="J379" s="343"/>
      <c r="K379" s="343"/>
      <c r="L379" s="343"/>
      <c r="M379" s="343"/>
      <c r="N379" s="343"/>
      <c r="O379" s="343"/>
      <c r="P379" s="343"/>
      <c r="Q379" s="343"/>
      <c r="R379" s="343"/>
      <c r="S379" s="343"/>
      <c r="T379" s="343"/>
      <c r="U379" s="343"/>
      <c r="V379" s="343"/>
      <c r="W379" s="343"/>
      <c r="X379" s="343"/>
      <c r="Y379" s="67"/>
      <c r="Z379" s="67"/>
    </row>
    <row r="380" spans="1:53" ht="27" customHeight="1" x14ac:dyDescent="0.25">
      <c r="A380" s="64" t="s">
        <v>556</v>
      </c>
      <c r="B380" s="64" t="s">
        <v>557</v>
      </c>
      <c r="C380" s="37">
        <v>4301060352</v>
      </c>
      <c r="D380" s="330">
        <v>4680115881648</v>
      </c>
      <c r="E380" s="330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112</v>
      </c>
      <c r="L380" s="39" t="s">
        <v>79</v>
      </c>
      <c r="M380" s="38">
        <v>35</v>
      </c>
      <c r="N380" s="3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2"/>
      <c r="P380" s="332"/>
      <c r="Q380" s="332"/>
      <c r="R380" s="333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37"/>
      <c r="B381" s="337"/>
      <c r="C381" s="337"/>
      <c r="D381" s="337"/>
      <c r="E381" s="337"/>
      <c r="F381" s="337"/>
      <c r="G381" s="337"/>
      <c r="H381" s="337"/>
      <c r="I381" s="337"/>
      <c r="J381" s="337"/>
      <c r="K381" s="337"/>
      <c r="L381" s="337"/>
      <c r="M381" s="338"/>
      <c r="N381" s="334" t="s">
        <v>43</v>
      </c>
      <c r="O381" s="335"/>
      <c r="P381" s="335"/>
      <c r="Q381" s="335"/>
      <c r="R381" s="335"/>
      <c r="S381" s="335"/>
      <c r="T381" s="336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37"/>
      <c r="B382" s="337"/>
      <c r="C382" s="337"/>
      <c r="D382" s="337"/>
      <c r="E382" s="337"/>
      <c r="F382" s="337"/>
      <c r="G382" s="337"/>
      <c r="H382" s="337"/>
      <c r="I382" s="337"/>
      <c r="J382" s="337"/>
      <c r="K382" s="337"/>
      <c r="L382" s="337"/>
      <c r="M382" s="338"/>
      <c r="N382" s="334" t="s">
        <v>43</v>
      </c>
      <c r="O382" s="335"/>
      <c r="P382" s="335"/>
      <c r="Q382" s="335"/>
      <c r="R382" s="335"/>
      <c r="S382" s="335"/>
      <c r="T382" s="336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43" t="s">
        <v>94</v>
      </c>
      <c r="B383" s="343"/>
      <c r="C383" s="343"/>
      <c r="D383" s="343"/>
      <c r="E383" s="343"/>
      <c r="F383" s="343"/>
      <c r="G383" s="343"/>
      <c r="H383" s="343"/>
      <c r="I383" s="343"/>
      <c r="J383" s="343"/>
      <c r="K383" s="343"/>
      <c r="L383" s="343"/>
      <c r="M383" s="343"/>
      <c r="N383" s="343"/>
      <c r="O383" s="343"/>
      <c r="P383" s="343"/>
      <c r="Q383" s="343"/>
      <c r="R383" s="343"/>
      <c r="S383" s="343"/>
      <c r="T383" s="343"/>
      <c r="U383" s="343"/>
      <c r="V383" s="343"/>
      <c r="W383" s="343"/>
      <c r="X383" s="343"/>
      <c r="Y383" s="67"/>
      <c r="Z383" s="67"/>
    </row>
    <row r="384" spans="1:53" ht="27" customHeight="1" x14ac:dyDescent="0.25">
      <c r="A384" s="64" t="s">
        <v>558</v>
      </c>
      <c r="B384" s="64" t="s">
        <v>559</v>
      </c>
      <c r="C384" s="37">
        <v>4301032046</v>
      </c>
      <c r="D384" s="330">
        <v>4680115884359</v>
      </c>
      <c r="E384" s="330"/>
      <c r="F384" s="63">
        <v>0.06</v>
      </c>
      <c r="G384" s="38">
        <v>20</v>
      </c>
      <c r="H384" s="63">
        <v>1.2</v>
      </c>
      <c r="I384" s="63">
        <v>1.8</v>
      </c>
      <c r="J384" s="38">
        <v>200</v>
      </c>
      <c r="K384" s="38" t="s">
        <v>562</v>
      </c>
      <c r="L384" s="39" t="s">
        <v>561</v>
      </c>
      <c r="M384" s="38">
        <v>60</v>
      </c>
      <c r="N384" s="392" t="s">
        <v>560</v>
      </c>
      <c r="O384" s="332"/>
      <c r="P384" s="332"/>
      <c r="Q384" s="332"/>
      <c r="R384" s="333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563</v>
      </c>
      <c r="B385" s="64" t="s">
        <v>564</v>
      </c>
      <c r="C385" s="37">
        <v>4301032045</v>
      </c>
      <c r="D385" s="330">
        <v>4680115884335</v>
      </c>
      <c r="E385" s="330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562</v>
      </c>
      <c r="L385" s="39" t="s">
        <v>561</v>
      </c>
      <c r="M385" s="38">
        <v>60</v>
      </c>
      <c r="N385" s="388" t="s">
        <v>565</v>
      </c>
      <c r="O385" s="332"/>
      <c r="P385" s="332"/>
      <c r="Q385" s="332"/>
      <c r="R385" s="333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566</v>
      </c>
      <c r="B386" s="64" t="s">
        <v>567</v>
      </c>
      <c r="C386" s="37">
        <v>4301032047</v>
      </c>
      <c r="D386" s="330">
        <v>4680115884342</v>
      </c>
      <c r="E386" s="330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562</v>
      </c>
      <c r="L386" s="39" t="s">
        <v>561</v>
      </c>
      <c r="M386" s="38">
        <v>60</v>
      </c>
      <c r="N386" s="389" t="s">
        <v>568</v>
      </c>
      <c r="O386" s="332"/>
      <c r="P386" s="332"/>
      <c r="Q386" s="332"/>
      <c r="R386" s="333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4301170011</v>
      </c>
      <c r="D387" s="330">
        <v>4680115884113</v>
      </c>
      <c r="E387" s="330"/>
      <c r="F387" s="63">
        <v>0.11</v>
      </c>
      <c r="G387" s="38">
        <v>12</v>
      </c>
      <c r="H387" s="63">
        <v>1.32</v>
      </c>
      <c r="I387" s="63">
        <v>1.88</v>
      </c>
      <c r="J387" s="38">
        <v>200</v>
      </c>
      <c r="K387" s="38" t="s">
        <v>562</v>
      </c>
      <c r="L387" s="39" t="s">
        <v>561</v>
      </c>
      <c r="M387" s="38">
        <v>150</v>
      </c>
      <c r="N387" s="390" t="s">
        <v>571</v>
      </c>
      <c r="O387" s="332"/>
      <c r="P387" s="332"/>
      <c r="Q387" s="332"/>
      <c r="R387" s="333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37"/>
      <c r="B388" s="337"/>
      <c r="C388" s="337"/>
      <c r="D388" s="337"/>
      <c r="E388" s="337"/>
      <c r="F388" s="337"/>
      <c r="G388" s="337"/>
      <c r="H388" s="337"/>
      <c r="I388" s="337"/>
      <c r="J388" s="337"/>
      <c r="K388" s="337"/>
      <c r="L388" s="337"/>
      <c r="M388" s="338"/>
      <c r="N388" s="334" t="s">
        <v>43</v>
      </c>
      <c r="O388" s="335"/>
      <c r="P388" s="335"/>
      <c r="Q388" s="335"/>
      <c r="R388" s="335"/>
      <c r="S388" s="335"/>
      <c r="T388" s="336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37"/>
      <c r="B389" s="337"/>
      <c r="C389" s="337"/>
      <c r="D389" s="337"/>
      <c r="E389" s="337"/>
      <c r="F389" s="337"/>
      <c r="G389" s="337"/>
      <c r="H389" s="337"/>
      <c r="I389" s="337"/>
      <c r="J389" s="337"/>
      <c r="K389" s="337"/>
      <c r="L389" s="337"/>
      <c r="M389" s="338"/>
      <c r="N389" s="334" t="s">
        <v>43</v>
      </c>
      <c r="O389" s="335"/>
      <c r="P389" s="335"/>
      <c r="Q389" s="335"/>
      <c r="R389" s="335"/>
      <c r="S389" s="335"/>
      <c r="T389" s="336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6.5" customHeight="1" x14ac:dyDescent="0.25">
      <c r="A390" s="354" t="s">
        <v>572</v>
      </c>
      <c r="B390" s="354"/>
      <c r="C390" s="354"/>
      <c r="D390" s="354"/>
      <c r="E390" s="354"/>
      <c r="F390" s="354"/>
      <c r="G390" s="354"/>
      <c r="H390" s="354"/>
      <c r="I390" s="354"/>
      <c r="J390" s="354"/>
      <c r="K390" s="354"/>
      <c r="L390" s="354"/>
      <c r="M390" s="354"/>
      <c r="N390" s="354"/>
      <c r="O390" s="354"/>
      <c r="P390" s="354"/>
      <c r="Q390" s="354"/>
      <c r="R390" s="354"/>
      <c r="S390" s="354"/>
      <c r="T390" s="354"/>
      <c r="U390" s="354"/>
      <c r="V390" s="354"/>
      <c r="W390" s="354"/>
      <c r="X390" s="354"/>
      <c r="Y390" s="66"/>
      <c r="Z390" s="66"/>
    </row>
    <row r="391" spans="1:53" ht="14.25" customHeight="1" x14ac:dyDescent="0.25">
      <c r="A391" s="343" t="s">
        <v>108</v>
      </c>
      <c r="B391" s="343"/>
      <c r="C391" s="343"/>
      <c r="D391" s="343"/>
      <c r="E391" s="343"/>
      <c r="F391" s="343"/>
      <c r="G391" s="343"/>
      <c r="H391" s="343"/>
      <c r="I391" s="343"/>
      <c r="J391" s="343"/>
      <c r="K391" s="343"/>
      <c r="L391" s="343"/>
      <c r="M391" s="343"/>
      <c r="N391" s="343"/>
      <c r="O391" s="343"/>
      <c r="P391" s="343"/>
      <c r="Q391" s="343"/>
      <c r="R391" s="343"/>
      <c r="S391" s="343"/>
      <c r="T391" s="343"/>
      <c r="U391" s="343"/>
      <c r="V391" s="343"/>
      <c r="W391" s="343"/>
      <c r="X391" s="343"/>
      <c r="Y391" s="67"/>
      <c r="Z391" s="67"/>
    </row>
    <row r="392" spans="1:53" ht="27" customHeight="1" x14ac:dyDescent="0.25">
      <c r="A392" s="64" t="s">
        <v>573</v>
      </c>
      <c r="B392" s="64" t="s">
        <v>574</v>
      </c>
      <c r="C392" s="37">
        <v>4301020196</v>
      </c>
      <c r="D392" s="330">
        <v>4607091389388</v>
      </c>
      <c r="E392" s="330"/>
      <c r="F392" s="63">
        <v>1.3</v>
      </c>
      <c r="G392" s="38">
        <v>4</v>
      </c>
      <c r="H392" s="63">
        <v>5.2</v>
      </c>
      <c r="I392" s="63">
        <v>5.6079999999999997</v>
      </c>
      <c r="J392" s="38">
        <v>104</v>
      </c>
      <c r="K392" s="38" t="s">
        <v>112</v>
      </c>
      <c r="L392" s="39" t="s">
        <v>142</v>
      </c>
      <c r="M392" s="38">
        <v>35</v>
      </c>
      <c r="N392" s="3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2"/>
      <c r="P392" s="332"/>
      <c r="Q392" s="332"/>
      <c r="R392" s="333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IFERROR(IF(W392=0,"",ROUNDUP(W392/H392,0)*0.01196),"")</f>
        <v/>
      </c>
      <c r="Y392" s="69" t="s">
        <v>48</v>
      </c>
      <c r="Z392" s="70" t="s">
        <v>48</v>
      </c>
      <c r="AD392" s="71"/>
      <c r="BA392" s="283" t="s">
        <v>66</v>
      </c>
    </row>
    <row r="393" spans="1:53" ht="27" customHeight="1" x14ac:dyDescent="0.25">
      <c r="A393" s="64" t="s">
        <v>575</v>
      </c>
      <c r="B393" s="64" t="s">
        <v>576</v>
      </c>
      <c r="C393" s="37">
        <v>4301020185</v>
      </c>
      <c r="D393" s="330">
        <v>4607091389364</v>
      </c>
      <c r="E393" s="330"/>
      <c r="F393" s="63">
        <v>0.42</v>
      </c>
      <c r="G393" s="38">
        <v>6</v>
      </c>
      <c r="H393" s="63">
        <v>2.52</v>
      </c>
      <c r="I393" s="63">
        <v>2.75</v>
      </c>
      <c r="J393" s="38">
        <v>156</v>
      </c>
      <c r="K393" s="38" t="s">
        <v>80</v>
      </c>
      <c r="L393" s="39" t="s">
        <v>142</v>
      </c>
      <c r="M393" s="38">
        <v>35</v>
      </c>
      <c r="N393" s="3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2"/>
      <c r="P393" s="332"/>
      <c r="Q393" s="332"/>
      <c r="R393" s="333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x14ac:dyDescent="0.2">
      <c r="A394" s="337"/>
      <c r="B394" s="337"/>
      <c r="C394" s="337"/>
      <c r="D394" s="337"/>
      <c r="E394" s="337"/>
      <c r="F394" s="337"/>
      <c r="G394" s="337"/>
      <c r="H394" s="337"/>
      <c r="I394" s="337"/>
      <c r="J394" s="337"/>
      <c r="K394" s="337"/>
      <c r="L394" s="337"/>
      <c r="M394" s="338"/>
      <c r="N394" s="334" t="s">
        <v>43</v>
      </c>
      <c r="O394" s="335"/>
      <c r="P394" s="335"/>
      <c r="Q394" s="335"/>
      <c r="R394" s="335"/>
      <c r="S394" s="335"/>
      <c r="T394" s="336"/>
      <c r="U394" s="43" t="s">
        <v>42</v>
      </c>
      <c r="V394" s="44">
        <f>IFERROR(V392/H392,"0")+IFERROR(V393/H393,"0")</f>
        <v>0</v>
      </c>
      <c r="W394" s="44">
        <f>IFERROR(W392/H392,"0")+IFERROR(W393/H393,"0")</f>
        <v>0</v>
      </c>
      <c r="X394" s="44">
        <f>IFERROR(IF(X392="",0,X392),"0")+IFERROR(IF(X393="",0,X393),"0")</f>
        <v>0</v>
      </c>
      <c r="Y394" s="68"/>
      <c r="Z394" s="68"/>
    </row>
    <row r="395" spans="1:53" x14ac:dyDescent="0.2">
      <c r="A395" s="337"/>
      <c r="B395" s="337"/>
      <c r="C395" s="337"/>
      <c r="D395" s="337"/>
      <c r="E395" s="337"/>
      <c r="F395" s="337"/>
      <c r="G395" s="337"/>
      <c r="H395" s="337"/>
      <c r="I395" s="337"/>
      <c r="J395" s="337"/>
      <c r="K395" s="337"/>
      <c r="L395" s="337"/>
      <c r="M395" s="338"/>
      <c r="N395" s="334" t="s">
        <v>43</v>
      </c>
      <c r="O395" s="335"/>
      <c r="P395" s="335"/>
      <c r="Q395" s="335"/>
      <c r="R395" s="335"/>
      <c r="S395" s="335"/>
      <c r="T395" s="336"/>
      <c r="U395" s="43" t="s">
        <v>0</v>
      </c>
      <c r="V395" s="44">
        <f>IFERROR(SUM(V392:V393),"0")</f>
        <v>0</v>
      </c>
      <c r="W395" s="44">
        <f>IFERROR(SUM(W392:W393),"0")</f>
        <v>0</v>
      </c>
      <c r="X395" s="43"/>
      <c r="Y395" s="68"/>
      <c r="Z395" s="68"/>
    </row>
    <row r="396" spans="1:53" ht="14.25" customHeight="1" x14ac:dyDescent="0.25">
      <c r="A396" s="343" t="s">
        <v>76</v>
      </c>
      <c r="B396" s="343"/>
      <c r="C396" s="343"/>
      <c r="D396" s="343"/>
      <c r="E396" s="343"/>
      <c r="F396" s="343"/>
      <c r="G396" s="343"/>
      <c r="H396" s="343"/>
      <c r="I396" s="343"/>
      <c r="J396" s="343"/>
      <c r="K396" s="343"/>
      <c r="L396" s="343"/>
      <c r="M396" s="343"/>
      <c r="N396" s="343"/>
      <c r="O396" s="343"/>
      <c r="P396" s="343"/>
      <c r="Q396" s="343"/>
      <c r="R396" s="343"/>
      <c r="S396" s="343"/>
      <c r="T396" s="343"/>
      <c r="U396" s="343"/>
      <c r="V396" s="343"/>
      <c r="W396" s="343"/>
      <c r="X396" s="343"/>
      <c r="Y396" s="67"/>
      <c r="Z396" s="67"/>
    </row>
    <row r="397" spans="1:53" ht="27" customHeight="1" x14ac:dyDescent="0.25">
      <c r="A397" s="64" t="s">
        <v>577</v>
      </c>
      <c r="B397" s="64" t="s">
        <v>578</v>
      </c>
      <c r="C397" s="37">
        <v>4301031212</v>
      </c>
      <c r="D397" s="330">
        <v>4607091389739</v>
      </c>
      <c r="E397" s="330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111</v>
      </c>
      <c r="M397" s="38">
        <v>45</v>
      </c>
      <c r="N397" s="3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2"/>
      <c r="P397" s="332"/>
      <c r="Q397" s="332"/>
      <c r="R397" s="33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3" si="16">IFERROR(IF(V397="",0,CEILING((V397/$H397),1)*$H397),"")</f>
        <v>0</v>
      </c>
      <c r="X397" s="42" t="str">
        <f>IFERROR(IF(W397=0,"",ROUNDUP(W397/H397,0)*0.00753),"")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4301031247</v>
      </c>
      <c r="D398" s="330">
        <v>4680115883048</v>
      </c>
      <c r="E398" s="330"/>
      <c r="F398" s="63">
        <v>1</v>
      </c>
      <c r="G398" s="38">
        <v>4</v>
      </c>
      <c r="H398" s="63">
        <v>4</v>
      </c>
      <c r="I398" s="63">
        <v>4.21</v>
      </c>
      <c r="J398" s="38">
        <v>120</v>
      </c>
      <c r="K398" s="38" t="s">
        <v>80</v>
      </c>
      <c r="L398" s="39" t="s">
        <v>79</v>
      </c>
      <c r="M398" s="38">
        <v>40</v>
      </c>
      <c r="N398" s="3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2"/>
      <c r="P398" s="332"/>
      <c r="Q398" s="332"/>
      <c r="R398" s="33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581</v>
      </c>
      <c r="B399" s="64" t="s">
        <v>582</v>
      </c>
      <c r="C399" s="37">
        <v>4301031176</v>
      </c>
      <c r="D399" s="330">
        <v>4607091389425</v>
      </c>
      <c r="E399" s="330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185</v>
      </c>
      <c r="L399" s="39" t="s">
        <v>79</v>
      </c>
      <c r="M399" s="38">
        <v>45</v>
      </c>
      <c r="N399" s="3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2"/>
      <c r="P399" s="332"/>
      <c r="Q399" s="332"/>
      <c r="R399" s="333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6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583</v>
      </c>
      <c r="B400" s="64" t="s">
        <v>584</v>
      </c>
      <c r="C400" s="37">
        <v>4301031215</v>
      </c>
      <c r="D400" s="330">
        <v>4680115882911</v>
      </c>
      <c r="E400" s="330"/>
      <c r="F400" s="63">
        <v>0.4</v>
      </c>
      <c r="G400" s="38">
        <v>6</v>
      </c>
      <c r="H400" s="63">
        <v>2.4</v>
      </c>
      <c r="I400" s="63">
        <v>2.5299999999999998</v>
      </c>
      <c r="J400" s="38">
        <v>234</v>
      </c>
      <c r="K400" s="38" t="s">
        <v>185</v>
      </c>
      <c r="L400" s="39" t="s">
        <v>79</v>
      </c>
      <c r="M400" s="38">
        <v>40</v>
      </c>
      <c r="N400" s="385" t="s">
        <v>585</v>
      </c>
      <c r="O400" s="332"/>
      <c r="P400" s="332"/>
      <c r="Q400" s="332"/>
      <c r="R400" s="333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6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586</v>
      </c>
      <c r="B401" s="64" t="s">
        <v>587</v>
      </c>
      <c r="C401" s="37">
        <v>4301031167</v>
      </c>
      <c r="D401" s="330">
        <v>4680115880771</v>
      </c>
      <c r="E401" s="330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185</v>
      </c>
      <c r="L401" s="39" t="s">
        <v>79</v>
      </c>
      <c r="M401" s="38">
        <v>45</v>
      </c>
      <c r="N401" s="3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2"/>
      <c r="P401" s="332"/>
      <c r="Q401" s="332"/>
      <c r="R401" s="333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6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588</v>
      </c>
      <c r="B402" s="64" t="s">
        <v>589</v>
      </c>
      <c r="C402" s="37">
        <v>4301031173</v>
      </c>
      <c r="D402" s="330">
        <v>4607091389500</v>
      </c>
      <c r="E402" s="330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185</v>
      </c>
      <c r="L402" s="39" t="s">
        <v>79</v>
      </c>
      <c r="M402" s="38">
        <v>45</v>
      </c>
      <c r="N402" s="3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2"/>
      <c r="P402" s="332"/>
      <c r="Q402" s="332"/>
      <c r="R402" s="333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6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590</v>
      </c>
      <c r="B403" s="64" t="s">
        <v>591</v>
      </c>
      <c r="C403" s="37">
        <v>4301031103</v>
      </c>
      <c r="D403" s="330">
        <v>4680115881983</v>
      </c>
      <c r="E403" s="330"/>
      <c r="F403" s="63">
        <v>0.28000000000000003</v>
      </c>
      <c r="G403" s="38">
        <v>4</v>
      </c>
      <c r="H403" s="63">
        <v>1.1200000000000001</v>
      </c>
      <c r="I403" s="63">
        <v>1.252</v>
      </c>
      <c r="J403" s="38">
        <v>234</v>
      </c>
      <c r="K403" s="38" t="s">
        <v>185</v>
      </c>
      <c r="L403" s="39" t="s">
        <v>79</v>
      </c>
      <c r="M403" s="38">
        <v>40</v>
      </c>
      <c r="N403" s="3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2"/>
      <c r="P403" s="332"/>
      <c r="Q403" s="332"/>
      <c r="R403" s="333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6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x14ac:dyDescent="0.2">
      <c r="A404" s="337"/>
      <c r="B404" s="337"/>
      <c r="C404" s="337"/>
      <c r="D404" s="337"/>
      <c r="E404" s="337"/>
      <c r="F404" s="337"/>
      <c r="G404" s="337"/>
      <c r="H404" s="337"/>
      <c r="I404" s="337"/>
      <c r="J404" s="337"/>
      <c r="K404" s="337"/>
      <c r="L404" s="337"/>
      <c r="M404" s="338"/>
      <c r="N404" s="334" t="s">
        <v>43</v>
      </c>
      <c r="O404" s="335"/>
      <c r="P404" s="335"/>
      <c r="Q404" s="335"/>
      <c r="R404" s="335"/>
      <c r="S404" s="335"/>
      <c r="T404" s="336"/>
      <c r="U404" s="43" t="s">
        <v>42</v>
      </c>
      <c r="V404" s="44">
        <f>IFERROR(V397/H397,"0")+IFERROR(V398/H398,"0")+IFERROR(V399/H399,"0")+IFERROR(V400/H400,"0")+IFERROR(V401/H401,"0")+IFERROR(V402/H402,"0")+IFERROR(V403/H403,"0")</f>
        <v>0</v>
      </c>
      <c r="W404" s="44">
        <f>IFERROR(W397/H397,"0")+IFERROR(W398/H398,"0")+IFERROR(W399/H399,"0")+IFERROR(W400/H400,"0")+IFERROR(W401/H401,"0")+IFERROR(W402/H402,"0")+IFERROR(W403/H403,"0")</f>
        <v>0</v>
      </c>
      <c r="X404" s="44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37"/>
      <c r="B405" s="337"/>
      <c r="C405" s="337"/>
      <c r="D405" s="337"/>
      <c r="E405" s="337"/>
      <c r="F405" s="337"/>
      <c r="G405" s="337"/>
      <c r="H405" s="337"/>
      <c r="I405" s="337"/>
      <c r="J405" s="337"/>
      <c r="K405" s="337"/>
      <c r="L405" s="337"/>
      <c r="M405" s="338"/>
      <c r="N405" s="334" t="s">
        <v>43</v>
      </c>
      <c r="O405" s="335"/>
      <c r="P405" s="335"/>
      <c r="Q405" s="335"/>
      <c r="R405" s="335"/>
      <c r="S405" s="335"/>
      <c r="T405" s="336"/>
      <c r="U405" s="43" t="s">
        <v>0</v>
      </c>
      <c r="V405" s="44">
        <f>IFERROR(SUM(V397:V403),"0")</f>
        <v>0</v>
      </c>
      <c r="W405" s="44">
        <f>IFERROR(SUM(W397:W403),"0")</f>
        <v>0</v>
      </c>
      <c r="X405" s="43"/>
      <c r="Y405" s="68"/>
      <c r="Z405" s="68"/>
    </row>
    <row r="406" spans="1:53" ht="14.25" customHeight="1" x14ac:dyDescent="0.25">
      <c r="A406" s="343" t="s">
        <v>94</v>
      </c>
      <c r="B406" s="343"/>
      <c r="C406" s="343"/>
      <c r="D406" s="343"/>
      <c r="E406" s="343"/>
      <c r="F406" s="343"/>
      <c r="G406" s="343"/>
      <c r="H406" s="343"/>
      <c r="I406" s="343"/>
      <c r="J406" s="343"/>
      <c r="K406" s="343"/>
      <c r="L406" s="343"/>
      <c r="M406" s="343"/>
      <c r="N406" s="343"/>
      <c r="O406" s="343"/>
      <c r="P406" s="343"/>
      <c r="Q406" s="343"/>
      <c r="R406" s="343"/>
      <c r="S406" s="343"/>
      <c r="T406" s="343"/>
      <c r="U406" s="343"/>
      <c r="V406" s="343"/>
      <c r="W406" s="343"/>
      <c r="X406" s="343"/>
      <c r="Y406" s="67"/>
      <c r="Z406" s="67"/>
    </row>
    <row r="407" spans="1:53" ht="27" customHeight="1" x14ac:dyDescent="0.25">
      <c r="A407" s="64" t="s">
        <v>592</v>
      </c>
      <c r="B407" s="64" t="s">
        <v>593</v>
      </c>
      <c r="C407" s="37">
        <v>4301040358</v>
      </c>
      <c r="D407" s="330">
        <v>4680115884571</v>
      </c>
      <c r="E407" s="330"/>
      <c r="F407" s="63">
        <v>0.1</v>
      </c>
      <c r="G407" s="38">
        <v>20</v>
      </c>
      <c r="H407" s="63">
        <v>2</v>
      </c>
      <c r="I407" s="63">
        <v>2.6</v>
      </c>
      <c r="J407" s="38">
        <v>200</v>
      </c>
      <c r="K407" s="38" t="s">
        <v>562</v>
      </c>
      <c r="L407" s="39" t="s">
        <v>561</v>
      </c>
      <c r="M407" s="38">
        <v>60</v>
      </c>
      <c r="N407" s="377" t="s">
        <v>594</v>
      </c>
      <c r="O407" s="332"/>
      <c r="P407" s="332"/>
      <c r="Q407" s="332"/>
      <c r="R407" s="333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130</v>
      </c>
      <c r="AD407" s="71"/>
      <c r="BA407" s="292" t="s">
        <v>66</v>
      </c>
    </row>
    <row r="408" spans="1:53" x14ac:dyDescent="0.2">
      <c r="A408" s="337"/>
      <c r="B408" s="337"/>
      <c r="C408" s="337"/>
      <c r="D408" s="337"/>
      <c r="E408" s="337"/>
      <c r="F408" s="337"/>
      <c r="G408" s="337"/>
      <c r="H408" s="337"/>
      <c r="I408" s="337"/>
      <c r="J408" s="337"/>
      <c r="K408" s="337"/>
      <c r="L408" s="337"/>
      <c r="M408" s="338"/>
      <c r="N408" s="334" t="s">
        <v>43</v>
      </c>
      <c r="O408" s="335"/>
      <c r="P408" s="335"/>
      <c r="Q408" s="335"/>
      <c r="R408" s="335"/>
      <c r="S408" s="335"/>
      <c r="T408" s="336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337"/>
      <c r="B409" s="337"/>
      <c r="C409" s="337"/>
      <c r="D409" s="337"/>
      <c r="E409" s="337"/>
      <c r="F409" s="337"/>
      <c r="G409" s="337"/>
      <c r="H409" s="337"/>
      <c r="I409" s="337"/>
      <c r="J409" s="337"/>
      <c r="K409" s="337"/>
      <c r="L409" s="337"/>
      <c r="M409" s="338"/>
      <c r="N409" s="334" t="s">
        <v>43</v>
      </c>
      <c r="O409" s="335"/>
      <c r="P409" s="335"/>
      <c r="Q409" s="335"/>
      <c r="R409" s="335"/>
      <c r="S409" s="335"/>
      <c r="T409" s="336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343" t="s">
        <v>103</v>
      </c>
      <c r="B410" s="343"/>
      <c r="C410" s="343"/>
      <c r="D410" s="343"/>
      <c r="E410" s="343"/>
      <c r="F410" s="343"/>
      <c r="G410" s="343"/>
      <c r="H410" s="343"/>
      <c r="I410" s="343"/>
      <c r="J410" s="343"/>
      <c r="K410" s="343"/>
      <c r="L410" s="343"/>
      <c r="M410" s="343"/>
      <c r="N410" s="343"/>
      <c r="O410" s="343"/>
      <c r="P410" s="343"/>
      <c r="Q410" s="343"/>
      <c r="R410" s="343"/>
      <c r="S410" s="343"/>
      <c r="T410" s="343"/>
      <c r="U410" s="343"/>
      <c r="V410" s="343"/>
      <c r="W410" s="343"/>
      <c r="X410" s="343"/>
      <c r="Y410" s="67"/>
      <c r="Z410" s="67"/>
    </row>
    <row r="411" spans="1:53" ht="27" customHeight="1" x14ac:dyDescent="0.25">
      <c r="A411" s="64" t="s">
        <v>595</v>
      </c>
      <c r="B411" s="64" t="s">
        <v>596</v>
      </c>
      <c r="C411" s="37">
        <v>4301170010</v>
      </c>
      <c r="D411" s="330">
        <v>4680115884090</v>
      </c>
      <c r="E411" s="330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562</v>
      </c>
      <c r="L411" s="39" t="s">
        <v>561</v>
      </c>
      <c r="M411" s="38">
        <v>150</v>
      </c>
      <c r="N411" s="378" t="s">
        <v>597</v>
      </c>
      <c r="O411" s="332"/>
      <c r="P411" s="332"/>
      <c r="Q411" s="332"/>
      <c r="R411" s="333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3" t="s">
        <v>66</v>
      </c>
    </row>
    <row r="412" spans="1:53" x14ac:dyDescent="0.2">
      <c r="A412" s="337"/>
      <c r="B412" s="337"/>
      <c r="C412" s="337"/>
      <c r="D412" s="337"/>
      <c r="E412" s="337"/>
      <c r="F412" s="337"/>
      <c r="G412" s="337"/>
      <c r="H412" s="337"/>
      <c r="I412" s="337"/>
      <c r="J412" s="337"/>
      <c r="K412" s="337"/>
      <c r="L412" s="337"/>
      <c r="M412" s="338"/>
      <c r="N412" s="334" t="s">
        <v>43</v>
      </c>
      <c r="O412" s="335"/>
      <c r="P412" s="335"/>
      <c r="Q412" s="335"/>
      <c r="R412" s="335"/>
      <c r="S412" s="335"/>
      <c r="T412" s="336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37"/>
      <c r="B413" s="337"/>
      <c r="C413" s="337"/>
      <c r="D413" s="337"/>
      <c r="E413" s="337"/>
      <c r="F413" s="337"/>
      <c r="G413" s="337"/>
      <c r="H413" s="337"/>
      <c r="I413" s="337"/>
      <c r="J413" s="337"/>
      <c r="K413" s="337"/>
      <c r="L413" s="337"/>
      <c r="M413" s="338"/>
      <c r="N413" s="334" t="s">
        <v>43</v>
      </c>
      <c r="O413" s="335"/>
      <c r="P413" s="335"/>
      <c r="Q413" s="335"/>
      <c r="R413" s="335"/>
      <c r="S413" s="335"/>
      <c r="T413" s="336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27.75" customHeight="1" x14ac:dyDescent="0.2">
      <c r="A414" s="359" t="s">
        <v>598</v>
      </c>
      <c r="B414" s="359"/>
      <c r="C414" s="359"/>
      <c r="D414" s="359"/>
      <c r="E414" s="359"/>
      <c r="F414" s="359"/>
      <c r="G414" s="359"/>
      <c r="H414" s="359"/>
      <c r="I414" s="359"/>
      <c r="J414" s="359"/>
      <c r="K414" s="359"/>
      <c r="L414" s="359"/>
      <c r="M414" s="359"/>
      <c r="N414" s="359"/>
      <c r="O414" s="359"/>
      <c r="P414" s="359"/>
      <c r="Q414" s="359"/>
      <c r="R414" s="359"/>
      <c r="S414" s="359"/>
      <c r="T414" s="359"/>
      <c r="U414" s="359"/>
      <c r="V414" s="359"/>
      <c r="W414" s="359"/>
      <c r="X414" s="359"/>
      <c r="Y414" s="55"/>
      <c r="Z414" s="55"/>
    </row>
    <row r="415" spans="1:53" ht="16.5" customHeight="1" x14ac:dyDescent="0.25">
      <c r="A415" s="354" t="s">
        <v>598</v>
      </c>
      <c r="B415" s="354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54"/>
      <c r="N415" s="354"/>
      <c r="O415" s="354"/>
      <c r="P415" s="354"/>
      <c r="Q415" s="354"/>
      <c r="R415" s="354"/>
      <c r="S415" s="354"/>
      <c r="T415" s="354"/>
      <c r="U415" s="354"/>
      <c r="V415" s="354"/>
      <c r="W415" s="354"/>
      <c r="X415" s="354"/>
      <c r="Y415" s="66"/>
      <c r="Z415" s="66"/>
    </row>
    <row r="416" spans="1:53" ht="14.25" customHeight="1" x14ac:dyDescent="0.25">
      <c r="A416" s="343" t="s">
        <v>116</v>
      </c>
      <c r="B416" s="343"/>
      <c r="C416" s="343"/>
      <c r="D416" s="343"/>
      <c r="E416" s="343"/>
      <c r="F416" s="343"/>
      <c r="G416" s="343"/>
      <c r="H416" s="343"/>
      <c r="I416" s="343"/>
      <c r="J416" s="343"/>
      <c r="K416" s="343"/>
      <c r="L416" s="343"/>
      <c r="M416" s="343"/>
      <c r="N416" s="343"/>
      <c r="O416" s="343"/>
      <c r="P416" s="343"/>
      <c r="Q416" s="343"/>
      <c r="R416" s="343"/>
      <c r="S416" s="343"/>
      <c r="T416" s="343"/>
      <c r="U416" s="343"/>
      <c r="V416" s="343"/>
      <c r="W416" s="343"/>
      <c r="X416" s="343"/>
      <c r="Y416" s="67"/>
      <c r="Z416" s="67"/>
    </row>
    <row r="417" spans="1:53" ht="27" customHeight="1" x14ac:dyDescent="0.25">
      <c r="A417" s="64" t="s">
        <v>599</v>
      </c>
      <c r="B417" s="64" t="s">
        <v>600</v>
      </c>
      <c r="C417" s="37">
        <v>4301011371</v>
      </c>
      <c r="D417" s="330">
        <v>4607091389067</v>
      </c>
      <c r="E417" s="330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142</v>
      </c>
      <c r="M417" s="38">
        <v>55</v>
      </c>
      <c r="N417" s="37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2"/>
      <c r="P417" s="332"/>
      <c r="Q417" s="332"/>
      <c r="R417" s="333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ref="W417:W425" si="17"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4" t="s">
        <v>66</v>
      </c>
    </row>
    <row r="418" spans="1:53" ht="27" customHeight="1" x14ac:dyDescent="0.25">
      <c r="A418" s="64" t="s">
        <v>601</v>
      </c>
      <c r="B418" s="64" t="s">
        <v>602</v>
      </c>
      <c r="C418" s="37">
        <v>4301011363</v>
      </c>
      <c r="D418" s="330">
        <v>4607091383522</v>
      </c>
      <c r="E418" s="330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111</v>
      </c>
      <c r="M418" s="38">
        <v>55</v>
      </c>
      <c r="N418" s="3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2"/>
      <c r="P418" s="332"/>
      <c r="Q418" s="332"/>
      <c r="R418" s="333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7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5" t="s">
        <v>66</v>
      </c>
    </row>
    <row r="419" spans="1:53" ht="27" customHeight="1" x14ac:dyDescent="0.25">
      <c r="A419" s="64" t="s">
        <v>603</v>
      </c>
      <c r="B419" s="64" t="s">
        <v>604</v>
      </c>
      <c r="C419" s="37">
        <v>4301011431</v>
      </c>
      <c r="D419" s="330">
        <v>4607091384437</v>
      </c>
      <c r="E419" s="330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111</v>
      </c>
      <c r="M419" s="38">
        <v>50</v>
      </c>
      <c r="N419" s="37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2"/>
      <c r="P419" s="332"/>
      <c r="Q419" s="332"/>
      <c r="R419" s="333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6" t="s">
        <v>66</v>
      </c>
    </row>
    <row r="420" spans="1:53" ht="27" customHeight="1" x14ac:dyDescent="0.25">
      <c r="A420" s="64" t="s">
        <v>605</v>
      </c>
      <c r="B420" s="64" t="s">
        <v>606</v>
      </c>
      <c r="C420" s="37">
        <v>4301011365</v>
      </c>
      <c r="D420" s="330">
        <v>4607091389104</v>
      </c>
      <c r="E420" s="330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55</v>
      </c>
      <c r="N420" s="3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2"/>
      <c r="P420" s="332"/>
      <c r="Q420" s="332"/>
      <c r="R420" s="333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7"/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7" t="s">
        <v>66</v>
      </c>
    </row>
    <row r="421" spans="1:53" ht="27" customHeight="1" x14ac:dyDescent="0.25">
      <c r="A421" s="64" t="s">
        <v>607</v>
      </c>
      <c r="B421" s="64" t="s">
        <v>608</v>
      </c>
      <c r="C421" s="37">
        <v>4301011367</v>
      </c>
      <c r="D421" s="330">
        <v>4680115880603</v>
      </c>
      <c r="E421" s="330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111</v>
      </c>
      <c r="M421" s="38">
        <v>55</v>
      </c>
      <c r="N421" s="37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2"/>
      <c r="P421" s="332"/>
      <c r="Q421" s="332"/>
      <c r="R421" s="333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7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8" t="s">
        <v>66</v>
      </c>
    </row>
    <row r="422" spans="1:53" ht="27" customHeight="1" x14ac:dyDescent="0.25">
      <c r="A422" s="64" t="s">
        <v>609</v>
      </c>
      <c r="B422" s="64" t="s">
        <v>610</v>
      </c>
      <c r="C422" s="37">
        <v>4301011168</v>
      </c>
      <c r="D422" s="330">
        <v>4607091389999</v>
      </c>
      <c r="E422" s="330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37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2"/>
      <c r="P422" s="332"/>
      <c r="Q422" s="332"/>
      <c r="R422" s="333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299" t="s">
        <v>66</v>
      </c>
    </row>
    <row r="423" spans="1:53" ht="27" customHeight="1" x14ac:dyDescent="0.25">
      <c r="A423" s="64" t="s">
        <v>611</v>
      </c>
      <c r="B423" s="64" t="s">
        <v>612</v>
      </c>
      <c r="C423" s="37">
        <v>4301011372</v>
      </c>
      <c r="D423" s="330">
        <v>4680115882782</v>
      </c>
      <c r="E423" s="330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50</v>
      </c>
      <c r="N423" s="37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2"/>
      <c r="P423" s="332"/>
      <c r="Q423" s="332"/>
      <c r="R423" s="333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7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0" t="s">
        <v>66</v>
      </c>
    </row>
    <row r="424" spans="1:53" ht="27" customHeight="1" x14ac:dyDescent="0.25">
      <c r="A424" s="64" t="s">
        <v>613</v>
      </c>
      <c r="B424" s="64" t="s">
        <v>614</v>
      </c>
      <c r="C424" s="37">
        <v>4301011190</v>
      </c>
      <c r="D424" s="330">
        <v>4607091389098</v>
      </c>
      <c r="E424" s="330"/>
      <c r="F424" s="63">
        <v>0.4</v>
      </c>
      <c r="G424" s="38">
        <v>6</v>
      </c>
      <c r="H424" s="63">
        <v>2.4</v>
      </c>
      <c r="I424" s="63">
        <v>2.6</v>
      </c>
      <c r="J424" s="38">
        <v>156</v>
      </c>
      <c r="K424" s="38" t="s">
        <v>80</v>
      </c>
      <c r="L424" s="39" t="s">
        <v>142</v>
      </c>
      <c r="M424" s="38">
        <v>50</v>
      </c>
      <c r="N424" s="3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2"/>
      <c r="P424" s="332"/>
      <c r="Q424" s="332"/>
      <c r="R424" s="333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7"/>
        <v>0</v>
      </c>
      <c r="X424" s="42" t="str">
        <f>IFERROR(IF(W424=0,"",ROUNDUP(W424/H424,0)*0.00753),"")</f>
        <v/>
      </c>
      <c r="Y424" s="69" t="s">
        <v>48</v>
      </c>
      <c r="Z424" s="70" t="s">
        <v>48</v>
      </c>
      <c r="AD424" s="71"/>
      <c r="BA424" s="301" t="s">
        <v>66</v>
      </c>
    </row>
    <row r="425" spans="1:53" ht="27" customHeight="1" x14ac:dyDescent="0.25">
      <c r="A425" s="64" t="s">
        <v>615</v>
      </c>
      <c r="B425" s="64" t="s">
        <v>616</v>
      </c>
      <c r="C425" s="37">
        <v>4301011366</v>
      </c>
      <c r="D425" s="330">
        <v>4607091389982</v>
      </c>
      <c r="E425" s="330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3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2"/>
      <c r="P425" s="332"/>
      <c r="Q425" s="332"/>
      <c r="R425" s="333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7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2" t="s">
        <v>66</v>
      </c>
    </row>
    <row r="426" spans="1:53" x14ac:dyDescent="0.2">
      <c r="A426" s="337"/>
      <c r="B426" s="337"/>
      <c r="C426" s="337"/>
      <c r="D426" s="337"/>
      <c r="E426" s="337"/>
      <c r="F426" s="337"/>
      <c r="G426" s="337"/>
      <c r="H426" s="337"/>
      <c r="I426" s="337"/>
      <c r="J426" s="337"/>
      <c r="K426" s="337"/>
      <c r="L426" s="337"/>
      <c r="M426" s="338"/>
      <c r="N426" s="334" t="s">
        <v>43</v>
      </c>
      <c r="O426" s="335"/>
      <c r="P426" s="335"/>
      <c r="Q426" s="335"/>
      <c r="R426" s="335"/>
      <c r="S426" s="335"/>
      <c r="T426" s="336"/>
      <c r="U426" s="43" t="s">
        <v>42</v>
      </c>
      <c r="V426" s="44">
        <f>IFERROR(V417/H417,"0")+IFERROR(V418/H418,"0")+IFERROR(V419/H419,"0")+IFERROR(V420/H420,"0")+IFERROR(V421/H421,"0")+IFERROR(V422/H422,"0")+IFERROR(V423/H423,"0")+IFERROR(V424/H424,"0")+IFERROR(V425/H425,"0")</f>
        <v>0</v>
      </c>
      <c r="W426" s="44">
        <f>IFERROR(W417/H417,"0")+IFERROR(W418/H418,"0")+IFERROR(W419/H419,"0")+IFERROR(W420/H420,"0")+IFERROR(W421/H421,"0")+IFERROR(W422/H422,"0")+IFERROR(W423/H423,"0")+IFERROR(W424/H424,"0")+IFERROR(W425/H425,"0")</f>
        <v>0</v>
      </c>
      <c r="X426" s="44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337"/>
      <c r="B427" s="337"/>
      <c r="C427" s="337"/>
      <c r="D427" s="337"/>
      <c r="E427" s="337"/>
      <c r="F427" s="337"/>
      <c r="G427" s="337"/>
      <c r="H427" s="337"/>
      <c r="I427" s="337"/>
      <c r="J427" s="337"/>
      <c r="K427" s="337"/>
      <c r="L427" s="337"/>
      <c r="M427" s="338"/>
      <c r="N427" s="334" t="s">
        <v>43</v>
      </c>
      <c r="O427" s="335"/>
      <c r="P427" s="335"/>
      <c r="Q427" s="335"/>
      <c r="R427" s="335"/>
      <c r="S427" s="335"/>
      <c r="T427" s="336"/>
      <c r="U427" s="43" t="s">
        <v>0</v>
      </c>
      <c r="V427" s="44">
        <f>IFERROR(SUM(V417:V425),"0")</f>
        <v>0</v>
      </c>
      <c r="W427" s="44">
        <f>IFERROR(SUM(W417:W425),"0")</f>
        <v>0</v>
      </c>
      <c r="X427" s="43"/>
      <c r="Y427" s="68"/>
      <c r="Z427" s="68"/>
    </row>
    <row r="428" spans="1:53" ht="14.25" customHeight="1" x14ac:dyDescent="0.25">
      <c r="A428" s="343" t="s">
        <v>108</v>
      </c>
      <c r="B428" s="343"/>
      <c r="C428" s="343"/>
      <c r="D428" s="343"/>
      <c r="E428" s="343"/>
      <c r="F428" s="343"/>
      <c r="G428" s="343"/>
      <c r="H428" s="343"/>
      <c r="I428" s="343"/>
      <c r="J428" s="343"/>
      <c r="K428" s="343"/>
      <c r="L428" s="343"/>
      <c r="M428" s="343"/>
      <c r="N428" s="343"/>
      <c r="O428" s="343"/>
      <c r="P428" s="343"/>
      <c r="Q428" s="343"/>
      <c r="R428" s="343"/>
      <c r="S428" s="343"/>
      <c r="T428" s="343"/>
      <c r="U428" s="343"/>
      <c r="V428" s="343"/>
      <c r="W428" s="343"/>
      <c r="X428" s="343"/>
      <c r="Y428" s="67"/>
      <c r="Z428" s="67"/>
    </row>
    <row r="429" spans="1:53" ht="16.5" customHeight="1" x14ac:dyDescent="0.25">
      <c r="A429" s="64" t="s">
        <v>617</v>
      </c>
      <c r="B429" s="64" t="s">
        <v>618</v>
      </c>
      <c r="C429" s="37">
        <v>4301020222</v>
      </c>
      <c r="D429" s="330">
        <v>4607091388930</v>
      </c>
      <c r="E429" s="330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111</v>
      </c>
      <c r="M429" s="38">
        <v>55</v>
      </c>
      <c r="N429" s="3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2"/>
      <c r="P429" s="332"/>
      <c r="Q429" s="332"/>
      <c r="R429" s="333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16.5" customHeight="1" x14ac:dyDescent="0.25">
      <c r="A430" s="64" t="s">
        <v>619</v>
      </c>
      <c r="B430" s="64" t="s">
        <v>620</v>
      </c>
      <c r="C430" s="37">
        <v>4301020206</v>
      </c>
      <c r="D430" s="330">
        <v>4680115880054</v>
      </c>
      <c r="E430" s="330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80</v>
      </c>
      <c r="L430" s="39" t="s">
        <v>111</v>
      </c>
      <c r="M430" s="38">
        <v>55</v>
      </c>
      <c r="N430" s="3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2"/>
      <c r="P430" s="332"/>
      <c r="Q430" s="332"/>
      <c r="R430" s="333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x14ac:dyDescent="0.2">
      <c r="A431" s="337"/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8"/>
      <c r="N431" s="334" t="s">
        <v>43</v>
      </c>
      <c r="O431" s="335"/>
      <c r="P431" s="335"/>
      <c r="Q431" s="335"/>
      <c r="R431" s="335"/>
      <c r="S431" s="335"/>
      <c r="T431" s="336"/>
      <c r="U431" s="43" t="s">
        <v>42</v>
      </c>
      <c r="V431" s="44">
        <f>IFERROR(V429/H429,"0")+IFERROR(V430/H430,"0")</f>
        <v>0</v>
      </c>
      <c r="W431" s="44">
        <f>IFERROR(W429/H429,"0")+IFERROR(W430/H430,"0")</f>
        <v>0</v>
      </c>
      <c r="X431" s="44">
        <f>IFERROR(IF(X429="",0,X429),"0")+IFERROR(IF(X430="",0,X430),"0")</f>
        <v>0</v>
      </c>
      <c r="Y431" s="68"/>
      <c r="Z431" s="68"/>
    </row>
    <row r="432" spans="1:53" x14ac:dyDescent="0.2">
      <c r="A432" s="337"/>
      <c r="B432" s="337"/>
      <c r="C432" s="337"/>
      <c r="D432" s="337"/>
      <c r="E432" s="337"/>
      <c r="F432" s="337"/>
      <c r="G432" s="337"/>
      <c r="H432" s="337"/>
      <c r="I432" s="337"/>
      <c r="J432" s="337"/>
      <c r="K432" s="337"/>
      <c r="L432" s="337"/>
      <c r="M432" s="338"/>
      <c r="N432" s="334" t="s">
        <v>43</v>
      </c>
      <c r="O432" s="335"/>
      <c r="P432" s="335"/>
      <c r="Q432" s="335"/>
      <c r="R432" s="335"/>
      <c r="S432" s="335"/>
      <c r="T432" s="336"/>
      <c r="U432" s="43" t="s">
        <v>0</v>
      </c>
      <c r="V432" s="44">
        <f>IFERROR(SUM(V429:V430),"0")</f>
        <v>0</v>
      </c>
      <c r="W432" s="44">
        <f>IFERROR(SUM(W429:W430),"0")</f>
        <v>0</v>
      </c>
      <c r="X432" s="43"/>
      <c r="Y432" s="68"/>
      <c r="Z432" s="68"/>
    </row>
    <row r="433" spans="1:53" ht="14.25" customHeight="1" x14ac:dyDescent="0.25">
      <c r="A433" s="343" t="s">
        <v>76</v>
      </c>
      <c r="B433" s="343"/>
      <c r="C433" s="343"/>
      <c r="D433" s="343"/>
      <c r="E433" s="343"/>
      <c r="F433" s="343"/>
      <c r="G433" s="343"/>
      <c r="H433" s="343"/>
      <c r="I433" s="343"/>
      <c r="J433" s="343"/>
      <c r="K433" s="343"/>
      <c r="L433" s="343"/>
      <c r="M433" s="343"/>
      <c r="N433" s="343"/>
      <c r="O433" s="343"/>
      <c r="P433" s="343"/>
      <c r="Q433" s="343"/>
      <c r="R433" s="343"/>
      <c r="S433" s="343"/>
      <c r="T433" s="343"/>
      <c r="U433" s="343"/>
      <c r="V433" s="343"/>
      <c r="W433" s="343"/>
      <c r="X433" s="343"/>
      <c r="Y433" s="67"/>
      <c r="Z433" s="67"/>
    </row>
    <row r="434" spans="1:53" ht="27" customHeight="1" x14ac:dyDescent="0.25">
      <c r="A434" s="64" t="s">
        <v>621</v>
      </c>
      <c r="B434" s="64" t="s">
        <v>622</v>
      </c>
      <c r="C434" s="37">
        <v>4301031252</v>
      </c>
      <c r="D434" s="330">
        <v>4680115883116</v>
      </c>
      <c r="E434" s="330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112</v>
      </c>
      <c r="L434" s="39" t="s">
        <v>111</v>
      </c>
      <c r="M434" s="38">
        <v>60</v>
      </c>
      <c r="N434" s="3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2"/>
      <c r="P434" s="332"/>
      <c r="Q434" s="332"/>
      <c r="R434" s="333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ref="W434:W439" si="18">IFERROR(IF(V434="",0,CEILING((V434/$H434),1)*$H434),"")</f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ht="27" customHeight="1" x14ac:dyDescent="0.25">
      <c r="A435" s="64" t="s">
        <v>623</v>
      </c>
      <c r="B435" s="64" t="s">
        <v>624</v>
      </c>
      <c r="C435" s="37">
        <v>4301031248</v>
      </c>
      <c r="D435" s="330">
        <v>4680115883093</v>
      </c>
      <c r="E435" s="330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112</v>
      </c>
      <c r="L435" s="39" t="s">
        <v>79</v>
      </c>
      <c r="M435" s="38">
        <v>60</v>
      </c>
      <c r="N435" s="3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2"/>
      <c r="P435" s="332"/>
      <c r="Q435" s="332"/>
      <c r="R435" s="333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8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6" t="s">
        <v>66</v>
      </c>
    </row>
    <row r="436" spans="1:53" ht="27" customHeight="1" x14ac:dyDescent="0.25">
      <c r="A436" s="64" t="s">
        <v>625</v>
      </c>
      <c r="B436" s="64" t="s">
        <v>626</v>
      </c>
      <c r="C436" s="37">
        <v>4301031250</v>
      </c>
      <c r="D436" s="330">
        <v>4680115883109</v>
      </c>
      <c r="E436" s="330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112</v>
      </c>
      <c r="L436" s="39" t="s">
        <v>79</v>
      </c>
      <c r="M436" s="38">
        <v>60</v>
      </c>
      <c r="N436" s="3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2"/>
      <c r="P436" s="332"/>
      <c r="Q436" s="332"/>
      <c r="R436" s="333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8"/>
        <v>0</v>
      </c>
      <c r="X436" s="42" t="str">
        <f>IFERROR(IF(W436=0,"",ROUNDUP(W436/H436,0)*0.01196),"")</f>
        <v/>
      </c>
      <c r="Y436" s="69" t="s">
        <v>48</v>
      </c>
      <c r="Z436" s="70" t="s">
        <v>48</v>
      </c>
      <c r="AD436" s="71"/>
      <c r="BA436" s="307" t="s">
        <v>66</v>
      </c>
    </row>
    <row r="437" spans="1:53" ht="27" customHeight="1" x14ac:dyDescent="0.25">
      <c r="A437" s="64" t="s">
        <v>627</v>
      </c>
      <c r="B437" s="64" t="s">
        <v>628</v>
      </c>
      <c r="C437" s="37">
        <v>4301031249</v>
      </c>
      <c r="D437" s="330">
        <v>4680115882072</v>
      </c>
      <c r="E437" s="330"/>
      <c r="F437" s="63">
        <v>0.6</v>
      </c>
      <c r="G437" s="38">
        <v>6</v>
      </c>
      <c r="H437" s="63">
        <v>3.6</v>
      </c>
      <c r="I437" s="63">
        <v>3.84</v>
      </c>
      <c r="J437" s="38">
        <v>120</v>
      </c>
      <c r="K437" s="38" t="s">
        <v>80</v>
      </c>
      <c r="L437" s="39" t="s">
        <v>111</v>
      </c>
      <c r="M437" s="38">
        <v>60</v>
      </c>
      <c r="N437" s="361" t="s">
        <v>629</v>
      </c>
      <c r="O437" s="332"/>
      <c r="P437" s="332"/>
      <c r="Q437" s="332"/>
      <c r="R437" s="333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8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08" t="s">
        <v>66</v>
      </c>
    </row>
    <row r="438" spans="1:53" ht="27" customHeight="1" x14ac:dyDescent="0.25">
      <c r="A438" s="64" t="s">
        <v>630</v>
      </c>
      <c r="B438" s="64" t="s">
        <v>631</v>
      </c>
      <c r="C438" s="37">
        <v>4301031251</v>
      </c>
      <c r="D438" s="330">
        <v>4680115882102</v>
      </c>
      <c r="E438" s="330"/>
      <c r="F438" s="63">
        <v>0.6</v>
      </c>
      <c r="G438" s="38">
        <v>6</v>
      </c>
      <c r="H438" s="63">
        <v>3.6</v>
      </c>
      <c r="I438" s="63">
        <v>3.81</v>
      </c>
      <c r="J438" s="38">
        <v>120</v>
      </c>
      <c r="K438" s="38" t="s">
        <v>80</v>
      </c>
      <c r="L438" s="39" t="s">
        <v>79</v>
      </c>
      <c r="M438" s="38">
        <v>60</v>
      </c>
      <c r="N438" s="362" t="s">
        <v>632</v>
      </c>
      <c r="O438" s="332"/>
      <c r="P438" s="332"/>
      <c r="Q438" s="332"/>
      <c r="R438" s="333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18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09" t="s">
        <v>66</v>
      </c>
    </row>
    <row r="439" spans="1:53" ht="27" customHeight="1" x14ac:dyDescent="0.25">
      <c r="A439" s="64" t="s">
        <v>633</v>
      </c>
      <c r="B439" s="64" t="s">
        <v>634</v>
      </c>
      <c r="C439" s="37">
        <v>4301031253</v>
      </c>
      <c r="D439" s="330">
        <v>4680115882096</v>
      </c>
      <c r="E439" s="330"/>
      <c r="F439" s="63">
        <v>0.6</v>
      </c>
      <c r="G439" s="38">
        <v>6</v>
      </c>
      <c r="H439" s="63">
        <v>3.6</v>
      </c>
      <c r="I439" s="63">
        <v>3.81</v>
      </c>
      <c r="J439" s="38">
        <v>120</v>
      </c>
      <c r="K439" s="38" t="s">
        <v>80</v>
      </c>
      <c r="L439" s="39" t="s">
        <v>79</v>
      </c>
      <c r="M439" s="38">
        <v>60</v>
      </c>
      <c r="N439" s="363" t="s">
        <v>635</v>
      </c>
      <c r="O439" s="332"/>
      <c r="P439" s="332"/>
      <c r="Q439" s="332"/>
      <c r="R439" s="333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8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10" t="s">
        <v>66</v>
      </c>
    </row>
    <row r="440" spans="1:53" x14ac:dyDescent="0.2">
      <c r="A440" s="337"/>
      <c r="B440" s="337"/>
      <c r="C440" s="337"/>
      <c r="D440" s="337"/>
      <c r="E440" s="337"/>
      <c r="F440" s="337"/>
      <c r="G440" s="337"/>
      <c r="H440" s="337"/>
      <c r="I440" s="337"/>
      <c r="J440" s="337"/>
      <c r="K440" s="337"/>
      <c r="L440" s="337"/>
      <c r="M440" s="338"/>
      <c r="N440" s="334" t="s">
        <v>43</v>
      </c>
      <c r="O440" s="335"/>
      <c r="P440" s="335"/>
      <c r="Q440" s="335"/>
      <c r="R440" s="335"/>
      <c r="S440" s="335"/>
      <c r="T440" s="336"/>
      <c r="U440" s="43" t="s">
        <v>42</v>
      </c>
      <c r="V440" s="44">
        <f>IFERROR(V434/H434,"0")+IFERROR(V435/H435,"0")+IFERROR(V436/H436,"0")+IFERROR(V437/H437,"0")+IFERROR(V438/H438,"0")+IFERROR(V439/H439,"0")</f>
        <v>0</v>
      </c>
      <c r="W440" s="44">
        <f>IFERROR(W434/H434,"0")+IFERROR(W435/H435,"0")+IFERROR(W436/H436,"0")+IFERROR(W437/H437,"0")+IFERROR(W438/H438,"0")+IFERROR(W439/H439,"0")</f>
        <v>0</v>
      </c>
      <c r="X440" s="44">
        <f>IFERROR(IF(X434="",0,X434),"0")+IFERROR(IF(X435="",0,X435),"0")+IFERROR(IF(X436="",0,X436),"0")+IFERROR(IF(X437="",0,X437),"0")+IFERROR(IF(X438="",0,X438),"0")+IFERROR(IF(X439="",0,X439),"0")</f>
        <v>0</v>
      </c>
      <c r="Y440" s="68"/>
      <c r="Z440" s="68"/>
    </row>
    <row r="441" spans="1:53" x14ac:dyDescent="0.2">
      <c r="A441" s="337"/>
      <c r="B441" s="337"/>
      <c r="C441" s="337"/>
      <c r="D441" s="337"/>
      <c r="E441" s="337"/>
      <c r="F441" s="337"/>
      <c r="G441" s="337"/>
      <c r="H441" s="337"/>
      <c r="I441" s="337"/>
      <c r="J441" s="337"/>
      <c r="K441" s="337"/>
      <c r="L441" s="337"/>
      <c r="M441" s="338"/>
      <c r="N441" s="334" t="s">
        <v>43</v>
      </c>
      <c r="O441" s="335"/>
      <c r="P441" s="335"/>
      <c r="Q441" s="335"/>
      <c r="R441" s="335"/>
      <c r="S441" s="335"/>
      <c r="T441" s="336"/>
      <c r="U441" s="43" t="s">
        <v>0</v>
      </c>
      <c r="V441" s="44">
        <f>IFERROR(SUM(V434:V439),"0")</f>
        <v>0</v>
      </c>
      <c r="W441" s="44">
        <f>IFERROR(SUM(W434:W439),"0")</f>
        <v>0</v>
      </c>
      <c r="X441" s="43"/>
      <c r="Y441" s="68"/>
      <c r="Z441" s="68"/>
    </row>
    <row r="442" spans="1:53" ht="14.25" customHeight="1" x14ac:dyDescent="0.25">
      <c r="A442" s="343" t="s">
        <v>81</v>
      </c>
      <c r="B442" s="343"/>
      <c r="C442" s="343"/>
      <c r="D442" s="343"/>
      <c r="E442" s="343"/>
      <c r="F442" s="343"/>
      <c r="G442" s="343"/>
      <c r="H442" s="343"/>
      <c r="I442" s="343"/>
      <c r="J442" s="343"/>
      <c r="K442" s="343"/>
      <c r="L442" s="343"/>
      <c r="M442" s="343"/>
      <c r="N442" s="343"/>
      <c r="O442" s="343"/>
      <c r="P442" s="343"/>
      <c r="Q442" s="343"/>
      <c r="R442" s="343"/>
      <c r="S442" s="343"/>
      <c r="T442" s="343"/>
      <c r="U442" s="343"/>
      <c r="V442" s="343"/>
      <c r="W442" s="343"/>
      <c r="X442" s="343"/>
      <c r="Y442" s="67"/>
      <c r="Z442" s="67"/>
    </row>
    <row r="443" spans="1:53" ht="16.5" customHeight="1" x14ac:dyDescent="0.25">
      <c r="A443" s="64" t="s">
        <v>636</v>
      </c>
      <c r="B443" s="64" t="s">
        <v>637</v>
      </c>
      <c r="C443" s="37">
        <v>4301051230</v>
      </c>
      <c r="D443" s="330">
        <v>4607091383409</v>
      </c>
      <c r="E443" s="330"/>
      <c r="F443" s="63">
        <v>1.3</v>
      </c>
      <c r="G443" s="38">
        <v>6</v>
      </c>
      <c r="H443" s="63">
        <v>7.8</v>
      </c>
      <c r="I443" s="63">
        <v>8.3460000000000001</v>
      </c>
      <c r="J443" s="38">
        <v>56</v>
      </c>
      <c r="K443" s="38" t="s">
        <v>112</v>
      </c>
      <c r="L443" s="39" t="s">
        <v>79</v>
      </c>
      <c r="M443" s="38">
        <v>45</v>
      </c>
      <c r="N443" s="3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2"/>
      <c r="P443" s="332"/>
      <c r="Q443" s="332"/>
      <c r="R443" s="333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ht="16.5" customHeight="1" x14ac:dyDescent="0.25">
      <c r="A444" s="64" t="s">
        <v>638</v>
      </c>
      <c r="B444" s="64" t="s">
        <v>639</v>
      </c>
      <c r="C444" s="37">
        <v>4301051231</v>
      </c>
      <c r="D444" s="330">
        <v>4607091383416</v>
      </c>
      <c r="E444" s="330"/>
      <c r="F444" s="63">
        <v>1.3</v>
      </c>
      <c r="G444" s="38">
        <v>6</v>
      </c>
      <c r="H444" s="63">
        <v>7.8</v>
      </c>
      <c r="I444" s="63">
        <v>8.3460000000000001</v>
      </c>
      <c r="J444" s="38">
        <v>56</v>
      </c>
      <c r="K444" s="38" t="s">
        <v>112</v>
      </c>
      <c r="L444" s="39" t="s">
        <v>79</v>
      </c>
      <c r="M444" s="38">
        <v>45</v>
      </c>
      <c r="N444" s="35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2"/>
      <c r="P444" s="332"/>
      <c r="Q444" s="332"/>
      <c r="R444" s="333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2" t="s">
        <v>66</v>
      </c>
    </row>
    <row r="445" spans="1:53" x14ac:dyDescent="0.2">
      <c r="A445" s="337"/>
      <c r="B445" s="337"/>
      <c r="C445" s="337"/>
      <c r="D445" s="337"/>
      <c r="E445" s="337"/>
      <c r="F445" s="337"/>
      <c r="G445" s="337"/>
      <c r="H445" s="337"/>
      <c r="I445" s="337"/>
      <c r="J445" s="337"/>
      <c r="K445" s="337"/>
      <c r="L445" s="337"/>
      <c r="M445" s="338"/>
      <c r="N445" s="334" t="s">
        <v>43</v>
      </c>
      <c r="O445" s="335"/>
      <c r="P445" s="335"/>
      <c r="Q445" s="335"/>
      <c r="R445" s="335"/>
      <c r="S445" s="335"/>
      <c r="T445" s="336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37"/>
      <c r="B446" s="337"/>
      <c r="C446" s="337"/>
      <c r="D446" s="337"/>
      <c r="E446" s="337"/>
      <c r="F446" s="337"/>
      <c r="G446" s="337"/>
      <c r="H446" s="337"/>
      <c r="I446" s="337"/>
      <c r="J446" s="337"/>
      <c r="K446" s="337"/>
      <c r="L446" s="337"/>
      <c r="M446" s="338"/>
      <c r="N446" s="334" t="s">
        <v>43</v>
      </c>
      <c r="O446" s="335"/>
      <c r="P446" s="335"/>
      <c r="Q446" s="335"/>
      <c r="R446" s="335"/>
      <c r="S446" s="335"/>
      <c r="T446" s="336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27.75" customHeight="1" x14ac:dyDescent="0.2">
      <c r="A447" s="359" t="s">
        <v>640</v>
      </c>
      <c r="B447" s="359"/>
      <c r="C447" s="359"/>
      <c r="D447" s="359"/>
      <c r="E447" s="359"/>
      <c r="F447" s="359"/>
      <c r="G447" s="359"/>
      <c r="H447" s="359"/>
      <c r="I447" s="359"/>
      <c r="J447" s="359"/>
      <c r="K447" s="359"/>
      <c r="L447" s="359"/>
      <c r="M447" s="359"/>
      <c r="N447" s="359"/>
      <c r="O447" s="359"/>
      <c r="P447" s="359"/>
      <c r="Q447" s="359"/>
      <c r="R447" s="359"/>
      <c r="S447" s="359"/>
      <c r="T447" s="359"/>
      <c r="U447" s="359"/>
      <c r="V447" s="359"/>
      <c r="W447" s="359"/>
      <c r="X447" s="359"/>
      <c r="Y447" s="55"/>
      <c r="Z447" s="55"/>
    </row>
    <row r="448" spans="1:53" ht="16.5" customHeight="1" x14ac:dyDescent="0.25">
      <c r="A448" s="354" t="s">
        <v>641</v>
      </c>
      <c r="B448" s="354"/>
      <c r="C448" s="354"/>
      <c r="D448" s="354"/>
      <c r="E448" s="354"/>
      <c r="F448" s="354"/>
      <c r="G448" s="354"/>
      <c r="H448" s="354"/>
      <c r="I448" s="354"/>
      <c r="J448" s="354"/>
      <c r="K448" s="354"/>
      <c r="L448" s="354"/>
      <c r="M448" s="354"/>
      <c r="N448" s="354"/>
      <c r="O448" s="354"/>
      <c r="P448" s="354"/>
      <c r="Q448" s="354"/>
      <c r="R448" s="354"/>
      <c r="S448" s="354"/>
      <c r="T448" s="354"/>
      <c r="U448" s="354"/>
      <c r="V448" s="354"/>
      <c r="W448" s="354"/>
      <c r="X448" s="354"/>
      <c r="Y448" s="66"/>
      <c r="Z448" s="66"/>
    </row>
    <row r="449" spans="1:53" ht="14.25" customHeight="1" x14ac:dyDescent="0.25">
      <c r="A449" s="343" t="s">
        <v>116</v>
      </c>
      <c r="B449" s="343"/>
      <c r="C449" s="343"/>
      <c r="D449" s="343"/>
      <c r="E449" s="343"/>
      <c r="F449" s="343"/>
      <c r="G449" s="343"/>
      <c r="H449" s="343"/>
      <c r="I449" s="343"/>
      <c r="J449" s="343"/>
      <c r="K449" s="343"/>
      <c r="L449" s="343"/>
      <c r="M449" s="343"/>
      <c r="N449" s="343"/>
      <c r="O449" s="343"/>
      <c r="P449" s="343"/>
      <c r="Q449" s="343"/>
      <c r="R449" s="343"/>
      <c r="S449" s="343"/>
      <c r="T449" s="343"/>
      <c r="U449" s="343"/>
      <c r="V449" s="343"/>
      <c r="W449" s="343"/>
      <c r="X449" s="343"/>
      <c r="Y449" s="67"/>
      <c r="Z449" s="67"/>
    </row>
    <row r="450" spans="1:53" ht="27" customHeight="1" x14ac:dyDescent="0.25">
      <c r="A450" s="64" t="s">
        <v>642</v>
      </c>
      <c r="B450" s="64" t="s">
        <v>643</v>
      </c>
      <c r="C450" s="37">
        <v>4301011585</v>
      </c>
      <c r="D450" s="330">
        <v>4640242180441</v>
      </c>
      <c r="E450" s="330"/>
      <c r="F450" s="63">
        <v>1.5</v>
      </c>
      <c r="G450" s="38">
        <v>8</v>
      </c>
      <c r="H450" s="63">
        <v>12</v>
      </c>
      <c r="I450" s="63">
        <v>12.48</v>
      </c>
      <c r="J450" s="38">
        <v>56</v>
      </c>
      <c r="K450" s="38" t="s">
        <v>112</v>
      </c>
      <c r="L450" s="39" t="s">
        <v>111</v>
      </c>
      <c r="M450" s="38">
        <v>50</v>
      </c>
      <c r="N450" s="355" t="s">
        <v>644</v>
      </c>
      <c r="O450" s="332"/>
      <c r="P450" s="332"/>
      <c r="Q450" s="332"/>
      <c r="R450" s="333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3" t="s">
        <v>66</v>
      </c>
    </row>
    <row r="451" spans="1:53" ht="27" customHeight="1" x14ac:dyDescent="0.25">
      <c r="A451" s="64" t="s">
        <v>645</v>
      </c>
      <c r="B451" s="64" t="s">
        <v>646</v>
      </c>
      <c r="C451" s="37">
        <v>4301011584</v>
      </c>
      <c r="D451" s="330">
        <v>4640242180564</v>
      </c>
      <c r="E451" s="330"/>
      <c r="F451" s="63">
        <v>1.5</v>
      </c>
      <c r="G451" s="38">
        <v>8</v>
      </c>
      <c r="H451" s="63">
        <v>12</v>
      </c>
      <c r="I451" s="63">
        <v>12.48</v>
      </c>
      <c r="J451" s="38">
        <v>56</v>
      </c>
      <c r="K451" s="38" t="s">
        <v>112</v>
      </c>
      <c r="L451" s="39" t="s">
        <v>111</v>
      </c>
      <c r="M451" s="38">
        <v>50</v>
      </c>
      <c r="N451" s="356" t="s">
        <v>647</v>
      </c>
      <c r="O451" s="332"/>
      <c r="P451" s="332"/>
      <c r="Q451" s="332"/>
      <c r="R451" s="333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4" t="s">
        <v>66</v>
      </c>
    </row>
    <row r="452" spans="1:53" x14ac:dyDescent="0.2">
      <c r="A452" s="337"/>
      <c r="B452" s="337"/>
      <c r="C452" s="337"/>
      <c r="D452" s="337"/>
      <c r="E452" s="337"/>
      <c r="F452" s="337"/>
      <c r="G452" s="337"/>
      <c r="H452" s="337"/>
      <c r="I452" s="337"/>
      <c r="J452" s="337"/>
      <c r="K452" s="337"/>
      <c r="L452" s="337"/>
      <c r="M452" s="338"/>
      <c r="N452" s="334" t="s">
        <v>43</v>
      </c>
      <c r="O452" s="335"/>
      <c r="P452" s="335"/>
      <c r="Q452" s="335"/>
      <c r="R452" s="335"/>
      <c r="S452" s="335"/>
      <c r="T452" s="336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x14ac:dyDescent="0.2">
      <c r="A453" s="337"/>
      <c r="B453" s="337"/>
      <c r="C453" s="337"/>
      <c r="D453" s="337"/>
      <c r="E453" s="337"/>
      <c r="F453" s="337"/>
      <c r="G453" s="337"/>
      <c r="H453" s="337"/>
      <c r="I453" s="337"/>
      <c r="J453" s="337"/>
      <c r="K453" s="337"/>
      <c r="L453" s="337"/>
      <c r="M453" s="338"/>
      <c r="N453" s="334" t="s">
        <v>43</v>
      </c>
      <c r="O453" s="335"/>
      <c r="P453" s="335"/>
      <c r="Q453" s="335"/>
      <c r="R453" s="335"/>
      <c r="S453" s="335"/>
      <c r="T453" s="336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25">
      <c r="A454" s="343" t="s">
        <v>108</v>
      </c>
      <c r="B454" s="343"/>
      <c r="C454" s="343"/>
      <c r="D454" s="343"/>
      <c r="E454" s="343"/>
      <c r="F454" s="343"/>
      <c r="G454" s="343"/>
      <c r="H454" s="343"/>
      <c r="I454" s="343"/>
      <c r="J454" s="343"/>
      <c r="K454" s="343"/>
      <c r="L454" s="343"/>
      <c r="M454" s="343"/>
      <c r="N454" s="343"/>
      <c r="O454" s="343"/>
      <c r="P454" s="343"/>
      <c r="Q454" s="343"/>
      <c r="R454" s="343"/>
      <c r="S454" s="343"/>
      <c r="T454" s="343"/>
      <c r="U454" s="343"/>
      <c r="V454" s="343"/>
      <c r="W454" s="343"/>
      <c r="X454" s="343"/>
      <c r="Y454" s="67"/>
      <c r="Z454" s="67"/>
    </row>
    <row r="455" spans="1:53" ht="27" customHeight="1" x14ac:dyDescent="0.25">
      <c r="A455" s="64" t="s">
        <v>648</v>
      </c>
      <c r="B455" s="64" t="s">
        <v>649</v>
      </c>
      <c r="C455" s="37">
        <v>4301020260</v>
      </c>
      <c r="D455" s="330">
        <v>4640242180526</v>
      </c>
      <c r="E455" s="330"/>
      <c r="F455" s="63">
        <v>1.8</v>
      </c>
      <c r="G455" s="38">
        <v>6</v>
      </c>
      <c r="H455" s="63">
        <v>10.8</v>
      </c>
      <c r="I455" s="63">
        <v>11.28</v>
      </c>
      <c r="J455" s="38">
        <v>56</v>
      </c>
      <c r="K455" s="38" t="s">
        <v>112</v>
      </c>
      <c r="L455" s="39" t="s">
        <v>111</v>
      </c>
      <c r="M455" s="38">
        <v>50</v>
      </c>
      <c r="N455" s="352" t="s">
        <v>650</v>
      </c>
      <c r="O455" s="332"/>
      <c r="P455" s="332"/>
      <c r="Q455" s="332"/>
      <c r="R455" s="333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ht="16.5" customHeight="1" x14ac:dyDescent="0.25">
      <c r="A456" s="64" t="s">
        <v>651</v>
      </c>
      <c r="B456" s="64" t="s">
        <v>652</v>
      </c>
      <c r="C456" s="37">
        <v>4301020269</v>
      </c>
      <c r="D456" s="330">
        <v>4640242180519</v>
      </c>
      <c r="E456" s="330"/>
      <c r="F456" s="63">
        <v>1.35</v>
      </c>
      <c r="G456" s="38">
        <v>8</v>
      </c>
      <c r="H456" s="63">
        <v>10.8</v>
      </c>
      <c r="I456" s="63">
        <v>11.28</v>
      </c>
      <c r="J456" s="38">
        <v>56</v>
      </c>
      <c r="K456" s="38" t="s">
        <v>112</v>
      </c>
      <c r="L456" s="39" t="s">
        <v>142</v>
      </c>
      <c r="M456" s="38">
        <v>50</v>
      </c>
      <c r="N456" s="353" t="s">
        <v>653</v>
      </c>
      <c r="O456" s="332"/>
      <c r="P456" s="332"/>
      <c r="Q456" s="332"/>
      <c r="R456" s="333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6" t="s">
        <v>66</v>
      </c>
    </row>
    <row r="457" spans="1:53" x14ac:dyDescent="0.2">
      <c r="A457" s="337"/>
      <c r="B457" s="337"/>
      <c r="C457" s="337"/>
      <c r="D457" s="337"/>
      <c r="E457" s="337"/>
      <c r="F457" s="337"/>
      <c r="G457" s="337"/>
      <c r="H457" s="337"/>
      <c r="I457" s="337"/>
      <c r="J457" s="337"/>
      <c r="K457" s="337"/>
      <c r="L457" s="337"/>
      <c r="M457" s="338"/>
      <c r="N457" s="334" t="s">
        <v>43</v>
      </c>
      <c r="O457" s="335"/>
      <c r="P457" s="335"/>
      <c r="Q457" s="335"/>
      <c r="R457" s="335"/>
      <c r="S457" s="335"/>
      <c r="T457" s="336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x14ac:dyDescent="0.2">
      <c r="A458" s="337"/>
      <c r="B458" s="337"/>
      <c r="C458" s="337"/>
      <c r="D458" s="337"/>
      <c r="E458" s="337"/>
      <c r="F458" s="337"/>
      <c r="G458" s="337"/>
      <c r="H458" s="337"/>
      <c r="I458" s="337"/>
      <c r="J458" s="337"/>
      <c r="K458" s="337"/>
      <c r="L458" s="337"/>
      <c r="M458" s="338"/>
      <c r="N458" s="334" t="s">
        <v>43</v>
      </c>
      <c r="O458" s="335"/>
      <c r="P458" s="335"/>
      <c r="Q458" s="335"/>
      <c r="R458" s="335"/>
      <c r="S458" s="335"/>
      <c r="T458" s="336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25">
      <c r="A459" s="343" t="s">
        <v>76</v>
      </c>
      <c r="B459" s="343"/>
      <c r="C459" s="343"/>
      <c r="D459" s="343"/>
      <c r="E459" s="343"/>
      <c r="F459" s="343"/>
      <c r="G459" s="343"/>
      <c r="H459" s="343"/>
      <c r="I459" s="343"/>
      <c r="J459" s="343"/>
      <c r="K459" s="343"/>
      <c r="L459" s="343"/>
      <c r="M459" s="343"/>
      <c r="N459" s="343"/>
      <c r="O459" s="343"/>
      <c r="P459" s="343"/>
      <c r="Q459" s="343"/>
      <c r="R459" s="343"/>
      <c r="S459" s="343"/>
      <c r="T459" s="343"/>
      <c r="U459" s="343"/>
      <c r="V459" s="343"/>
      <c r="W459" s="343"/>
      <c r="X459" s="343"/>
      <c r="Y459" s="67"/>
      <c r="Z459" s="67"/>
    </row>
    <row r="460" spans="1:53" ht="27" customHeight="1" x14ac:dyDescent="0.25">
      <c r="A460" s="64" t="s">
        <v>654</v>
      </c>
      <c r="B460" s="64" t="s">
        <v>655</v>
      </c>
      <c r="C460" s="37">
        <v>4301031200</v>
      </c>
      <c r="D460" s="330">
        <v>4640242180489</v>
      </c>
      <c r="E460" s="330"/>
      <c r="F460" s="63">
        <v>0.28000000000000003</v>
      </c>
      <c r="G460" s="38">
        <v>6</v>
      </c>
      <c r="H460" s="63">
        <v>1.68</v>
      </c>
      <c r="I460" s="63">
        <v>1.84</v>
      </c>
      <c r="J460" s="38">
        <v>234</v>
      </c>
      <c r="K460" s="38" t="s">
        <v>185</v>
      </c>
      <c r="L460" s="39" t="s">
        <v>79</v>
      </c>
      <c r="M460" s="38">
        <v>40</v>
      </c>
      <c r="N460" s="348" t="s">
        <v>656</v>
      </c>
      <c r="O460" s="332"/>
      <c r="P460" s="332"/>
      <c r="Q460" s="332"/>
      <c r="R460" s="333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130</v>
      </c>
      <c r="AD460" s="71"/>
      <c r="BA460" s="317" t="s">
        <v>66</v>
      </c>
    </row>
    <row r="461" spans="1:53" ht="27" customHeight="1" x14ac:dyDescent="0.25">
      <c r="A461" s="64" t="s">
        <v>657</v>
      </c>
      <c r="B461" s="64" t="s">
        <v>658</v>
      </c>
      <c r="C461" s="37">
        <v>4301031280</v>
      </c>
      <c r="D461" s="330">
        <v>4640242180816</v>
      </c>
      <c r="E461" s="330"/>
      <c r="F461" s="63">
        <v>0.7</v>
      </c>
      <c r="G461" s="38">
        <v>6</v>
      </c>
      <c r="H461" s="63">
        <v>4.2</v>
      </c>
      <c r="I461" s="63">
        <v>4.46</v>
      </c>
      <c r="J461" s="38">
        <v>156</v>
      </c>
      <c r="K461" s="38" t="s">
        <v>80</v>
      </c>
      <c r="L461" s="39" t="s">
        <v>79</v>
      </c>
      <c r="M461" s="38">
        <v>40</v>
      </c>
      <c r="N461" s="349" t="s">
        <v>659</v>
      </c>
      <c r="O461" s="332"/>
      <c r="P461" s="332"/>
      <c r="Q461" s="332"/>
      <c r="R461" s="333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8" t="s">
        <v>66</v>
      </c>
    </row>
    <row r="462" spans="1:53" ht="27" customHeight="1" x14ac:dyDescent="0.25">
      <c r="A462" s="64" t="s">
        <v>660</v>
      </c>
      <c r="B462" s="64" t="s">
        <v>661</v>
      </c>
      <c r="C462" s="37">
        <v>4301031244</v>
      </c>
      <c r="D462" s="330">
        <v>4640242180595</v>
      </c>
      <c r="E462" s="330"/>
      <c r="F462" s="63">
        <v>0.7</v>
      </c>
      <c r="G462" s="38">
        <v>6</v>
      </c>
      <c r="H462" s="63">
        <v>4.2</v>
      </c>
      <c r="I462" s="63">
        <v>4.46</v>
      </c>
      <c r="J462" s="38">
        <v>156</v>
      </c>
      <c r="K462" s="38" t="s">
        <v>80</v>
      </c>
      <c r="L462" s="39" t="s">
        <v>79</v>
      </c>
      <c r="M462" s="38">
        <v>40</v>
      </c>
      <c r="N462" s="350" t="s">
        <v>662</v>
      </c>
      <c r="O462" s="332"/>
      <c r="P462" s="332"/>
      <c r="Q462" s="332"/>
      <c r="R462" s="333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IFERROR(IF(W462=0,"",ROUNDUP(W462/H462,0)*0.00753),"")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4301031203</v>
      </c>
      <c r="D463" s="330">
        <v>4640242180908</v>
      </c>
      <c r="E463" s="330"/>
      <c r="F463" s="63">
        <v>0.28000000000000003</v>
      </c>
      <c r="G463" s="38">
        <v>6</v>
      </c>
      <c r="H463" s="63">
        <v>1.68</v>
      </c>
      <c r="I463" s="63">
        <v>1.81</v>
      </c>
      <c r="J463" s="38">
        <v>234</v>
      </c>
      <c r="K463" s="38" t="s">
        <v>185</v>
      </c>
      <c r="L463" s="39" t="s">
        <v>79</v>
      </c>
      <c r="M463" s="38">
        <v>40</v>
      </c>
      <c r="N463" s="351" t="s">
        <v>665</v>
      </c>
      <c r="O463" s="332"/>
      <c r="P463" s="332"/>
      <c r="Q463" s="332"/>
      <c r="R463" s="333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IFERROR(IF(W463=0,"",ROUNDUP(W463/H463,0)*0.00502),"")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x14ac:dyDescent="0.2">
      <c r="A464" s="337"/>
      <c r="B464" s="337"/>
      <c r="C464" s="337"/>
      <c r="D464" s="337"/>
      <c r="E464" s="337"/>
      <c r="F464" s="337"/>
      <c r="G464" s="337"/>
      <c r="H464" s="337"/>
      <c r="I464" s="337"/>
      <c r="J464" s="337"/>
      <c r="K464" s="337"/>
      <c r="L464" s="337"/>
      <c r="M464" s="338"/>
      <c r="N464" s="334" t="s">
        <v>43</v>
      </c>
      <c r="O464" s="335"/>
      <c r="P464" s="335"/>
      <c r="Q464" s="335"/>
      <c r="R464" s="335"/>
      <c r="S464" s="335"/>
      <c r="T464" s="336"/>
      <c r="U464" s="43" t="s">
        <v>42</v>
      </c>
      <c r="V464" s="44">
        <f>IFERROR(V460/H460,"0")+IFERROR(V461/H461,"0")+IFERROR(V462/H462,"0")+IFERROR(V463/H463,"0")</f>
        <v>0</v>
      </c>
      <c r="W464" s="44">
        <f>IFERROR(W460/H460,"0")+IFERROR(W461/H461,"0")+IFERROR(W462/H462,"0")+IFERROR(W463/H463,"0")</f>
        <v>0</v>
      </c>
      <c r="X464" s="44">
        <f>IFERROR(IF(X460="",0,X460),"0")+IFERROR(IF(X461="",0,X461),"0")+IFERROR(IF(X462="",0,X462),"0")+IFERROR(IF(X463="",0,X463),"0")</f>
        <v>0</v>
      </c>
      <c r="Y464" s="68"/>
      <c r="Z464" s="68"/>
    </row>
    <row r="465" spans="1:53" x14ac:dyDescent="0.2">
      <c r="A465" s="337"/>
      <c r="B465" s="337"/>
      <c r="C465" s="337"/>
      <c r="D465" s="337"/>
      <c r="E465" s="337"/>
      <c r="F465" s="337"/>
      <c r="G465" s="337"/>
      <c r="H465" s="337"/>
      <c r="I465" s="337"/>
      <c r="J465" s="337"/>
      <c r="K465" s="337"/>
      <c r="L465" s="337"/>
      <c r="M465" s="338"/>
      <c r="N465" s="334" t="s">
        <v>43</v>
      </c>
      <c r="O465" s="335"/>
      <c r="P465" s="335"/>
      <c r="Q465" s="335"/>
      <c r="R465" s="335"/>
      <c r="S465" s="335"/>
      <c r="T465" s="336"/>
      <c r="U465" s="43" t="s">
        <v>0</v>
      </c>
      <c r="V465" s="44">
        <f>IFERROR(SUM(V460:V463),"0")</f>
        <v>0</v>
      </c>
      <c r="W465" s="44">
        <f>IFERROR(SUM(W460:W463),"0")</f>
        <v>0</v>
      </c>
      <c r="X465" s="43"/>
      <c r="Y465" s="68"/>
      <c r="Z465" s="68"/>
    </row>
    <row r="466" spans="1:53" ht="14.25" customHeight="1" x14ac:dyDescent="0.25">
      <c r="A466" s="343" t="s">
        <v>81</v>
      </c>
      <c r="B466" s="343"/>
      <c r="C466" s="343"/>
      <c r="D466" s="343"/>
      <c r="E466" s="343"/>
      <c r="F466" s="343"/>
      <c r="G466" s="343"/>
      <c r="H466" s="343"/>
      <c r="I466" s="343"/>
      <c r="J466" s="343"/>
      <c r="K466" s="343"/>
      <c r="L466" s="343"/>
      <c r="M466" s="343"/>
      <c r="N466" s="343"/>
      <c r="O466" s="343"/>
      <c r="P466" s="343"/>
      <c r="Q466" s="343"/>
      <c r="R466" s="343"/>
      <c r="S466" s="343"/>
      <c r="T466" s="343"/>
      <c r="U466" s="343"/>
      <c r="V466" s="343"/>
      <c r="W466" s="343"/>
      <c r="X466" s="343"/>
      <c r="Y466" s="67"/>
      <c r="Z466" s="67"/>
    </row>
    <row r="467" spans="1:53" ht="27" customHeight="1" x14ac:dyDescent="0.25">
      <c r="A467" s="64" t="s">
        <v>666</v>
      </c>
      <c r="B467" s="64" t="s">
        <v>667</v>
      </c>
      <c r="C467" s="37">
        <v>4301051390</v>
      </c>
      <c r="D467" s="330">
        <v>4640242181233</v>
      </c>
      <c r="E467" s="330"/>
      <c r="F467" s="63">
        <v>0.3</v>
      </c>
      <c r="G467" s="38">
        <v>6</v>
      </c>
      <c r="H467" s="63">
        <v>1.8</v>
      </c>
      <c r="I467" s="63">
        <v>1.984</v>
      </c>
      <c r="J467" s="38">
        <v>234</v>
      </c>
      <c r="K467" s="38" t="s">
        <v>185</v>
      </c>
      <c r="L467" s="39" t="s">
        <v>79</v>
      </c>
      <c r="M467" s="38">
        <v>40</v>
      </c>
      <c r="N467" s="344" t="s">
        <v>668</v>
      </c>
      <c r="O467" s="332"/>
      <c r="P467" s="332"/>
      <c r="Q467" s="332"/>
      <c r="R467" s="333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IFERROR(IF(W467=0,"",ROUNDUP(W467/H467,0)*0.00502),"")</f>
        <v/>
      </c>
      <c r="Y467" s="69" t="s">
        <v>48</v>
      </c>
      <c r="Z467" s="70" t="s">
        <v>130</v>
      </c>
      <c r="AD467" s="71"/>
      <c r="BA467" s="321" t="s">
        <v>66</v>
      </c>
    </row>
    <row r="468" spans="1:53" ht="27" customHeight="1" x14ac:dyDescent="0.25">
      <c r="A468" s="64" t="s">
        <v>669</v>
      </c>
      <c r="B468" s="64" t="s">
        <v>670</v>
      </c>
      <c r="C468" s="37">
        <v>4301051448</v>
      </c>
      <c r="D468" s="330">
        <v>4640242181226</v>
      </c>
      <c r="E468" s="330"/>
      <c r="F468" s="63">
        <v>0.3</v>
      </c>
      <c r="G468" s="38">
        <v>6</v>
      </c>
      <c r="H468" s="63">
        <v>1.8</v>
      </c>
      <c r="I468" s="63">
        <v>1.972</v>
      </c>
      <c r="J468" s="38">
        <v>234</v>
      </c>
      <c r="K468" s="38" t="s">
        <v>185</v>
      </c>
      <c r="L468" s="39" t="s">
        <v>79</v>
      </c>
      <c r="M468" s="38">
        <v>30</v>
      </c>
      <c r="N468" s="345" t="s">
        <v>671</v>
      </c>
      <c r="O468" s="332"/>
      <c r="P468" s="332"/>
      <c r="Q468" s="332"/>
      <c r="R468" s="333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IFERROR(IF(W468=0,"",ROUNDUP(W468/H468,0)*0.00502),"")</f>
        <v/>
      </c>
      <c r="Y468" s="69" t="s">
        <v>48</v>
      </c>
      <c r="Z468" s="70" t="s">
        <v>130</v>
      </c>
      <c r="AD468" s="71"/>
      <c r="BA468" s="322" t="s">
        <v>66</v>
      </c>
    </row>
    <row r="469" spans="1:53" ht="27" customHeight="1" x14ac:dyDescent="0.25">
      <c r="A469" s="64" t="s">
        <v>672</v>
      </c>
      <c r="B469" s="64" t="s">
        <v>673</v>
      </c>
      <c r="C469" s="37">
        <v>4301051310</v>
      </c>
      <c r="D469" s="330">
        <v>4680115880870</v>
      </c>
      <c r="E469" s="330"/>
      <c r="F469" s="63">
        <v>1.3</v>
      </c>
      <c r="G469" s="38">
        <v>6</v>
      </c>
      <c r="H469" s="63">
        <v>7.8</v>
      </c>
      <c r="I469" s="63">
        <v>8.3640000000000008</v>
      </c>
      <c r="J469" s="38">
        <v>56</v>
      </c>
      <c r="K469" s="38" t="s">
        <v>112</v>
      </c>
      <c r="L469" s="39" t="s">
        <v>142</v>
      </c>
      <c r="M469" s="38">
        <v>40</v>
      </c>
      <c r="N469" s="34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2"/>
      <c r="P469" s="332"/>
      <c r="Q469" s="332"/>
      <c r="R469" s="333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3" t="s">
        <v>66</v>
      </c>
    </row>
    <row r="470" spans="1:53" ht="27" customHeight="1" x14ac:dyDescent="0.25">
      <c r="A470" s="64" t="s">
        <v>674</v>
      </c>
      <c r="B470" s="64" t="s">
        <v>675</v>
      </c>
      <c r="C470" s="37">
        <v>4301051510</v>
      </c>
      <c r="D470" s="330">
        <v>4640242180540</v>
      </c>
      <c r="E470" s="330"/>
      <c r="F470" s="63">
        <v>1.3</v>
      </c>
      <c r="G470" s="38">
        <v>6</v>
      </c>
      <c r="H470" s="63">
        <v>7.8</v>
      </c>
      <c r="I470" s="63">
        <v>8.3640000000000008</v>
      </c>
      <c r="J470" s="38">
        <v>56</v>
      </c>
      <c r="K470" s="38" t="s">
        <v>112</v>
      </c>
      <c r="L470" s="39" t="s">
        <v>79</v>
      </c>
      <c r="M470" s="38">
        <v>30</v>
      </c>
      <c r="N470" s="347" t="s">
        <v>676</v>
      </c>
      <c r="O470" s="332"/>
      <c r="P470" s="332"/>
      <c r="Q470" s="332"/>
      <c r="R470" s="333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4" t="s">
        <v>66</v>
      </c>
    </row>
    <row r="471" spans="1:53" ht="27" customHeight="1" x14ac:dyDescent="0.25">
      <c r="A471" s="64" t="s">
        <v>677</v>
      </c>
      <c r="B471" s="64" t="s">
        <v>678</v>
      </c>
      <c r="C471" s="37">
        <v>4301051508</v>
      </c>
      <c r="D471" s="330">
        <v>4640242180557</v>
      </c>
      <c r="E471" s="330"/>
      <c r="F471" s="63">
        <v>0.5</v>
      </c>
      <c r="G471" s="38">
        <v>6</v>
      </c>
      <c r="H471" s="63">
        <v>3</v>
      </c>
      <c r="I471" s="63">
        <v>3.2839999999999998</v>
      </c>
      <c r="J471" s="38">
        <v>156</v>
      </c>
      <c r="K471" s="38" t="s">
        <v>80</v>
      </c>
      <c r="L471" s="39" t="s">
        <v>79</v>
      </c>
      <c r="M471" s="38">
        <v>30</v>
      </c>
      <c r="N471" s="331" t="s">
        <v>679</v>
      </c>
      <c r="O471" s="332"/>
      <c r="P471" s="332"/>
      <c r="Q471" s="332"/>
      <c r="R471" s="333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IFERROR(IF(W471=0,"",ROUNDUP(W471/H471,0)*0.00753),"")</f>
        <v/>
      </c>
      <c r="Y471" s="69" t="s">
        <v>48</v>
      </c>
      <c r="Z471" s="70" t="s">
        <v>48</v>
      </c>
      <c r="AD471" s="71"/>
      <c r="BA471" s="325" t="s">
        <v>66</v>
      </c>
    </row>
    <row r="472" spans="1:53" x14ac:dyDescent="0.2">
      <c r="A472" s="337"/>
      <c r="B472" s="337"/>
      <c r="C472" s="337"/>
      <c r="D472" s="337"/>
      <c r="E472" s="337"/>
      <c r="F472" s="337"/>
      <c r="G472" s="337"/>
      <c r="H472" s="337"/>
      <c r="I472" s="337"/>
      <c r="J472" s="337"/>
      <c r="K472" s="337"/>
      <c r="L472" s="337"/>
      <c r="M472" s="338"/>
      <c r="N472" s="334" t="s">
        <v>43</v>
      </c>
      <c r="O472" s="335"/>
      <c r="P472" s="335"/>
      <c r="Q472" s="335"/>
      <c r="R472" s="335"/>
      <c r="S472" s="335"/>
      <c r="T472" s="336"/>
      <c r="U472" s="43" t="s">
        <v>42</v>
      </c>
      <c r="V472" s="44">
        <f>IFERROR(V467/H467,"0")+IFERROR(V468/H468,"0")+IFERROR(V469/H469,"0")+IFERROR(V470/H470,"0")+IFERROR(V471/H471,"0")</f>
        <v>0</v>
      </c>
      <c r="W472" s="44">
        <f>IFERROR(W467/H467,"0")+IFERROR(W468/H468,"0")+IFERROR(W469/H469,"0")+IFERROR(W470/H470,"0")+IFERROR(W471/H471,"0")</f>
        <v>0</v>
      </c>
      <c r="X472" s="44">
        <f>IFERROR(IF(X467="",0,X467),"0")+IFERROR(IF(X468="",0,X468),"0")+IFERROR(IF(X469="",0,X469),"0")+IFERROR(IF(X470="",0,X470),"0")+IFERROR(IF(X471="",0,X471),"0")</f>
        <v>0</v>
      </c>
      <c r="Y472" s="68"/>
      <c r="Z472" s="68"/>
    </row>
    <row r="473" spans="1:53" x14ac:dyDescent="0.2">
      <c r="A473" s="337"/>
      <c r="B473" s="337"/>
      <c r="C473" s="337"/>
      <c r="D473" s="337"/>
      <c r="E473" s="337"/>
      <c r="F473" s="337"/>
      <c r="G473" s="337"/>
      <c r="H473" s="337"/>
      <c r="I473" s="337"/>
      <c r="J473" s="337"/>
      <c r="K473" s="337"/>
      <c r="L473" s="337"/>
      <c r="M473" s="338"/>
      <c r="N473" s="334" t="s">
        <v>43</v>
      </c>
      <c r="O473" s="335"/>
      <c r="P473" s="335"/>
      <c r="Q473" s="335"/>
      <c r="R473" s="335"/>
      <c r="S473" s="335"/>
      <c r="T473" s="336"/>
      <c r="U473" s="43" t="s">
        <v>0</v>
      </c>
      <c r="V473" s="44">
        <f>IFERROR(SUM(V467:V471),"0")</f>
        <v>0</v>
      </c>
      <c r="W473" s="44">
        <f>IFERROR(SUM(W467:W471),"0")</f>
        <v>0</v>
      </c>
      <c r="X473" s="43"/>
      <c r="Y473" s="68"/>
      <c r="Z473" s="68"/>
    </row>
    <row r="474" spans="1:53" ht="15" customHeight="1" x14ac:dyDescent="0.2">
      <c r="A474" s="337"/>
      <c r="B474" s="337"/>
      <c r="C474" s="337"/>
      <c r="D474" s="337"/>
      <c r="E474" s="337"/>
      <c r="F474" s="337"/>
      <c r="G474" s="337"/>
      <c r="H474" s="337"/>
      <c r="I474" s="337"/>
      <c r="J474" s="337"/>
      <c r="K474" s="337"/>
      <c r="L474" s="337"/>
      <c r="M474" s="342"/>
      <c r="N474" s="339" t="s">
        <v>36</v>
      </c>
      <c r="O474" s="340"/>
      <c r="P474" s="340"/>
      <c r="Q474" s="340"/>
      <c r="R474" s="340"/>
      <c r="S474" s="340"/>
      <c r="T474" s="341"/>
      <c r="U474" s="43" t="s">
        <v>0</v>
      </c>
      <c r="V474" s="44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0</v>
      </c>
      <c r="W474" s="44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0</v>
      </c>
      <c r="X474" s="43"/>
      <c r="Y474" s="68"/>
      <c r="Z474" s="68"/>
    </row>
    <row r="475" spans="1:53" x14ac:dyDescent="0.2">
      <c r="A475" s="337"/>
      <c r="B475" s="337"/>
      <c r="C475" s="337"/>
      <c r="D475" s="337"/>
      <c r="E475" s="337"/>
      <c r="F475" s="337"/>
      <c r="G475" s="337"/>
      <c r="H475" s="337"/>
      <c r="I475" s="337"/>
      <c r="J475" s="337"/>
      <c r="K475" s="337"/>
      <c r="L475" s="337"/>
      <c r="M475" s="342"/>
      <c r="N475" s="339" t="s">
        <v>37</v>
      </c>
      <c r="O475" s="340"/>
      <c r="P475" s="340"/>
      <c r="Q475" s="340"/>
      <c r="R475" s="340"/>
      <c r="S475" s="340"/>
      <c r="T475" s="341"/>
      <c r="U475" s="43" t="s">
        <v>0</v>
      </c>
      <c r="V475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0</v>
      </c>
      <c r="W475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0</v>
      </c>
      <c r="X475" s="43"/>
      <c r="Y475" s="68"/>
      <c r="Z475" s="68"/>
    </row>
    <row r="476" spans="1:53" x14ac:dyDescent="0.2">
      <c r="A476" s="337"/>
      <c r="B476" s="337"/>
      <c r="C476" s="337"/>
      <c r="D476" s="337"/>
      <c r="E476" s="337"/>
      <c r="F476" s="337"/>
      <c r="G476" s="337"/>
      <c r="H476" s="337"/>
      <c r="I476" s="337"/>
      <c r="J476" s="337"/>
      <c r="K476" s="337"/>
      <c r="L476" s="337"/>
      <c r="M476" s="342"/>
      <c r="N476" s="339" t="s">
        <v>38</v>
      </c>
      <c r="O476" s="340"/>
      <c r="P476" s="340"/>
      <c r="Q476" s="340"/>
      <c r="R476" s="340"/>
      <c r="S476" s="340"/>
      <c r="T476" s="341"/>
      <c r="U476" s="43" t="s">
        <v>23</v>
      </c>
      <c r="V47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0</v>
      </c>
      <c r="W47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0</v>
      </c>
      <c r="X476" s="43"/>
      <c r="Y476" s="68"/>
      <c r="Z476" s="68"/>
    </row>
    <row r="477" spans="1:53" x14ac:dyDescent="0.2">
      <c r="A477" s="337"/>
      <c r="B477" s="337"/>
      <c r="C477" s="337"/>
      <c r="D477" s="337"/>
      <c r="E477" s="337"/>
      <c r="F477" s="337"/>
      <c r="G477" s="337"/>
      <c r="H477" s="337"/>
      <c r="I477" s="337"/>
      <c r="J477" s="337"/>
      <c r="K477" s="337"/>
      <c r="L477" s="337"/>
      <c r="M477" s="342"/>
      <c r="N477" s="339" t="s">
        <v>39</v>
      </c>
      <c r="O477" s="340"/>
      <c r="P477" s="340"/>
      <c r="Q477" s="340"/>
      <c r="R477" s="340"/>
      <c r="S477" s="340"/>
      <c r="T477" s="341"/>
      <c r="U477" s="43" t="s">
        <v>0</v>
      </c>
      <c r="V477" s="44">
        <f>GrossWeightTotal+PalletQtyTotal*25</f>
        <v>0</v>
      </c>
      <c r="W477" s="44">
        <f>GrossWeightTotalR+PalletQtyTotalR*25</f>
        <v>0</v>
      </c>
      <c r="X477" s="43"/>
      <c r="Y477" s="68"/>
      <c r="Z477" s="68"/>
    </row>
    <row r="478" spans="1:53" x14ac:dyDescent="0.2">
      <c r="A478" s="337"/>
      <c r="B478" s="337"/>
      <c r="C478" s="337"/>
      <c r="D478" s="337"/>
      <c r="E478" s="337"/>
      <c r="F478" s="337"/>
      <c r="G478" s="337"/>
      <c r="H478" s="337"/>
      <c r="I478" s="337"/>
      <c r="J478" s="337"/>
      <c r="K478" s="337"/>
      <c r="L478" s="337"/>
      <c r="M478" s="342"/>
      <c r="N478" s="339" t="s">
        <v>40</v>
      </c>
      <c r="O478" s="340"/>
      <c r="P478" s="340"/>
      <c r="Q478" s="340"/>
      <c r="R478" s="340"/>
      <c r="S478" s="340"/>
      <c r="T478" s="341"/>
      <c r="U478" s="43" t="s">
        <v>23</v>
      </c>
      <c r="V478" s="44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0</v>
      </c>
      <c r="W478" s="44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0</v>
      </c>
      <c r="X478" s="43"/>
      <c r="Y478" s="68"/>
      <c r="Z478" s="68"/>
    </row>
    <row r="479" spans="1:53" ht="14.25" x14ac:dyDescent="0.2">
      <c r="A479" s="337"/>
      <c r="B479" s="337"/>
      <c r="C479" s="337"/>
      <c r="D479" s="337"/>
      <c r="E479" s="337"/>
      <c r="F479" s="337"/>
      <c r="G479" s="337"/>
      <c r="H479" s="337"/>
      <c r="I479" s="337"/>
      <c r="J479" s="337"/>
      <c r="K479" s="337"/>
      <c r="L479" s="337"/>
      <c r="M479" s="342"/>
      <c r="N479" s="339" t="s">
        <v>41</v>
      </c>
      <c r="O479" s="340"/>
      <c r="P479" s="340"/>
      <c r="Q479" s="340"/>
      <c r="R479" s="340"/>
      <c r="S479" s="340"/>
      <c r="T479" s="341"/>
      <c r="U479" s="46" t="s">
        <v>54</v>
      </c>
      <c r="V479" s="43"/>
      <c r="W479" s="43"/>
      <c r="X479" s="43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0</v>
      </c>
      <c r="Y479" s="68"/>
      <c r="Z479" s="68"/>
    </row>
    <row r="480" spans="1:53" ht="13.5" thickBot="1" x14ac:dyDescent="0.25"/>
    <row r="481" spans="1:29" ht="27" thickTop="1" thickBot="1" x14ac:dyDescent="0.25">
      <c r="A481" s="47" t="s">
        <v>9</v>
      </c>
      <c r="B481" s="72" t="s">
        <v>75</v>
      </c>
      <c r="C481" s="326" t="s">
        <v>106</v>
      </c>
      <c r="D481" s="326" t="s">
        <v>106</v>
      </c>
      <c r="E481" s="326" t="s">
        <v>106</v>
      </c>
      <c r="F481" s="326" t="s">
        <v>106</v>
      </c>
      <c r="G481" s="326" t="s">
        <v>258</v>
      </c>
      <c r="H481" s="326" t="s">
        <v>258</v>
      </c>
      <c r="I481" s="326" t="s">
        <v>258</v>
      </c>
      <c r="J481" s="326" t="s">
        <v>258</v>
      </c>
      <c r="K481" s="327"/>
      <c r="L481" s="326" t="s">
        <v>258</v>
      </c>
      <c r="M481" s="326" t="s">
        <v>258</v>
      </c>
      <c r="N481" s="326" t="s">
        <v>258</v>
      </c>
      <c r="O481" s="326" t="s">
        <v>462</v>
      </c>
      <c r="P481" s="326" t="s">
        <v>462</v>
      </c>
      <c r="Q481" s="326" t="s">
        <v>515</v>
      </c>
      <c r="R481" s="326" t="s">
        <v>515</v>
      </c>
      <c r="S481" s="72" t="s">
        <v>598</v>
      </c>
      <c r="T481" s="72" t="s">
        <v>640</v>
      </c>
      <c r="U481" s="1"/>
      <c r="Z481" s="61"/>
      <c r="AC481" s="1"/>
    </row>
    <row r="482" spans="1:29" ht="14.25" customHeight="1" thickTop="1" x14ac:dyDescent="0.2">
      <c r="A482" s="328" t="s">
        <v>10</v>
      </c>
      <c r="B482" s="326" t="s">
        <v>75</v>
      </c>
      <c r="C482" s="326" t="s">
        <v>107</v>
      </c>
      <c r="D482" s="326" t="s">
        <v>115</v>
      </c>
      <c r="E482" s="326" t="s">
        <v>106</v>
      </c>
      <c r="F482" s="326" t="s">
        <v>250</v>
      </c>
      <c r="G482" s="326" t="s">
        <v>259</v>
      </c>
      <c r="H482" s="326" t="s">
        <v>266</v>
      </c>
      <c r="I482" s="326" t="s">
        <v>286</v>
      </c>
      <c r="J482" s="326" t="s">
        <v>352</v>
      </c>
      <c r="K482" s="1"/>
      <c r="L482" s="326" t="s">
        <v>355</v>
      </c>
      <c r="M482" s="326" t="s">
        <v>435</v>
      </c>
      <c r="N482" s="326" t="s">
        <v>453</v>
      </c>
      <c r="O482" s="326" t="s">
        <v>463</v>
      </c>
      <c r="P482" s="326" t="s">
        <v>492</v>
      </c>
      <c r="Q482" s="326" t="s">
        <v>516</v>
      </c>
      <c r="R482" s="326" t="s">
        <v>572</v>
      </c>
      <c r="S482" s="326" t="s">
        <v>598</v>
      </c>
      <c r="T482" s="326" t="s">
        <v>641</v>
      </c>
      <c r="U482" s="1"/>
      <c r="Z482" s="61"/>
      <c r="AC482" s="1"/>
    </row>
    <row r="483" spans="1:29" ht="13.5" thickBot="1" x14ac:dyDescent="0.25">
      <c r="A483" s="329"/>
      <c r="B483" s="326"/>
      <c r="C483" s="326"/>
      <c r="D483" s="326"/>
      <c r="E483" s="326"/>
      <c r="F483" s="326"/>
      <c r="G483" s="326"/>
      <c r="H483" s="326"/>
      <c r="I483" s="326"/>
      <c r="J483" s="326"/>
      <c r="K483" s="1"/>
      <c r="L483" s="326"/>
      <c r="M483" s="326"/>
      <c r="N483" s="326"/>
      <c r="O483" s="326"/>
      <c r="P483" s="326"/>
      <c r="Q483" s="326"/>
      <c r="R483" s="326"/>
      <c r="S483" s="326"/>
      <c r="T483" s="326"/>
      <c r="U483" s="1"/>
      <c r="Z483" s="61"/>
      <c r="AC483" s="1"/>
    </row>
    <row r="484" spans="1:29" ht="18" thickTop="1" thickBot="1" x14ac:dyDescent="0.25">
      <c r="A484" s="47" t="s">
        <v>13</v>
      </c>
      <c r="B484" s="53">
        <f>IFERROR(W22*1,"0")+IFERROR(W26*1,"0")+IFERROR(W27*1,"0")+IFERROR(W28*1,"0")+IFERROR(W29*1,"0")+IFERROR(W30*1,"0")+IFERROR(W31*1,"0")+IFERROR(W35*1,"0")+IFERROR(W39*1,"0")+IFERROR(W43*1,"0")</f>
        <v>0</v>
      </c>
      <c r="C484" s="53">
        <f>IFERROR(W49*1,"0")+IFERROR(W50*1,"0")</f>
        <v>0</v>
      </c>
      <c r="D484" s="53">
        <f>IFERROR(W55*1,"0")+IFERROR(W56*1,"0")+IFERROR(W57*1,"0")+IFERROR(W58*1,"0")</f>
        <v>0</v>
      </c>
      <c r="E48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84" s="53">
        <f>IFERROR(W129*1,"0")+IFERROR(W130*1,"0")+IFERROR(W131*1,"0")</f>
        <v>0</v>
      </c>
      <c r="G484" s="53">
        <f>IFERROR(W137*1,"0")+IFERROR(W138*1,"0")+IFERROR(W139*1,"0")</f>
        <v>0</v>
      </c>
      <c r="H484" s="53">
        <f>IFERROR(W144*1,"0")+IFERROR(W145*1,"0")+IFERROR(W146*1,"0")+IFERROR(W147*1,"0")+IFERROR(W148*1,"0")+IFERROR(W149*1,"0")+IFERROR(W150*1,"0")+IFERROR(W151*1,"0")+IFERROR(W152*1,"0")</f>
        <v>0</v>
      </c>
      <c r="I484" s="53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0</v>
      </c>
      <c r="J484" s="53">
        <f>IFERROR(W202*1,"0")</f>
        <v>0</v>
      </c>
      <c r="K484" s="1"/>
      <c r="L484" s="53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0</v>
      </c>
      <c r="M484" s="53">
        <f>IFERROR(W266*1,"0")+IFERROR(W267*1,"0")+IFERROR(W268*1,"0")+IFERROR(W269*1,"0")+IFERROR(W270*1,"0")+IFERROR(W271*1,"0")+IFERROR(W272*1,"0")+IFERROR(W276*1,"0")+IFERROR(W277*1,"0")</f>
        <v>0</v>
      </c>
      <c r="N484" s="53">
        <f>IFERROR(W282*1,"0")+IFERROR(W286*1,"0")+IFERROR(W290*1,"0")+IFERROR(W294*1,"0")</f>
        <v>0</v>
      </c>
      <c r="O484" s="53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0</v>
      </c>
      <c r="P484" s="53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4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4" s="53">
        <f>IFERROR(W392*1,"0")+IFERROR(W393*1,"0")+IFERROR(W397*1,"0")+IFERROR(W398*1,"0")+IFERROR(W399*1,"0")+IFERROR(W400*1,"0")+IFERROR(W401*1,"0")+IFERROR(W402*1,"0")+IFERROR(W403*1,"0")+IFERROR(W407*1,"0")+IFERROR(W411*1,"0")</f>
        <v>0</v>
      </c>
      <c r="S484" s="53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0</v>
      </c>
      <c r="T484" s="53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0</v>
      </c>
      <c r="U484" s="1"/>
      <c r="Z484" s="61"/>
      <c r="AC484" s="1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N82:T82"/>
    <mergeCell ref="A82:M83"/>
    <mergeCell ref="N83:T83"/>
    <mergeCell ref="A84:X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A134:X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D169:E169"/>
    <mergeCell ref="N169:R169"/>
    <mergeCell ref="D170:E170"/>
    <mergeCell ref="N170:R170"/>
    <mergeCell ref="N171:T171"/>
    <mergeCell ref="A171:M172"/>
    <mergeCell ref="N172:T172"/>
    <mergeCell ref="A173:X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D194:E194"/>
    <mergeCell ref="N194:R194"/>
    <mergeCell ref="D195:E195"/>
    <mergeCell ref="N195:R195"/>
    <mergeCell ref="D196:E196"/>
    <mergeCell ref="N196:R196"/>
    <mergeCell ref="D197:E197"/>
    <mergeCell ref="N197:R197"/>
    <mergeCell ref="N198:T198"/>
    <mergeCell ref="A198:M199"/>
    <mergeCell ref="N199:T199"/>
    <mergeCell ref="A200:X200"/>
    <mergeCell ref="A201:X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A224:X224"/>
    <mergeCell ref="D225:E225"/>
    <mergeCell ref="N225:R225"/>
    <mergeCell ref="N226:T226"/>
    <mergeCell ref="A226:M227"/>
    <mergeCell ref="N227:T227"/>
    <mergeCell ref="A228:X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A265:X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A289:X289"/>
    <mergeCell ref="D290:E290"/>
    <mergeCell ref="N290:R290"/>
    <mergeCell ref="N291:T291"/>
    <mergeCell ref="A291:M292"/>
    <mergeCell ref="N292:T292"/>
    <mergeCell ref="A293:X293"/>
    <mergeCell ref="D294:E294"/>
    <mergeCell ref="N294:R294"/>
    <mergeCell ref="N295:T295"/>
    <mergeCell ref="A295:M296"/>
    <mergeCell ref="N296:T296"/>
    <mergeCell ref="A297:X297"/>
    <mergeCell ref="A298:X298"/>
    <mergeCell ref="A299:X29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N323:T323"/>
    <mergeCell ref="A323:M324"/>
    <mergeCell ref="N324:T324"/>
    <mergeCell ref="A325:X325"/>
    <mergeCell ref="A326:X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A391:X391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N412:T412"/>
    <mergeCell ref="A412:M413"/>
    <mergeCell ref="N413:T413"/>
    <mergeCell ref="A414:X414"/>
    <mergeCell ref="A415:X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D435:E435"/>
    <mergeCell ref="N435:R435"/>
    <mergeCell ref="D436:E436"/>
    <mergeCell ref="N436:R436"/>
    <mergeCell ref="D437:E437"/>
    <mergeCell ref="N437:R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N474:T474"/>
    <mergeCell ref="A474:M479"/>
    <mergeCell ref="N475:T475"/>
    <mergeCell ref="N476:T476"/>
    <mergeCell ref="N477:T477"/>
    <mergeCell ref="N478:T478"/>
    <mergeCell ref="N479:T479"/>
    <mergeCell ref="S482:S483"/>
    <mergeCell ref="T482:T483"/>
    <mergeCell ref="C481:F481"/>
    <mergeCell ref="G481:N481"/>
    <mergeCell ref="O481:P481"/>
    <mergeCell ref="Q481:R481"/>
    <mergeCell ref="A482:A483"/>
    <mergeCell ref="B482:B483"/>
    <mergeCell ref="C482:C483"/>
    <mergeCell ref="D482:D483"/>
    <mergeCell ref="E482:E483"/>
    <mergeCell ref="F482:F483"/>
    <mergeCell ref="G482:G483"/>
    <mergeCell ref="H482:H483"/>
    <mergeCell ref="I482:I483"/>
    <mergeCell ref="J482:J483"/>
    <mergeCell ref="L482:L483"/>
    <mergeCell ref="M482:M483"/>
    <mergeCell ref="N482:N483"/>
    <mergeCell ref="O482:O483"/>
    <mergeCell ref="P482:P483"/>
    <mergeCell ref="Q482:Q483"/>
    <mergeCell ref="R482:R483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680</v>
      </c>
      <c r="H1" s="9"/>
    </row>
    <row r="3" spans="2:8" x14ac:dyDescent="0.2">
      <c r="B3" s="54" t="s">
        <v>681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683</v>
      </c>
      <c r="C6" s="54" t="s">
        <v>684</v>
      </c>
      <c r="D6" s="54" t="s">
        <v>685</v>
      </c>
      <c r="E6" s="54" t="s">
        <v>48</v>
      </c>
    </row>
    <row r="7" spans="2:8" x14ac:dyDescent="0.2">
      <c r="B7" s="54" t="s">
        <v>686</v>
      </c>
      <c r="C7" s="54" t="s">
        <v>687</v>
      </c>
      <c r="D7" s="54" t="s">
        <v>688</v>
      </c>
      <c r="E7" s="54" t="s">
        <v>48</v>
      </c>
    </row>
    <row r="8" spans="2:8" x14ac:dyDescent="0.2">
      <c r="B8" s="54" t="s">
        <v>689</v>
      </c>
      <c r="C8" s="54" t="s">
        <v>690</v>
      </c>
      <c r="D8" s="54" t="s">
        <v>691</v>
      </c>
      <c r="E8" s="54" t="s">
        <v>48</v>
      </c>
    </row>
    <row r="9" spans="2:8" x14ac:dyDescent="0.2">
      <c r="B9" s="54" t="s">
        <v>692</v>
      </c>
      <c r="C9" s="54" t="s">
        <v>693</v>
      </c>
      <c r="D9" s="54" t="s">
        <v>694</v>
      </c>
      <c r="E9" s="54" t="s">
        <v>48</v>
      </c>
    </row>
    <row r="10" spans="2:8" x14ac:dyDescent="0.2">
      <c r="B10" s="54" t="s">
        <v>695</v>
      </c>
      <c r="C10" s="54" t="s">
        <v>696</v>
      </c>
      <c r="D10" s="54" t="s">
        <v>697</v>
      </c>
      <c r="E10" s="54" t="s">
        <v>48</v>
      </c>
    </row>
    <row r="11" spans="2:8" x14ac:dyDescent="0.2">
      <c r="B11" s="54" t="s">
        <v>698</v>
      </c>
      <c r="C11" s="54" t="s">
        <v>699</v>
      </c>
      <c r="D11" s="54" t="s">
        <v>700</v>
      </c>
      <c r="E11" s="54" t="s">
        <v>48</v>
      </c>
    </row>
    <row r="13" spans="2:8" x14ac:dyDescent="0.2">
      <c r="B13" s="54" t="s">
        <v>701</v>
      </c>
      <c r="C13" s="54" t="s">
        <v>684</v>
      </c>
      <c r="D13" s="54" t="s">
        <v>48</v>
      </c>
      <c r="E13" s="54" t="s">
        <v>48</v>
      </c>
    </row>
    <row r="15" spans="2:8" x14ac:dyDescent="0.2">
      <c r="B15" s="54" t="s">
        <v>702</v>
      </c>
      <c r="C15" s="54" t="s">
        <v>687</v>
      </c>
      <c r="D15" s="54" t="s">
        <v>48</v>
      </c>
      <c r="E15" s="54" t="s">
        <v>48</v>
      </c>
    </row>
    <row r="17" spans="2:5" x14ac:dyDescent="0.2">
      <c r="B17" s="54" t="s">
        <v>703</v>
      </c>
      <c r="C17" s="54" t="s">
        <v>690</v>
      </c>
      <c r="D17" s="54" t="s">
        <v>48</v>
      </c>
      <c r="E17" s="54" t="s">
        <v>48</v>
      </c>
    </row>
    <row r="19" spans="2:5" x14ac:dyDescent="0.2">
      <c r="B19" s="54" t="s">
        <v>704</v>
      </c>
      <c r="C19" s="54" t="s">
        <v>693</v>
      </c>
      <c r="D19" s="54" t="s">
        <v>48</v>
      </c>
      <c r="E19" s="54" t="s">
        <v>48</v>
      </c>
    </row>
    <row r="21" spans="2:5" x14ac:dyDescent="0.2">
      <c r="B21" s="54" t="s">
        <v>705</v>
      </c>
      <c r="C21" s="54" t="s">
        <v>696</v>
      </c>
      <c r="D21" s="54" t="s">
        <v>48</v>
      </c>
      <c r="E21" s="54" t="s">
        <v>48</v>
      </c>
    </row>
    <row r="23" spans="2:5" x14ac:dyDescent="0.2">
      <c r="B23" s="54" t="s">
        <v>706</v>
      </c>
      <c r="C23" s="54" t="s">
        <v>699</v>
      </c>
      <c r="D23" s="54" t="s">
        <v>48</v>
      </c>
      <c r="E23" s="54" t="s">
        <v>48</v>
      </c>
    </row>
    <row r="25" spans="2:5" x14ac:dyDescent="0.2">
      <c r="B25" s="54" t="s">
        <v>707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708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711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712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713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717</v>
      </c>
      <c r="C35" s="54" t="s">
        <v>48</v>
      </c>
      <c r="D35" s="54" t="s">
        <v>48</v>
      </c>
      <c r="E35" s="54" t="s">
        <v>48</v>
      </c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1064</vt:i4>
      </vt:variant>
    </vt:vector>
  </HeadingPairs>
  <TitlesOfParts>
    <vt:vector size="106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2024-01-04T11:14:36Z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