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9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заказа'!$V$467:$V$467</definedName>
    <definedName name="GrossWeightTotalR">'Бланк заказа'!$W$467:$W$467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заказа'!$V$468:$V$468</definedName>
    <definedName name="PalletQtyTotalR">'Бланк заказа'!$W$468:$W$468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заказа'!$B$221:$B$221</definedName>
    <definedName name="ProductId124">'Бланк заказа'!$B$225:$B$225</definedName>
    <definedName name="ProductId125">'Бланк заказа'!$B$226:$B$226</definedName>
    <definedName name="ProductId126">'Бланк заказа'!$B$227:$B$227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заказа'!$B$243:$B$243</definedName>
    <definedName name="ProductId137">'Бланк заказа'!$B$244:$B$244</definedName>
    <definedName name="ProductId138">'Бланк заказа'!$B$245:$B$245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заказа'!$B$251:$B$251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заказа'!$B$272:$B$272</definedName>
    <definedName name="ProductId153">'Бланк заказа'!$B$273:$B$273</definedName>
    <definedName name="ProductId154">'Бланк заказа'!$B$278:$B$278</definedName>
    <definedName name="ProductId155">'Бланк заказа'!$B$282:$B$282</definedName>
    <definedName name="ProductId156">'Бланк заказа'!$B$286:$B$286</definedName>
    <definedName name="ProductId157">'Бланк заказа'!$B$290:$B$290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заказа'!$B$307:$B$307</definedName>
    <definedName name="ProductId167">'Бланк заказа'!$B$308:$B$308</definedName>
    <definedName name="ProductId168">'Бланк заказа'!$B$309:$B$309</definedName>
    <definedName name="ProductId169">'Бланк заказа'!$B$313:$B$313</definedName>
    <definedName name="ProductId17">'Бланк заказа'!$B$63:$B$63</definedName>
    <definedName name="ProductId170">'Бланк заказа'!$B$314:$B$314</definedName>
    <definedName name="ProductId171">'Бланк заказа'!$B$318:$B$318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заказа'!$B$330:$B$330</definedName>
    <definedName name="ProductId177">'Бланк заказа'!$B$331:$B$331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заказа'!$B$342:$B$342</definedName>
    <definedName name="ProductId183">'Бланк заказа'!$B$348:$B$348</definedName>
    <definedName name="ProductId184">'Бланк заказа'!$B$349:$B$349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заказа'!$B$376:$B$376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заказа'!$B$388:$B$388</definedName>
    <definedName name="ProductId208">'Бланк заказа'!$B$389:$B$389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заказа'!$B$403:$B$403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заказа'!$B$421:$B$421</definedName>
    <definedName name="ProductId227">'Бланк заказа'!$B$422:$B$422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заказа'!$B$435:$B$435</definedName>
    <definedName name="ProductId235">'Бланк заказа'!$B$436:$B$436</definedName>
    <definedName name="ProductId236">'Бланк заказа'!$B$442:$B$442</definedName>
    <definedName name="ProductId237">'Бланк заказа'!$B$443:$B$443</definedName>
    <definedName name="ProductId238">'Бланк заказа'!$B$447:$B$447</definedName>
    <definedName name="ProductId239">'Бланк заказа'!$B$448:$B$448</definedName>
    <definedName name="ProductId24">'Бланк заказа'!$B$70:$B$70</definedName>
    <definedName name="ProductId240">'Бланк заказа'!$B$452:$B$452</definedName>
    <definedName name="ProductId241">'Бланк заказа'!$B$453:$B$453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заказа'!$V$221:$V$221</definedName>
    <definedName name="SalesQty124">'Бланк заказа'!$V$225:$V$225</definedName>
    <definedName name="SalesQty125">'Бланк заказа'!$V$226:$V$226</definedName>
    <definedName name="SalesQty126">'Бланк заказа'!$V$227:$V$227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заказа'!$V$243:$V$243</definedName>
    <definedName name="SalesQty137">'Бланк заказа'!$V$244:$V$244</definedName>
    <definedName name="SalesQty138">'Бланк заказа'!$V$245:$V$245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заказа'!$V$251:$V$251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заказа'!$V$272:$V$272</definedName>
    <definedName name="SalesQty153">'Бланк заказа'!$V$273:$V$273</definedName>
    <definedName name="SalesQty154">'Бланк заказа'!$V$278:$V$278</definedName>
    <definedName name="SalesQty155">'Бланк заказа'!$V$282:$V$282</definedName>
    <definedName name="SalesQty156">'Бланк заказа'!$V$286:$V$286</definedName>
    <definedName name="SalesQty157">'Бланк заказа'!$V$290:$V$290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заказа'!$V$307:$V$307</definedName>
    <definedName name="SalesQty167">'Бланк заказа'!$V$308:$V$308</definedName>
    <definedName name="SalesQty168">'Бланк заказа'!$V$309:$V$309</definedName>
    <definedName name="SalesQty169">'Бланк заказа'!$V$313:$V$313</definedName>
    <definedName name="SalesQty17">'Бланк заказа'!$V$63:$V$63</definedName>
    <definedName name="SalesQty170">'Бланк заказа'!$V$314:$V$314</definedName>
    <definedName name="SalesQty171">'Бланк заказа'!$V$318:$V$318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заказа'!$V$330:$V$330</definedName>
    <definedName name="SalesQty177">'Бланк заказа'!$V$331:$V$331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заказа'!$V$342:$V$342</definedName>
    <definedName name="SalesQty183">'Бланк заказа'!$V$348:$V$348</definedName>
    <definedName name="SalesQty184">'Бланк заказа'!$V$349:$V$349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заказа'!$V$376:$V$376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заказа'!$V$388:$V$388</definedName>
    <definedName name="SalesQty208">'Бланк заказа'!$V$389:$V$389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заказа'!$V$403:$V$403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заказа'!$V$421:$V$421</definedName>
    <definedName name="SalesQty227">'Бланк заказа'!$V$422:$V$422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заказа'!$V$435:$V$435</definedName>
    <definedName name="SalesQty235">'Бланк заказа'!$V$436:$V$436</definedName>
    <definedName name="SalesQty236">'Бланк заказа'!$V$442:$V$442</definedName>
    <definedName name="SalesQty237">'Бланк заказа'!$V$443:$V$443</definedName>
    <definedName name="SalesQty238">'Бланк заказа'!$V$447:$V$447</definedName>
    <definedName name="SalesQty239">'Бланк заказа'!$V$448:$V$448</definedName>
    <definedName name="SalesQty24">'Бланк заказа'!$V$70:$V$70</definedName>
    <definedName name="SalesQty240">'Бланк заказа'!$V$452:$V$452</definedName>
    <definedName name="SalesQty241">'Бланк заказа'!$V$453:$V$453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заказа'!$W$221:$W$221</definedName>
    <definedName name="SalesRoundBox124">'Бланк заказа'!$W$225:$W$225</definedName>
    <definedName name="SalesRoundBox125">'Бланк заказа'!$W$226:$W$226</definedName>
    <definedName name="SalesRoundBox126">'Бланк заказа'!$W$227:$W$227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заказа'!$W$243:$W$243</definedName>
    <definedName name="SalesRoundBox137">'Бланк заказа'!$W$244:$W$244</definedName>
    <definedName name="SalesRoundBox138">'Бланк заказа'!$W$245:$W$245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заказа'!$W$251:$W$251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заказа'!$W$272:$W$272</definedName>
    <definedName name="SalesRoundBox153">'Бланк заказа'!$W$273:$W$273</definedName>
    <definedName name="SalesRoundBox154">'Бланк заказа'!$W$278:$W$278</definedName>
    <definedName name="SalesRoundBox155">'Бланк заказа'!$W$282:$W$282</definedName>
    <definedName name="SalesRoundBox156">'Бланк заказа'!$W$286:$W$286</definedName>
    <definedName name="SalesRoundBox157">'Бланк заказа'!$W$290:$W$290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заказа'!$W$307:$W$307</definedName>
    <definedName name="SalesRoundBox167">'Бланк заказа'!$W$308:$W$308</definedName>
    <definedName name="SalesRoundBox168">'Бланк заказа'!$W$309:$W$309</definedName>
    <definedName name="SalesRoundBox169">'Бланк заказа'!$W$313:$W$313</definedName>
    <definedName name="SalesRoundBox17">'Бланк заказа'!$W$63:$W$63</definedName>
    <definedName name="SalesRoundBox170">'Бланк заказа'!$W$314:$W$314</definedName>
    <definedName name="SalesRoundBox171">'Бланк заказа'!$W$318:$W$318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заказа'!$W$330:$W$330</definedName>
    <definedName name="SalesRoundBox177">'Бланк заказа'!$W$331:$W$331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заказа'!$W$342:$W$342</definedName>
    <definedName name="SalesRoundBox183">'Бланк заказа'!$W$348:$W$348</definedName>
    <definedName name="SalesRoundBox184">'Бланк заказа'!$W$349:$W$349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заказа'!$W$376:$W$376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заказа'!$W$388:$W$388</definedName>
    <definedName name="SalesRoundBox208">'Бланк заказа'!$W$389:$W$389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заказа'!$W$403:$W$403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заказа'!$W$421:$W$421</definedName>
    <definedName name="SalesRoundBox227">'Бланк заказа'!$W$422:$W$422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заказа'!$W$435:$W$435</definedName>
    <definedName name="SalesRoundBox235">'Бланк заказа'!$W$436:$W$436</definedName>
    <definedName name="SalesRoundBox236">'Бланк заказа'!$W$442:$W$442</definedName>
    <definedName name="SalesRoundBox237">'Бланк заказа'!$W$443:$W$443</definedName>
    <definedName name="SalesRoundBox238">'Бланк заказа'!$W$447:$W$447</definedName>
    <definedName name="SalesRoundBox239">'Бланк заказа'!$W$448:$W$448</definedName>
    <definedName name="SalesRoundBox24">'Бланк заказа'!$W$70:$W$70</definedName>
    <definedName name="SalesRoundBox240">'Бланк заказа'!$W$452:$W$452</definedName>
    <definedName name="SalesRoundBox241">'Бланк заказа'!$W$453:$W$453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заказа'!$U$221:$U$221</definedName>
    <definedName name="UnitOfMeasure124">'Бланк заказа'!$U$225:$U$225</definedName>
    <definedName name="UnitOfMeasure125">'Бланк заказа'!$U$226:$U$226</definedName>
    <definedName name="UnitOfMeasure126">'Бланк заказа'!$U$227:$U$227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заказа'!$U$243:$U$243</definedName>
    <definedName name="UnitOfMeasure137">'Бланк заказа'!$U$244:$U$244</definedName>
    <definedName name="UnitOfMeasure138">'Бланк заказа'!$U$245:$U$245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заказа'!$U$251:$U$251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заказа'!$U$272:$U$272</definedName>
    <definedName name="UnitOfMeasure153">'Бланк заказа'!$U$273:$U$273</definedName>
    <definedName name="UnitOfMeasure154">'Бланк заказа'!$U$278:$U$278</definedName>
    <definedName name="UnitOfMeasure155">'Бланк заказа'!$U$282:$U$282</definedName>
    <definedName name="UnitOfMeasure156">'Бланк заказа'!$U$286:$U$286</definedName>
    <definedName name="UnitOfMeasure157">'Бланк заказа'!$U$290:$U$290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заказа'!$U$307:$U$307</definedName>
    <definedName name="UnitOfMeasure167">'Бланк заказа'!$U$308:$U$308</definedName>
    <definedName name="UnitOfMeasure168">'Бланк заказа'!$U$309:$U$309</definedName>
    <definedName name="UnitOfMeasure169">'Бланк заказа'!$U$313:$U$313</definedName>
    <definedName name="UnitOfMeasure17">'Бланк заказа'!$U$63:$U$63</definedName>
    <definedName name="UnitOfMeasure170">'Бланк заказа'!$U$314:$U$314</definedName>
    <definedName name="UnitOfMeasure171">'Бланк заказа'!$U$318:$U$318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заказа'!$U$330:$U$330</definedName>
    <definedName name="UnitOfMeasure177">'Бланк заказа'!$U$331:$U$331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заказа'!$U$342:$U$342</definedName>
    <definedName name="UnitOfMeasure183">'Бланк заказа'!$U$348:$U$348</definedName>
    <definedName name="UnitOfMeasure184">'Бланк заказа'!$U$349:$U$349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заказа'!$U$376:$U$376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заказа'!$U$388:$U$388</definedName>
    <definedName name="UnitOfMeasure208">'Бланк заказа'!$U$389:$U$389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заказа'!$U$403:$U$403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заказа'!$U$421:$U$421</definedName>
    <definedName name="UnitOfMeasure227">'Бланк заказа'!$U$422:$U$422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заказа'!$U$435:$U$435</definedName>
    <definedName name="UnitOfMeasure235">'Бланк заказа'!$U$436:$U$436</definedName>
    <definedName name="UnitOfMeasure236">'Бланк заказа'!$U$442:$U$442</definedName>
    <definedName name="UnitOfMeasure237">'Бланк заказа'!$U$443:$U$443</definedName>
    <definedName name="UnitOfMeasure238">'Бланк заказа'!$U$447:$U$447</definedName>
    <definedName name="UnitOfMeasure239">'Бланк заказа'!$U$448:$U$448</definedName>
    <definedName name="UnitOfMeasure24">'Бланк заказа'!$U$70:$U$70</definedName>
    <definedName name="UnitOfMeasure240">'Бланк заказа'!$U$452:$U$452</definedName>
    <definedName name="UnitOfMeasure241">'Бланк заказа'!$U$453:$U$453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8" i="2" l="1"/>
  <c r="V469" i="2" s="1"/>
  <c r="V467" i="2"/>
  <c r="V465" i="2"/>
  <c r="V464" i="2"/>
  <c r="W463" i="2"/>
  <c r="X463" i="2" s="1"/>
  <c r="W462" i="2"/>
  <c r="X462" i="2" s="1"/>
  <c r="W461" i="2"/>
  <c r="X461" i="2" s="1"/>
  <c r="N461" i="2"/>
  <c r="W460" i="2"/>
  <c r="X460" i="2" s="1"/>
  <c r="W459" i="2"/>
  <c r="W465" i="2" s="1"/>
  <c r="V457" i="2"/>
  <c r="V456" i="2"/>
  <c r="W455" i="2"/>
  <c r="X455" i="2" s="1"/>
  <c r="W454" i="2"/>
  <c r="X454" i="2" s="1"/>
  <c r="X453" i="2"/>
  <c r="W453" i="2"/>
  <c r="X452" i="2"/>
  <c r="X456" i="2" s="1"/>
  <c r="W452" i="2"/>
  <c r="W457" i="2" s="1"/>
  <c r="V450" i="2"/>
  <c r="V449" i="2"/>
  <c r="X448" i="2"/>
  <c r="W448" i="2"/>
  <c r="W447" i="2"/>
  <c r="X447" i="2" s="1"/>
  <c r="X449" i="2" s="1"/>
  <c r="V445" i="2"/>
  <c r="V444" i="2"/>
  <c r="W443" i="2"/>
  <c r="X443" i="2" s="1"/>
  <c r="W442" i="2"/>
  <c r="T476" i="2" s="1"/>
  <c r="V438" i="2"/>
  <c r="V437" i="2"/>
  <c r="W436" i="2"/>
  <c r="X436" i="2" s="1"/>
  <c r="N436" i="2"/>
  <c r="W435" i="2"/>
  <c r="W438" i="2" s="1"/>
  <c r="N435" i="2"/>
  <c r="V433" i="2"/>
  <c r="V432" i="2"/>
  <c r="X431" i="2"/>
  <c r="W431" i="2"/>
  <c r="W430" i="2"/>
  <c r="X430" i="2" s="1"/>
  <c r="W429" i="2"/>
  <c r="X429" i="2" s="1"/>
  <c r="W428" i="2"/>
  <c r="X428" i="2" s="1"/>
  <c r="N428" i="2"/>
  <c r="W427" i="2"/>
  <c r="W432" i="2" s="1"/>
  <c r="N427" i="2"/>
  <c r="X426" i="2"/>
  <c r="W426" i="2"/>
  <c r="N426" i="2"/>
  <c r="V424" i="2"/>
  <c r="V423" i="2"/>
  <c r="W422" i="2"/>
  <c r="X422" i="2" s="1"/>
  <c r="N422" i="2"/>
  <c r="W421" i="2"/>
  <c r="W423" i="2" s="1"/>
  <c r="N421" i="2"/>
  <c r="V419" i="2"/>
  <c r="V418" i="2"/>
  <c r="X417" i="2"/>
  <c r="W417" i="2"/>
  <c r="N417" i="2"/>
  <c r="X416" i="2"/>
  <c r="W416" i="2"/>
  <c r="N416" i="2"/>
  <c r="W415" i="2"/>
  <c r="X415" i="2" s="1"/>
  <c r="N415" i="2"/>
  <c r="W414" i="2"/>
  <c r="X414" i="2" s="1"/>
  <c r="N414" i="2"/>
  <c r="X413" i="2"/>
  <c r="W413" i="2"/>
  <c r="N413" i="2"/>
  <c r="X412" i="2"/>
  <c r="W412" i="2"/>
  <c r="N412" i="2"/>
  <c r="W411" i="2"/>
  <c r="X411" i="2" s="1"/>
  <c r="N411" i="2"/>
  <c r="W410" i="2"/>
  <c r="X410" i="2" s="1"/>
  <c r="N410" i="2"/>
  <c r="X409" i="2"/>
  <c r="W409" i="2"/>
  <c r="S476" i="2" s="1"/>
  <c r="N409" i="2"/>
  <c r="W405" i="2"/>
  <c r="V405" i="2"/>
  <c r="V404" i="2"/>
  <c r="W403" i="2"/>
  <c r="W404" i="2" s="1"/>
  <c r="V401" i="2"/>
  <c r="V400" i="2"/>
  <c r="X399" i="2"/>
  <c r="W399" i="2"/>
  <c r="N399" i="2"/>
  <c r="W398" i="2"/>
  <c r="X398" i="2" s="1"/>
  <c r="N398" i="2"/>
  <c r="W397" i="2"/>
  <c r="X397" i="2" s="1"/>
  <c r="N397" i="2"/>
  <c r="X396" i="2"/>
  <c r="W396" i="2"/>
  <c r="W395" i="2"/>
  <c r="X395" i="2" s="1"/>
  <c r="N395" i="2"/>
  <c r="X394" i="2"/>
  <c r="W394" i="2"/>
  <c r="N394" i="2"/>
  <c r="W393" i="2"/>
  <c r="W400" i="2" s="1"/>
  <c r="N393" i="2"/>
  <c r="V391" i="2"/>
  <c r="V390" i="2"/>
  <c r="W389" i="2"/>
  <c r="W390" i="2" s="1"/>
  <c r="N389" i="2"/>
  <c r="X388" i="2"/>
  <c r="W388" i="2"/>
  <c r="R476" i="2" s="1"/>
  <c r="N388" i="2"/>
  <c r="V385" i="2"/>
  <c r="V384" i="2"/>
  <c r="X383" i="2"/>
  <c r="W383" i="2"/>
  <c r="X382" i="2"/>
  <c r="W382" i="2"/>
  <c r="X381" i="2"/>
  <c r="W381" i="2"/>
  <c r="W380" i="2"/>
  <c r="W384" i="2" s="1"/>
  <c r="V378" i="2"/>
  <c r="V377" i="2"/>
  <c r="W376" i="2"/>
  <c r="W378" i="2" s="1"/>
  <c r="N376" i="2"/>
  <c r="V374" i="2"/>
  <c r="V373" i="2"/>
  <c r="X372" i="2"/>
  <c r="W372" i="2"/>
  <c r="N372" i="2"/>
  <c r="X371" i="2"/>
  <c r="W371" i="2"/>
  <c r="N371" i="2"/>
  <c r="W370" i="2"/>
  <c r="X370" i="2" s="1"/>
  <c r="N370" i="2"/>
  <c r="W369" i="2"/>
  <c r="W374" i="2" s="1"/>
  <c r="N369" i="2"/>
  <c r="V367" i="2"/>
  <c r="W366" i="2"/>
  <c r="V366" i="2"/>
  <c r="X365" i="2"/>
  <c r="W365" i="2"/>
  <c r="X364" i="2"/>
  <c r="W364" i="2"/>
  <c r="N364" i="2"/>
  <c r="X363" i="2"/>
  <c r="W363" i="2"/>
  <c r="N363" i="2"/>
  <c r="W362" i="2"/>
  <c r="X362" i="2" s="1"/>
  <c r="N362" i="2"/>
  <c r="W361" i="2"/>
  <c r="X361" i="2" s="1"/>
  <c r="N361" i="2"/>
  <c r="X360" i="2"/>
  <c r="W360" i="2"/>
  <c r="N360" i="2"/>
  <c r="X359" i="2"/>
  <c r="W359" i="2"/>
  <c r="N359" i="2"/>
  <c r="W358" i="2"/>
  <c r="X358" i="2" s="1"/>
  <c r="N358" i="2"/>
  <c r="W357" i="2"/>
  <c r="X357" i="2" s="1"/>
  <c r="N357" i="2"/>
  <c r="X356" i="2"/>
  <c r="W356" i="2"/>
  <c r="N356" i="2"/>
  <c r="X355" i="2"/>
  <c r="W355" i="2"/>
  <c r="N355" i="2"/>
  <c r="W354" i="2"/>
  <c r="X354" i="2" s="1"/>
  <c r="N354" i="2"/>
  <c r="W353" i="2"/>
  <c r="W367" i="2" s="1"/>
  <c r="N353" i="2"/>
  <c r="W351" i="2"/>
  <c r="V351" i="2"/>
  <c r="W350" i="2"/>
  <c r="V350" i="2"/>
  <c r="X349" i="2"/>
  <c r="W349" i="2"/>
  <c r="N349" i="2"/>
  <c r="X348" i="2"/>
  <c r="X350" i="2" s="1"/>
  <c r="W348" i="2"/>
  <c r="Q476" i="2" s="1"/>
  <c r="N348" i="2"/>
  <c r="V344" i="2"/>
  <c r="W343" i="2"/>
  <c r="V343" i="2"/>
  <c r="W342" i="2"/>
  <c r="X342" i="2" s="1"/>
  <c r="X343" i="2" s="1"/>
  <c r="N342" i="2"/>
  <c r="V340" i="2"/>
  <c r="V339" i="2"/>
  <c r="X338" i="2"/>
  <c r="W338" i="2"/>
  <c r="N338" i="2"/>
  <c r="X337" i="2"/>
  <c r="W337" i="2"/>
  <c r="N337" i="2"/>
  <c r="W336" i="2"/>
  <c r="X336" i="2" s="1"/>
  <c r="N336" i="2"/>
  <c r="W335" i="2"/>
  <c r="W340" i="2" s="1"/>
  <c r="N335" i="2"/>
  <c r="W333" i="2"/>
  <c r="V333" i="2"/>
  <c r="W332" i="2"/>
  <c r="V332" i="2"/>
  <c r="X331" i="2"/>
  <c r="W331" i="2"/>
  <c r="N331" i="2"/>
  <c r="X330" i="2"/>
  <c r="X332" i="2" s="1"/>
  <c r="W330" i="2"/>
  <c r="N330" i="2"/>
  <c r="V328" i="2"/>
  <c r="V327" i="2"/>
  <c r="W326" i="2"/>
  <c r="X326" i="2" s="1"/>
  <c r="N326" i="2"/>
  <c r="W325" i="2"/>
  <c r="X325" i="2" s="1"/>
  <c r="N325" i="2"/>
  <c r="X324" i="2"/>
  <c r="W324" i="2"/>
  <c r="N324" i="2"/>
  <c r="W323" i="2"/>
  <c r="P476" i="2" s="1"/>
  <c r="N323" i="2"/>
  <c r="V320" i="2"/>
  <c r="V319" i="2"/>
  <c r="W318" i="2"/>
  <c r="W320" i="2" s="1"/>
  <c r="N318" i="2"/>
  <c r="W316" i="2"/>
  <c r="V316" i="2"/>
  <c r="W315" i="2"/>
  <c r="V315" i="2"/>
  <c r="X314" i="2"/>
  <c r="W314" i="2"/>
  <c r="N314" i="2"/>
  <c r="X313" i="2"/>
  <c r="X315" i="2" s="1"/>
  <c r="W313" i="2"/>
  <c r="W311" i="2"/>
  <c r="V311" i="2"/>
  <c r="V310" i="2"/>
  <c r="X309" i="2"/>
  <c r="W309" i="2"/>
  <c r="N309" i="2"/>
  <c r="W308" i="2"/>
  <c r="X308" i="2" s="1"/>
  <c r="X307" i="2"/>
  <c r="W307" i="2"/>
  <c r="W310" i="2" s="1"/>
  <c r="N307" i="2"/>
  <c r="V305" i="2"/>
  <c r="V304" i="2"/>
  <c r="W303" i="2"/>
  <c r="X303" i="2" s="1"/>
  <c r="N303" i="2"/>
  <c r="W302" i="2"/>
  <c r="X302" i="2" s="1"/>
  <c r="N302" i="2"/>
  <c r="X301" i="2"/>
  <c r="W301" i="2"/>
  <c r="X300" i="2"/>
  <c r="W300" i="2"/>
  <c r="N300" i="2"/>
  <c r="X299" i="2"/>
  <c r="W299" i="2"/>
  <c r="N299" i="2"/>
  <c r="W298" i="2"/>
  <c r="X298" i="2" s="1"/>
  <c r="N298" i="2"/>
  <c r="W297" i="2"/>
  <c r="X297" i="2" s="1"/>
  <c r="N297" i="2"/>
  <c r="X296" i="2"/>
  <c r="W296" i="2"/>
  <c r="O476" i="2" s="1"/>
  <c r="N296" i="2"/>
  <c r="W292" i="2"/>
  <c r="V292" i="2"/>
  <c r="V291" i="2"/>
  <c r="X290" i="2"/>
  <c r="X291" i="2" s="1"/>
  <c r="W290" i="2"/>
  <c r="W291" i="2" s="1"/>
  <c r="N290" i="2"/>
  <c r="V288" i="2"/>
  <c r="W287" i="2"/>
  <c r="V287" i="2"/>
  <c r="W286" i="2"/>
  <c r="X286" i="2" s="1"/>
  <c r="X287" i="2" s="1"/>
  <c r="N286" i="2"/>
  <c r="W284" i="2"/>
  <c r="V284" i="2"/>
  <c r="W283" i="2"/>
  <c r="V283" i="2"/>
  <c r="X282" i="2"/>
  <c r="X283" i="2" s="1"/>
  <c r="W282" i="2"/>
  <c r="N282" i="2"/>
  <c r="W280" i="2"/>
  <c r="V280" i="2"/>
  <c r="V279" i="2"/>
  <c r="X278" i="2"/>
  <c r="X279" i="2" s="1"/>
  <c r="W278" i="2"/>
  <c r="W279" i="2" s="1"/>
  <c r="N278" i="2"/>
  <c r="V275" i="2"/>
  <c r="V274" i="2"/>
  <c r="W273" i="2"/>
  <c r="X273" i="2" s="1"/>
  <c r="N273" i="2"/>
  <c r="W272" i="2"/>
  <c r="X272" i="2" s="1"/>
  <c r="X274" i="2" s="1"/>
  <c r="N272" i="2"/>
  <c r="V270" i="2"/>
  <c r="V269" i="2"/>
  <c r="X268" i="2"/>
  <c r="W268" i="2"/>
  <c r="N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X269" i="2" s="1"/>
  <c r="W262" i="2"/>
  <c r="M476" i="2" s="1"/>
  <c r="N262" i="2"/>
  <c r="V259" i="2"/>
  <c r="V258" i="2"/>
  <c r="W257" i="2"/>
  <c r="X257" i="2" s="1"/>
  <c r="N257" i="2"/>
  <c r="W256" i="2"/>
  <c r="X256" i="2" s="1"/>
  <c r="N256" i="2"/>
  <c r="X255" i="2"/>
  <c r="W255" i="2"/>
  <c r="W259" i="2" s="1"/>
  <c r="N255" i="2"/>
  <c r="V253" i="2"/>
  <c r="V252" i="2"/>
  <c r="W251" i="2"/>
  <c r="X251" i="2" s="1"/>
  <c r="N251" i="2"/>
  <c r="W250" i="2"/>
  <c r="X250" i="2" s="1"/>
  <c r="W249" i="2"/>
  <c r="W252" i="2" s="1"/>
  <c r="V247" i="2"/>
  <c r="V246" i="2"/>
  <c r="W245" i="2"/>
  <c r="X245" i="2" s="1"/>
  <c r="N245" i="2"/>
  <c r="W244" i="2"/>
  <c r="X244" i="2" s="1"/>
  <c r="X246" i="2" s="1"/>
  <c r="N244" i="2"/>
  <c r="X243" i="2"/>
  <c r="W243" i="2"/>
  <c r="W246" i="2" s="1"/>
  <c r="N243" i="2"/>
  <c r="V241" i="2"/>
  <c r="V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X235" i="2"/>
  <c r="W235" i="2"/>
  <c r="X234" i="2"/>
  <c r="W234" i="2"/>
  <c r="X233" i="2"/>
  <c r="W233" i="2"/>
  <c r="N233" i="2"/>
  <c r="X232" i="2"/>
  <c r="W232" i="2"/>
  <c r="N232" i="2"/>
  <c r="W231" i="2"/>
  <c r="W240" i="2" s="1"/>
  <c r="N231" i="2"/>
  <c r="V229" i="2"/>
  <c r="V228" i="2"/>
  <c r="W227" i="2"/>
  <c r="W228" i="2" s="1"/>
  <c r="N227" i="2"/>
  <c r="X226" i="2"/>
  <c r="W226" i="2"/>
  <c r="N226" i="2"/>
  <c r="X225" i="2"/>
  <c r="W225" i="2"/>
  <c r="W229" i="2" s="1"/>
  <c r="N225" i="2"/>
  <c r="V223" i="2"/>
  <c r="W222" i="2"/>
  <c r="V222" i="2"/>
  <c r="W221" i="2"/>
  <c r="X221" i="2" s="1"/>
  <c r="X222" i="2" s="1"/>
  <c r="N221" i="2"/>
  <c r="V219" i="2"/>
  <c r="V218" i="2"/>
  <c r="X217" i="2"/>
  <c r="W217" i="2"/>
  <c r="N217" i="2"/>
  <c r="X216" i="2"/>
  <c r="W216" i="2"/>
  <c r="N216" i="2"/>
  <c r="W215" i="2"/>
  <c r="X215" i="2" s="1"/>
  <c r="N215" i="2"/>
  <c r="W214" i="2"/>
  <c r="X214" i="2" s="1"/>
  <c r="N214" i="2"/>
  <c r="X213" i="2"/>
  <c r="W213" i="2"/>
  <c r="N213" i="2"/>
  <c r="X212" i="2"/>
  <c r="W212" i="2"/>
  <c r="N212" i="2"/>
  <c r="W211" i="2"/>
  <c r="X211" i="2" s="1"/>
  <c r="N211" i="2"/>
  <c r="W210" i="2"/>
  <c r="X210" i="2" s="1"/>
  <c r="N210" i="2"/>
  <c r="X209" i="2"/>
  <c r="W209" i="2"/>
  <c r="N209" i="2"/>
  <c r="X208" i="2"/>
  <c r="W208" i="2"/>
  <c r="N208" i="2"/>
  <c r="W207" i="2"/>
  <c r="X207" i="2" s="1"/>
  <c r="N207" i="2"/>
  <c r="W206" i="2"/>
  <c r="X206" i="2" s="1"/>
  <c r="N206" i="2"/>
  <c r="X205" i="2"/>
  <c r="W205" i="2"/>
  <c r="N205" i="2"/>
  <c r="X204" i="2"/>
  <c r="W204" i="2"/>
  <c r="N204" i="2"/>
  <c r="W203" i="2"/>
  <c r="X203" i="2" s="1"/>
  <c r="N203" i="2"/>
  <c r="V200" i="2"/>
  <c r="V199" i="2"/>
  <c r="W198" i="2"/>
  <c r="W200" i="2" s="1"/>
  <c r="N198" i="2"/>
  <c r="V195" i="2"/>
  <c r="W194" i="2"/>
  <c r="V194" i="2"/>
  <c r="X193" i="2"/>
  <c r="W193" i="2"/>
  <c r="N193" i="2"/>
  <c r="W192" i="2"/>
  <c r="X192" i="2" s="1"/>
  <c r="N192" i="2"/>
  <c r="W191" i="2"/>
  <c r="X191" i="2" s="1"/>
  <c r="W190" i="2"/>
  <c r="W195" i="2" s="1"/>
  <c r="V188" i="2"/>
  <c r="V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W176" i="2"/>
  <c r="X176" i="2" s="1"/>
  <c r="X175" i="2"/>
  <c r="W175" i="2"/>
  <c r="N175" i="2"/>
  <c r="W174" i="2"/>
  <c r="X174" i="2" s="1"/>
  <c r="N174" i="2"/>
  <c r="W173" i="2"/>
  <c r="X173" i="2" s="1"/>
  <c r="W172" i="2"/>
  <c r="X172" i="2" s="1"/>
  <c r="N172" i="2"/>
  <c r="W171" i="2"/>
  <c r="X171" i="2" s="1"/>
  <c r="W170" i="2"/>
  <c r="W188" i="2" s="1"/>
  <c r="N170" i="2"/>
  <c r="V168" i="2"/>
  <c r="V167" i="2"/>
  <c r="X166" i="2"/>
  <c r="W166" i="2"/>
  <c r="N166" i="2"/>
  <c r="X165" i="2"/>
  <c r="W165" i="2"/>
  <c r="N165" i="2"/>
  <c r="W164" i="2"/>
  <c r="X164" i="2" s="1"/>
  <c r="N164" i="2"/>
  <c r="W163" i="2"/>
  <c r="W168" i="2" s="1"/>
  <c r="N163" i="2"/>
  <c r="V161" i="2"/>
  <c r="W160" i="2"/>
  <c r="V160" i="2"/>
  <c r="X159" i="2"/>
  <c r="W159" i="2"/>
  <c r="N159" i="2"/>
  <c r="W158" i="2"/>
  <c r="W161" i="2" s="1"/>
  <c r="W156" i="2"/>
  <c r="V156" i="2"/>
  <c r="V155" i="2"/>
  <c r="X154" i="2"/>
  <c r="W154" i="2"/>
  <c r="N154" i="2"/>
  <c r="W153" i="2"/>
  <c r="W155" i="2" s="1"/>
  <c r="N153" i="2"/>
  <c r="V150" i="2"/>
  <c r="V149" i="2"/>
  <c r="W148" i="2"/>
  <c r="X148" i="2" s="1"/>
  <c r="W147" i="2"/>
  <c r="X147" i="2" s="1"/>
  <c r="N147" i="2"/>
  <c r="X146" i="2"/>
  <c r="W146" i="2"/>
  <c r="N146" i="2"/>
  <c r="X145" i="2"/>
  <c r="W145" i="2"/>
  <c r="N145" i="2"/>
  <c r="W144" i="2"/>
  <c r="X144" i="2" s="1"/>
  <c r="N144" i="2"/>
  <c r="W143" i="2"/>
  <c r="X143" i="2" s="1"/>
  <c r="N143" i="2"/>
  <c r="X142" i="2"/>
  <c r="W142" i="2"/>
  <c r="N142" i="2"/>
  <c r="X141" i="2"/>
  <c r="W141" i="2"/>
  <c r="N141" i="2"/>
  <c r="W140" i="2"/>
  <c r="W149" i="2" s="1"/>
  <c r="N140" i="2"/>
  <c r="V137" i="2"/>
  <c r="V136" i="2"/>
  <c r="W135" i="2"/>
  <c r="W136" i="2" s="1"/>
  <c r="N135" i="2"/>
  <c r="X134" i="2"/>
  <c r="W134" i="2"/>
  <c r="N134" i="2"/>
  <c r="X133" i="2"/>
  <c r="W133" i="2"/>
  <c r="G476" i="2" s="1"/>
  <c r="N133" i="2"/>
  <c r="V129" i="2"/>
  <c r="V128" i="2"/>
  <c r="W127" i="2"/>
  <c r="X127" i="2" s="1"/>
  <c r="N127" i="2"/>
  <c r="W126" i="2"/>
  <c r="X126" i="2" s="1"/>
  <c r="N126" i="2"/>
  <c r="X125" i="2"/>
  <c r="X128" i="2" s="1"/>
  <c r="W125" i="2"/>
  <c r="F476" i="2" s="1"/>
  <c r="V122" i="2"/>
  <c r="V121" i="2"/>
  <c r="X120" i="2"/>
  <c r="W120" i="2"/>
  <c r="W119" i="2"/>
  <c r="X119" i="2" s="1"/>
  <c r="N119" i="2"/>
  <c r="X118" i="2"/>
  <c r="W118" i="2"/>
  <c r="X117" i="2"/>
  <c r="W117" i="2"/>
  <c r="N117" i="2"/>
  <c r="X116" i="2"/>
  <c r="X121" i="2" s="1"/>
  <c r="W116" i="2"/>
  <c r="X115" i="2"/>
  <c r="W115" i="2"/>
  <c r="N115" i="2"/>
  <c r="V113" i="2"/>
  <c r="V112" i="2"/>
  <c r="W111" i="2"/>
  <c r="X111" i="2" s="1"/>
  <c r="X110" i="2"/>
  <c r="W110" i="2"/>
  <c r="N110" i="2"/>
  <c r="W109" i="2"/>
  <c r="X109" i="2" s="1"/>
  <c r="X108" i="2"/>
  <c r="W108" i="2"/>
  <c r="X107" i="2"/>
  <c r="W107" i="2"/>
  <c r="X106" i="2"/>
  <c r="W106" i="2"/>
  <c r="N106" i="2"/>
  <c r="X105" i="2"/>
  <c r="W105" i="2"/>
  <c r="X104" i="2"/>
  <c r="W104" i="2"/>
  <c r="W103" i="2"/>
  <c r="W113" i="2" s="1"/>
  <c r="V101" i="2"/>
  <c r="V100" i="2"/>
  <c r="W99" i="2"/>
  <c r="X99" i="2" s="1"/>
  <c r="N99" i="2"/>
  <c r="X98" i="2"/>
  <c r="W98" i="2"/>
  <c r="N98" i="2"/>
  <c r="X97" i="2"/>
  <c r="W97" i="2"/>
  <c r="N97" i="2"/>
  <c r="W96" i="2"/>
  <c r="X96" i="2" s="1"/>
  <c r="N96" i="2"/>
  <c r="W95" i="2"/>
  <c r="X95" i="2" s="1"/>
  <c r="N95" i="2"/>
  <c r="X94" i="2"/>
  <c r="W94" i="2"/>
  <c r="N94" i="2"/>
  <c r="X93" i="2"/>
  <c r="W93" i="2"/>
  <c r="N93" i="2"/>
  <c r="W92" i="2"/>
  <c r="W101" i="2" s="1"/>
  <c r="N92" i="2"/>
  <c r="V90" i="2"/>
  <c r="V89" i="2"/>
  <c r="W88" i="2"/>
  <c r="X88" i="2" s="1"/>
  <c r="N88" i="2"/>
  <c r="X87" i="2"/>
  <c r="W87" i="2"/>
  <c r="X86" i="2"/>
  <c r="W86" i="2"/>
  <c r="W85" i="2"/>
  <c r="X85" i="2" s="1"/>
  <c r="W84" i="2"/>
  <c r="X84" i="2" s="1"/>
  <c r="N84" i="2"/>
  <c r="V82" i="2"/>
  <c r="V81" i="2"/>
  <c r="X80" i="2"/>
  <c r="W80" i="2"/>
  <c r="N80" i="2"/>
  <c r="X79" i="2"/>
  <c r="W79" i="2"/>
  <c r="N79" i="2"/>
  <c r="W78" i="2"/>
  <c r="X78" i="2" s="1"/>
  <c r="N78" i="2"/>
  <c r="W77" i="2"/>
  <c r="W81" i="2" s="1"/>
  <c r="N77" i="2"/>
  <c r="X76" i="2"/>
  <c r="W76" i="2"/>
  <c r="W75" i="2"/>
  <c r="X75" i="2" s="1"/>
  <c r="N75" i="2"/>
  <c r="X74" i="2"/>
  <c r="W74" i="2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X68" i="2"/>
  <c r="W68" i="2"/>
  <c r="N68" i="2"/>
  <c r="W67" i="2"/>
  <c r="X67" i="2" s="1"/>
  <c r="N67" i="2"/>
  <c r="W66" i="2"/>
  <c r="X66" i="2" s="1"/>
  <c r="W65" i="2"/>
  <c r="X65" i="2" s="1"/>
  <c r="X64" i="2"/>
  <c r="W64" i="2"/>
  <c r="X63" i="2"/>
  <c r="W63" i="2"/>
  <c r="E476" i="2" s="1"/>
  <c r="V60" i="2"/>
  <c r="V59" i="2"/>
  <c r="W58" i="2"/>
  <c r="X58" i="2" s="1"/>
  <c r="W57" i="2"/>
  <c r="X57" i="2" s="1"/>
  <c r="N57" i="2"/>
  <c r="X56" i="2"/>
  <c r="W56" i="2"/>
  <c r="N56" i="2"/>
  <c r="W55" i="2"/>
  <c r="D476" i="2" s="1"/>
  <c r="W52" i="2"/>
  <c r="V52" i="2"/>
  <c r="W51" i="2"/>
  <c r="V51" i="2"/>
  <c r="X50" i="2"/>
  <c r="W50" i="2"/>
  <c r="N50" i="2"/>
  <c r="W49" i="2"/>
  <c r="C476" i="2" s="1"/>
  <c r="N49" i="2"/>
  <c r="V45" i="2"/>
  <c r="V44" i="2"/>
  <c r="W43" i="2"/>
  <c r="X43" i="2" s="1"/>
  <c r="X44" i="2" s="1"/>
  <c r="N43" i="2"/>
  <c r="W41" i="2"/>
  <c r="V41" i="2"/>
  <c r="V40" i="2"/>
  <c r="X39" i="2"/>
  <c r="X40" i="2" s="1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W32" i="2" s="1"/>
  <c r="N27" i="2"/>
  <c r="X26" i="2"/>
  <c r="W26" i="2"/>
  <c r="N26" i="2"/>
  <c r="V24" i="2"/>
  <c r="V466" i="2" s="1"/>
  <c r="V23" i="2"/>
  <c r="V470" i="2" s="1"/>
  <c r="W22" i="2"/>
  <c r="W467" i="2" s="1"/>
  <c r="N22" i="2"/>
  <c r="H10" i="2"/>
  <c r="A9" i="2"/>
  <c r="A10" i="2" s="1"/>
  <c r="D7" i="2"/>
  <c r="O6" i="2"/>
  <c r="N2" i="2"/>
  <c r="F10" i="2" l="1"/>
  <c r="X89" i="2"/>
  <c r="X310" i="2"/>
  <c r="X228" i="2"/>
  <c r="X304" i="2"/>
  <c r="X258" i="2"/>
  <c r="X136" i="2"/>
  <c r="X218" i="2"/>
  <c r="X418" i="2"/>
  <c r="W59" i="2"/>
  <c r="W121" i="2"/>
  <c r="W167" i="2"/>
  <c r="W373" i="2"/>
  <c r="W385" i="2"/>
  <c r="W401" i="2"/>
  <c r="W418" i="2"/>
  <c r="W449" i="2"/>
  <c r="W45" i="2"/>
  <c r="W90" i="2"/>
  <c r="W128" i="2"/>
  <c r="X135" i="2"/>
  <c r="W150" i="2"/>
  <c r="X163" i="2"/>
  <c r="X167" i="2" s="1"/>
  <c r="X198" i="2"/>
  <c r="X199" i="2" s="1"/>
  <c r="X227" i="2"/>
  <c r="W304" i="2"/>
  <c r="W327" i="2"/>
  <c r="X369" i="2"/>
  <c r="X373" i="2" s="1"/>
  <c r="W456" i="2"/>
  <c r="H9" i="2"/>
  <c r="W24" i="2"/>
  <c r="X55" i="2"/>
  <c r="X59" i="2" s="1"/>
  <c r="X158" i="2"/>
  <c r="X160" i="2" s="1"/>
  <c r="W247" i="2"/>
  <c r="W253" i="2"/>
  <c r="W269" i="2"/>
  <c r="X323" i="2"/>
  <c r="X327" i="2" s="1"/>
  <c r="X393" i="2"/>
  <c r="X400" i="2" s="1"/>
  <c r="X403" i="2"/>
  <c r="X404" i="2" s="1"/>
  <c r="W424" i="2"/>
  <c r="W468" i="2"/>
  <c r="W469" i="2" s="1"/>
  <c r="H476" i="2"/>
  <c r="W60" i="2"/>
  <c r="W100" i="2"/>
  <c r="W122" i="2"/>
  <c r="W199" i="2"/>
  <c r="W419" i="2"/>
  <c r="W444" i="2"/>
  <c r="W450" i="2"/>
  <c r="I476" i="2"/>
  <c r="W241" i="2"/>
  <c r="F9" i="2"/>
  <c r="W33" i="2"/>
  <c r="W258" i="2"/>
  <c r="W274" i="2"/>
  <c r="X380" i="2"/>
  <c r="X384" i="2" s="1"/>
  <c r="X435" i="2"/>
  <c r="X437" i="2" s="1"/>
  <c r="J9" i="2"/>
  <c r="X35" i="2"/>
  <c r="X36" i="2" s="1"/>
  <c r="X49" i="2"/>
  <c r="X51" i="2" s="1"/>
  <c r="X92" i="2"/>
  <c r="X100" i="2" s="1"/>
  <c r="W112" i="2"/>
  <c r="W129" i="2"/>
  <c r="X153" i="2"/>
  <c r="X155" i="2" s="1"/>
  <c r="W187" i="2"/>
  <c r="W223" i="2"/>
  <c r="X249" i="2"/>
  <c r="X252" i="2" s="1"/>
  <c r="W275" i="2"/>
  <c r="W288" i="2"/>
  <c r="W305" i="2"/>
  <c r="W328" i="2"/>
  <c r="W344" i="2"/>
  <c r="J476" i="2"/>
  <c r="W464" i="2"/>
  <c r="L476" i="2"/>
  <c r="W218" i="2"/>
  <c r="W270" i="2"/>
  <c r="W339" i="2"/>
  <c r="W36" i="2"/>
  <c r="X77" i="2"/>
  <c r="X81" i="2" s="1"/>
  <c r="W137" i="2"/>
  <c r="X170" i="2"/>
  <c r="X187" i="2" s="1"/>
  <c r="X318" i="2"/>
  <c r="X319" i="2" s="1"/>
  <c r="X335" i="2"/>
  <c r="X339" i="2" s="1"/>
  <c r="X353" i="2"/>
  <c r="X366" i="2" s="1"/>
  <c r="X376" i="2"/>
  <c r="X377" i="2" s="1"/>
  <c r="X389" i="2"/>
  <c r="X390" i="2" s="1"/>
  <c r="X421" i="2"/>
  <c r="X423" i="2" s="1"/>
  <c r="W437" i="2"/>
  <c r="W445" i="2"/>
  <c r="X459" i="2"/>
  <c r="X464" i="2" s="1"/>
  <c r="N476" i="2"/>
  <c r="W319" i="2"/>
  <c r="W377" i="2"/>
  <c r="B476" i="2"/>
  <c r="X27" i="2"/>
  <c r="X32" i="2" s="1"/>
  <c r="W82" i="2"/>
  <c r="W219" i="2"/>
  <c r="X427" i="2"/>
  <c r="X432" i="2" s="1"/>
  <c r="X22" i="2"/>
  <c r="X23" i="2" s="1"/>
  <c r="X140" i="2"/>
  <c r="X149" i="2" s="1"/>
  <c r="X190" i="2"/>
  <c r="X194" i="2" s="1"/>
  <c r="X231" i="2"/>
  <c r="X240" i="2" s="1"/>
  <c r="X103" i="2"/>
  <c r="X112" i="2" s="1"/>
  <c r="W44" i="2"/>
  <c r="W89" i="2"/>
  <c r="W433" i="2"/>
  <c r="W23" i="2"/>
  <c r="W391" i="2"/>
  <c r="X442" i="2"/>
  <c r="X444" i="2" s="1"/>
  <c r="W466" i="2" l="1"/>
  <c r="W470" i="2"/>
  <c r="X471" i="2"/>
</calcChain>
</file>

<file path=xl/sharedStrings.xml><?xml version="1.0" encoding="utf-8"?>
<sst xmlns="http://schemas.openxmlformats.org/spreadsheetml/2006/main" count="3048" uniqueCount="694">
  <si>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</si>
  <si>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</si>
  <si>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</si>
  <si>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</si>
  <si>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</si>
  <si>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</si>
  <si>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</si>
  <si>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</si>
  <si>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</si>
  <si>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</si>
  <si>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</si>
  <si>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</si>
  <si>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</si>
  <si>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</si>
  <si>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</si>
  <si>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</si>
  <si>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</si>
  <si>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</si>
  <si>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</si>
  <si>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</si>
  <si>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</si>
  <si>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</si>
  <si>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</si>
  <si>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</si>
  <si>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</si>
  <si>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</si>
  <si>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</si>
  <si>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</si>
  <si>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</si>
  <si>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</si>
  <si>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</si>
  <si>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</si>
  <si>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</si>
  <si>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</si>
  <si>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</si>
  <si>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</si>
  <si>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</si>
  <si>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</si>
  <si>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</si>
  <si>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</si>
  <si>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</si>
  <si>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</si>
  <si>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</si>
  <si>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</si>
  <si>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</si>
  <si>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</si>
  <si>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</si>
  <si>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</si>
  <si>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</si>
  <si>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</si>
  <si>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</si>
  <si>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</si>
  <si>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</si>
  <si>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</si>
  <si>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</si>
  <si>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</si>
  <si>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</si>
  <si>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</si>
  <si>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</si>
  <si>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</si>
  <si>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</si>
  <si>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</si>
  <si>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</si>
  <si>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</si>
  <si>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</si>
  <si>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</si>
  <si>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</si>
  <si>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01.01.2024</t>
  </si>
  <si>
    <t>27.12.2023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</si>
  <si>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</si>
  <si>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</si>
  <si>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</si>
  <si>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</si>
  <si>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</si>
  <si>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</si>
  <si>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</si>
  <si>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</si>
  <si>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</si>
  <si>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</si>
  <si>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</si>
  <si>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</si>
  <si>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</si>
  <si>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</si>
  <si>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</si>
  <si>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</si>
  <si>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</si>
  <si>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</si>
  <si>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</si>
  <si>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</si>
  <si>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</si>
  <si>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</si>
  <si>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</si>
  <si>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</si>
  <si>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</si>
  <si>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</si>
  <si>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</si>
  <si>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</si>
  <si>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</si>
  <si>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</si>
  <si>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</si>
  <si>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</si>
  <si>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</si>
  <si>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</si>
  <si>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</si>
  <si>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</si>
  <si>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</si>
  <si>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</si>
  <si>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</si>
  <si>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</si>
  <si>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</si>
  <si>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</si>
  <si>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</si>
  <si>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</si>
  <si>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</si>
  <si>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</si>
  <si>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</si>
  <si>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</si>
  <si>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</si>
  <si>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</si>
  <si>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</si>
  <si>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</si>
  <si>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</si>
  <si>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</si>
  <si>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</si>
  <si>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</si>
  <si>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</si>
  <si>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</si>
  <si>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</si>
  <si>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</si>
  <si>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</si>
  <si>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</si>
  <si>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</si>
  <si>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</si>
  <si>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</si>
  <si>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</si>
  <si>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</si>
  <si>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</si>
  <si>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</si>
  <si>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</si>
  <si>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</si>
  <si>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</si>
  <si>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</si>
  <si>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</si>
  <si>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</si>
  <si>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</si>
  <si>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</si>
  <si>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</si>
  <si>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</si>
  <si>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</si>
  <si>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</si>
  <si>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</si>
  <si>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</si>
  <si>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</si>
  <si>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</si>
  <si>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</si>
  <si>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</si>
  <si>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</si>
  <si>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</si>
  <si>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</si>
  <si>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</si>
  <si>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</si>
  <si>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</si>
  <si>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</si>
  <si>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</si>
  <si>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</si>
  <si>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</si>
  <si>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</si>
  <si>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</si>
  <si>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</si>
  <si>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</si>
  <si>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</si>
  <si>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</si>
  <si>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</si>
  <si>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</si>
  <si>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</si>
  <si>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</si>
  <si>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</si>
  <si>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</si>
  <si>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</si>
  <si>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</si>
  <si>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</si>
  <si>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</si>
  <si>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</si>
  <si>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</si>
  <si>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</si>
  <si>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</si>
  <si>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</si>
  <si>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</si>
  <si>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</si>
  <si>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</si>
  <si>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</si>
  <si>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</si>
  <si>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</si>
  <si>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</si>
  <si>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</si>
  <si>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</si>
  <si>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</si>
  <si>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</si>
  <si>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</si>
  <si>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</si>
  <si>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</si>
  <si>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</si>
  <si>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</si>
  <si>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</si>
  <si>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</si>
  <si>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</si>
  <si>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</si>
  <si>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</si>
  <si>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</si>
  <si>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</si>
  <si>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</si>
  <si>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</si>
  <si>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</si>
  <si>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</si>
  <si>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</si>
  <si>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</si>
  <si>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</si>
  <si>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</si>
  <si>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</si>
  <si>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</si>
  <si>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</si>
  <si>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</si>
  <si>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</si>
  <si>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</si>
  <si>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</si>
  <si>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</si>
  <si>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</si>
  <si>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</si>
  <si>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</si>
  <si>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</si>
  <si>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</si>
  <si>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</si>
  <si>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</si>
  <si>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</si>
  <si>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</si>
  <si>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</si>
  <si>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</si>
  <si>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</si>
  <si>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</si>
  <si>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</si>
  <si>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</si>
  <si>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</si>
  <si>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</si>
  <si>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</si>
  <si>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</si>
  <si>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</si>
  <si>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</si>
  <si>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</si>
  <si>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</si>
  <si>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</si>
  <si>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</si>
  <si>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</si>
  <si>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</si>
  <si>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</si>
  <si>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</si>
  <si>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</si>
  <si>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</si>
  <si>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</si>
  <si>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</si>
  <si>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</si>
  <si>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</si>
  <si>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</si>
  <si>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</si>
  <si>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</si>
  <si>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</si>
  <si>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</si>
  <si>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</si>
  <si>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</si>
  <si>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</si>
  <si>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</si>
  <si>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</si>
  <si>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</si>
  <si>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</si>
  <si>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</si>
  <si>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</si>
  <si>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</si>
  <si>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</si>
  <si>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</si>
  <si>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</si>
  <si>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</si>
  <si>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</si>
  <si>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</si>
  <si>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</si>
  <si>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</si>
  <si>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</si>
  <si>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</si>
  <si>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</si>
  <si>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</si>
  <si>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</si>
  <si>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</si>
  <si>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</si>
  <si>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</si>
  <si>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</si>
  <si>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</si>
  <si>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</si>
  <si>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</si>
  <si>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</si>
  <si>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</si>
  <si>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</si>
  <si>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</si>
  <si>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</si>
  <si>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</si>
  <si>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</si>
  <si>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</si>
  <si>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</si>
  <si>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</si>
  <si>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</si>
  <si>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</si>
  <si>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</si>
  <si>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</si>
  <si>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</si>
  <si>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</si>
  <si>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</si>
  <si>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</si>
  <si>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</si>
  <si>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</si>
  <si>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</si>
  <si>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</si>
  <si>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</si>
  <si>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</si>
  <si>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</si>
  <si>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</si>
  <si>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</si>
  <si>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</si>
  <si>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</si>
  <si>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</si>
  <si>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</si>
  <si>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</si>
  <si>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</si>
  <si>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</si>
  <si>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</si>
  <si>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</si>
  <si>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</si>
  <si>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</si>
  <si>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</si>
  <si>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</si>
  <si>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</si>
  <si>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</si>
  <si>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</si>
  <si>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</si>
  <si>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</si>
  <si>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</si>
  <si>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</si>
  <si>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</si>
  <si>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</si>
  <si>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</si>
  <si>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</si>
  <si>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</si>
  <si>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</si>
  <si>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</si>
  <si>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</si>
  <si>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</si>
  <si>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</si>
  <si>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</si>
  <si>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</si>
  <si>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</si>
  <si>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</si>
  <si>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</si>
  <si>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</si>
  <si>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</si>
  <si>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</si>
  <si>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</si>
  <si>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</si>
  <si>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</si>
  <si>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</si>
  <si>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</si>
  <si>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</si>
  <si>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</si>
  <si>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</si>
  <si>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</si>
  <si>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</si>
  <si>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</si>
  <si>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</si>
  <si>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</si>
  <si>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</si>
  <si>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</si>
  <si>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</si>
  <si>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</si>
  <si>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</si>
  <si>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</si>
  <si>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</si>
  <si>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</si>
  <si>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</si>
  <si>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</si>
  <si>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</si>
  <si>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</si>
  <si>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</si>
  <si>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</si>
  <si>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</si>
  <si>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</si>
  <si>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</si>
  <si>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</si>
  <si>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</si>
  <si>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</si>
  <si>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</si>
  <si>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</si>
  <si>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</si>
  <si>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</si>
  <si>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</si>
  <si>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</si>
  <si>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</si>
  <si>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</si>
  <si>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</si>
  <si>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</si>
  <si>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</si>
  <si>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</si>
  <si>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</si>
  <si>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</si>
  <si>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</si>
  <si>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</si>
  <si>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</si>
  <si>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</si>
  <si>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</si>
  <si>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</si>
  <si>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</si>
  <si>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</si>
  <si>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</si>
  <si>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</si>
  <si>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</si>
  <si>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</si>
  <si>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</si>
  <si>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</si>
  <si>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</si>
  <si>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</si>
  <si>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</si>
  <si>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</si>
  <si>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</si>
  <si>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</si>
  <si>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</si>
  <si>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</si>
  <si>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</si>
  <si>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</si>
  <si>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</si>
  <si>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</si>
  <si>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</si>
  <si>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</si>
  <si>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</si>
  <si>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</si>
  <si>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</si>
  <si>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</si>
  <si>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</si>
  <si>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</si>
  <si>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</si>
  <si>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</si>
  <si>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</si>
  <si>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</si>
  <si>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</si>
  <si>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</si>
  <si>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</si>
  <si>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</si>
  <si>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</si>
  <si>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</si>
  <si>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</si>
  <si>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</si>
  <si>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</si>
  <si>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</si>
  <si>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</si>
  <si>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</si>
  <si>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</si>
  <si>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</si>
  <si>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</si>
  <si>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</si>
  <si>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</si>
  <si>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</si>
  <si>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</si>
  <si>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</si>
  <si>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</si>
  <si>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</si>
  <si>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</si>
  <si>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</si>
  <si>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</si>
  <si>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</si>
  <si>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</si>
  <si>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</si>
  <si>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</si>
  <si>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</si>
  <si>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</si>
  <si>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</si>
  <si>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</si>
  <si>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</si>
  <si>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</si>
  <si>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</si>
  <si>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</si>
  <si>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</si>
  <si>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</si>
  <si>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</si>
  <si>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</si>
  <si>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</si>
  <si>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</si>
  <si>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</si>
  <si>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</si>
  <si>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</si>
  <si>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</si>
  <si>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</si>
  <si>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</si>
  <si>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</si>
  <si>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</si>
  <si>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</si>
  <si>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</si>
  <si>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</si>
  <si>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</si>
  <si>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</si>
  <si>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</si>
  <si>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</si>
  <si>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</si>
  <si>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</si>
  <si>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</si>
  <si>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</si>
  <si>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</si>
  <si>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</si>
  <si>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</si>
  <si>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</si>
  <si>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</si>
  <si>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</si>
  <si>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</si>
  <si>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</si>
  <si>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</si>
  <si>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</si>
  <si>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</si>
  <si>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</si>
  <si>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</si>
  <si>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</si>
  <si>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</si>
  <si>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</si>
  <si>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</si>
  <si>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</si>
  <si>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</si>
  <si>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</si>
  <si>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</si>
  <si>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</si>
  <si>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</si>
  <si>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</si>
  <si>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</si>
  <si>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</si>
  <si>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</si>
  <si>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</si>
  <si>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</si>
  <si>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</si>
  <si>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</si>
  <si>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</si>
  <si>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</si>
  <si>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</si>
  <si>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</si>
  <si>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</si>
  <si>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</si>
  <si>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</si>
  <si>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</si>
  <si>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</si>
  <si>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</si>
  <si>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</si>
  <si>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</si>
  <si>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</si>
  <si>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</si>
  <si>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</si>
  <si>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</si>
  <si>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</si>
  <si>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</si>
  <si>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</si>
  <si>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</si>
  <si>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</si>
  <si>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</si>
  <si>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</si>
  <si>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</si>
  <si>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</si>
  <si>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</si>
  <si>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</si>
  <si>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</si>
  <si>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</si>
  <si>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</si>
  <si>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</si>
  <si>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</si>
  <si>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</si>
  <si>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</si>
  <si>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</si>
  <si>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</si>
  <si>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</si>
  <si>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</si>
  <si>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</si>
  <si>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</si>
  <si>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</si>
  <si>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</si>
  <si>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</si>
  <si>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</si>
  <si>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</si>
  <si>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</si>
  <si>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</si>
  <si>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</si>
  <si>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</si>
  <si>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</si>
  <si>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</si>
  <si>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</si>
  <si>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</si>
  <si>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</si>
  <si>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</si>
  <si>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</si>
  <si>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</si>
  <si>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</si>
  <si>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</si>
  <si>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</si>
  <si>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</si>
  <si>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</si>
  <si>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</si>
  <si>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</si>
  <si>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</si>
  <si>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</si>
  <si>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</si>
  <si>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</si>
  <si>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</si>
  <si>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</si>
  <si>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</si>
  <si>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</si>
  <si>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</si>
  <si>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</si>
  <si>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</si>
  <si>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</si>
  <si>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</si>
  <si>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</si>
  <si>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</si>
  <si>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</si>
  <si>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</si>
  <si>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</si>
  <si>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</si>
  <si>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</si>
  <si>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</si>
  <si>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</si>
  <si>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</si>
  <si>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</si>
  <si>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</si>
  <si>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</si>
  <si>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</si>
  <si>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</si>
  <si>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</si>
  <si>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</si>
  <si>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</si>
  <si>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</si>
  <si>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</si>
  <si>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</si>
  <si>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</si>
  <si>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</si>
  <si>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</si>
  <si>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</si>
  <si>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03.01.2024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</si>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</sst>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45296</v>
      </c>
      <c r="P5" s="635"/>
      <c r="R5" s="642" t="s">
        <v>3</v>
      </c>
      <c r="S5" s="643"/>
      <c r="T5" s="644" t="s">
        <v>670</v>
      </c>
      <c r="U5" s="645"/>
      <c r="Z5" s="60"/>
      <c r="AA5" s="60"/>
      <c r="AB5" s="60"/>
    </row>
    <row r="6" spans="1:29" s="17" customFormat="1" ht="24" customHeight="1" x14ac:dyDescent="0.2">
      <c r="A6" s="618" t="s">
        <v>1</v>
      </c>
      <c r="B6" s="618"/>
      <c r="C6" s="618"/>
      <c r="D6" s="619" t="s">
        <v>671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Пятница</v>
      </c>
      <c r="P6" s="620"/>
      <c r="R6" s="621" t="s">
        <v>5</v>
      </c>
      <c r="S6" s="622"/>
      <c r="T6" s="623" t="s">
        <v>69</v>
      </c>
      <c r="U6" s="6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0.375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39.950000000000003" customHeight="1" x14ac:dyDescent="0.2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70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">
      <c r="A19" s="349" t="s">
        <v>75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55"/>
      <c r="Z19" s="55"/>
    </row>
    <row r="20" spans="1:53" ht="16.5" customHeight="1" x14ac:dyDescent="0.25">
      <c r="A20" s="350" t="s">
        <v>75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66"/>
      <c r="Z20" s="66"/>
    </row>
    <row r="21" spans="1:53" ht="14.25" customHeight="1" x14ac:dyDescent="0.25">
      <c r="A21" s="339" t="s">
        <v>76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3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4"/>
      <c r="N23" s="330" t="s">
        <v>43</v>
      </c>
      <c r="O23" s="331"/>
      <c r="P23" s="331"/>
      <c r="Q23" s="331"/>
      <c r="R23" s="331"/>
      <c r="S23" s="331"/>
      <c r="T23" s="33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4"/>
      <c r="N24" s="330" t="s">
        <v>43</v>
      </c>
      <c r="O24" s="331"/>
      <c r="P24" s="331"/>
      <c r="Q24" s="331"/>
      <c r="R24" s="331"/>
      <c r="S24" s="331"/>
      <c r="T24" s="33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81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3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4"/>
      <c r="N32" s="330" t="s">
        <v>43</v>
      </c>
      <c r="O32" s="331"/>
      <c r="P32" s="331"/>
      <c r="Q32" s="331"/>
      <c r="R32" s="331"/>
      <c r="S32" s="331"/>
      <c r="T32" s="332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4"/>
      <c r="N33" s="330" t="s">
        <v>43</v>
      </c>
      <c r="O33" s="331"/>
      <c r="P33" s="331"/>
      <c r="Q33" s="331"/>
      <c r="R33" s="331"/>
      <c r="S33" s="331"/>
      <c r="T33" s="332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9" t="s">
        <v>94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3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4"/>
      <c r="N36" s="330" t="s">
        <v>43</v>
      </c>
      <c r="O36" s="331"/>
      <c r="P36" s="331"/>
      <c r="Q36" s="331"/>
      <c r="R36" s="331"/>
      <c r="S36" s="331"/>
      <c r="T36" s="332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4"/>
      <c r="N37" s="330" t="s">
        <v>43</v>
      </c>
      <c r="O37" s="331"/>
      <c r="P37" s="331"/>
      <c r="Q37" s="331"/>
      <c r="R37" s="331"/>
      <c r="S37" s="331"/>
      <c r="T37" s="332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99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5">
        <v>4607091388282</v>
      </c>
      <c r="E39" s="32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3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4"/>
      <c r="N40" s="330" t="s">
        <v>43</v>
      </c>
      <c r="O40" s="331"/>
      <c r="P40" s="331"/>
      <c r="Q40" s="331"/>
      <c r="R40" s="331"/>
      <c r="S40" s="331"/>
      <c r="T40" s="332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4"/>
      <c r="N41" s="330" t="s">
        <v>43</v>
      </c>
      <c r="O41" s="331"/>
      <c r="P41" s="331"/>
      <c r="Q41" s="331"/>
      <c r="R41" s="331"/>
      <c r="S41" s="331"/>
      <c r="T41" s="332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103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5">
        <v>4607091389111</v>
      </c>
      <c r="E43" s="32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3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4"/>
      <c r="N44" s="330" t="s">
        <v>43</v>
      </c>
      <c r="O44" s="331"/>
      <c r="P44" s="331"/>
      <c r="Q44" s="331"/>
      <c r="R44" s="331"/>
      <c r="S44" s="331"/>
      <c r="T44" s="332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4"/>
      <c r="N45" s="330" t="s">
        <v>43</v>
      </c>
      <c r="O45" s="331"/>
      <c r="P45" s="331"/>
      <c r="Q45" s="331"/>
      <c r="R45" s="331"/>
      <c r="S45" s="331"/>
      <c r="T45" s="332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9" t="s">
        <v>106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55"/>
      <c r="Z46" s="55"/>
    </row>
    <row r="47" spans="1:53" ht="16.5" customHeight="1" x14ac:dyDescent="0.25">
      <c r="A47" s="350" t="s">
        <v>107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66"/>
      <c r="Z47" s="66"/>
    </row>
    <row r="48" spans="1:53" ht="14.25" customHeight="1" x14ac:dyDescent="0.25">
      <c r="A48" s="339" t="s">
        <v>108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5">
        <v>4680115881440</v>
      </c>
      <c r="E49" s="32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5">
        <v>4680115881433</v>
      </c>
      <c r="E50" s="32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3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4"/>
      <c r="N51" s="330" t="s">
        <v>43</v>
      </c>
      <c r="O51" s="331"/>
      <c r="P51" s="331"/>
      <c r="Q51" s="331"/>
      <c r="R51" s="331"/>
      <c r="S51" s="331"/>
      <c r="T51" s="332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4"/>
      <c r="N52" s="330" t="s">
        <v>43</v>
      </c>
      <c r="O52" s="331"/>
      <c r="P52" s="331"/>
      <c r="Q52" s="331"/>
      <c r="R52" s="331"/>
      <c r="S52" s="331"/>
      <c r="T52" s="332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0" t="s">
        <v>115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66"/>
      <c r="Z53" s="66"/>
    </row>
    <row r="54" spans="1:53" ht="14.25" customHeight="1" x14ac:dyDescent="0.25">
      <c r="A54" s="339" t="s">
        <v>116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5">
        <v>4680115881426</v>
      </c>
      <c r="E55" s="325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74" t="s">
        <v>119</v>
      </c>
      <c r="O55" s="327"/>
      <c r="P55" s="327"/>
      <c r="Q55" s="327"/>
      <c r="R55" s="32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5">
        <v>4680115881426</v>
      </c>
      <c r="E56" s="32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7"/>
      <c r="P56" s="327"/>
      <c r="Q56" s="327"/>
      <c r="R56" s="32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5">
        <v>4680115881419</v>
      </c>
      <c r="E57" s="32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5">
        <v>4680115881525</v>
      </c>
      <c r="E58" s="32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73" t="s">
        <v>126</v>
      </c>
      <c r="O58" s="327"/>
      <c r="P58" s="327"/>
      <c r="Q58" s="327"/>
      <c r="R58" s="32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3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4"/>
      <c r="N59" s="330" t="s">
        <v>43</v>
      </c>
      <c r="O59" s="331"/>
      <c r="P59" s="331"/>
      <c r="Q59" s="331"/>
      <c r="R59" s="331"/>
      <c r="S59" s="331"/>
      <c r="T59" s="332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4"/>
      <c r="N60" s="330" t="s">
        <v>43</v>
      </c>
      <c r="O60" s="331"/>
      <c r="P60" s="331"/>
      <c r="Q60" s="331"/>
      <c r="R60" s="331"/>
      <c r="S60" s="331"/>
      <c r="T60" s="332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0" t="s">
        <v>106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66"/>
      <c r="Z61" s="66"/>
    </row>
    <row r="62" spans="1:53" ht="14.25" customHeight="1" x14ac:dyDescent="0.25">
      <c r="A62" s="339" t="s">
        <v>116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25">
        <v>4680115883956</v>
      </c>
      <c r="E63" s="32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7" t="s">
        <v>129</v>
      </c>
      <c r="O63" s="327"/>
      <c r="P63" s="327"/>
      <c r="Q63" s="327"/>
      <c r="R63" s="32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25">
        <v>4680115883949</v>
      </c>
      <c r="E64" s="325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568" t="s">
        <v>133</v>
      </c>
      <c r="O64" s="327"/>
      <c r="P64" s="327"/>
      <c r="Q64" s="327"/>
      <c r="R64" s="32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25">
        <v>4607091382945</v>
      </c>
      <c r="E65" s="32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69" t="s">
        <v>136</v>
      </c>
      <c r="O65" s="327"/>
      <c r="P65" s="327"/>
      <c r="Q65" s="327"/>
      <c r="R65" s="32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4301011540</v>
      </c>
      <c r="D66" s="325">
        <v>4607091385670</v>
      </c>
      <c r="E66" s="32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140</v>
      </c>
      <c r="M66" s="38">
        <v>50</v>
      </c>
      <c r="N66" s="570" t="s">
        <v>139</v>
      </c>
      <c r="O66" s="327"/>
      <c r="P66" s="327"/>
      <c r="Q66" s="327"/>
      <c r="R66" s="32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141</v>
      </c>
      <c r="C67" s="37">
        <v>4301011380</v>
      </c>
      <c r="D67" s="325">
        <v>4607091385670</v>
      </c>
      <c r="E67" s="32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5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7"/>
      <c r="P67" s="327"/>
      <c r="Q67" s="327"/>
      <c r="R67" s="32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4301011468</v>
      </c>
      <c r="D68" s="325">
        <v>4680115881327</v>
      </c>
      <c r="E68" s="32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144</v>
      </c>
      <c r="M68" s="38">
        <v>50</v>
      </c>
      <c r="N68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7"/>
      <c r="P68" s="327"/>
      <c r="Q68" s="327"/>
      <c r="R68" s="32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145</v>
      </c>
      <c r="B69" s="64" t="s">
        <v>146</v>
      </c>
      <c r="C69" s="37">
        <v>4301011703</v>
      </c>
      <c r="D69" s="325">
        <v>4680115882133</v>
      </c>
      <c r="E69" s="32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63" t="s">
        <v>147</v>
      </c>
      <c r="O69" s="327"/>
      <c r="P69" s="327"/>
      <c r="Q69" s="327"/>
      <c r="R69" s="32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4301011192</v>
      </c>
      <c r="D70" s="325">
        <v>4607091382952</v>
      </c>
      <c r="E70" s="325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7"/>
      <c r="P70" s="327"/>
      <c r="Q70" s="327"/>
      <c r="R70" s="32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4301011565</v>
      </c>
      <c r="D71" s="325">
        <v>4680115882539</v>
      </c>
      <c r="E71" s="325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140</v>
      </c>
      <c r="M71" s="38">
        <v>50</v>
      </c>
      <c r="N71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7"/>
      <c r="P71" s="327"/>
      <c r="Q71" s="327"/>
      <c r="R71" s="32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152</v>
      </c>
      <c r="B72" s="64" t="s">
        <v>153</v>
      </c>
      <c r="C72" s="37">
        <v>4301011382</v>
      </c>
      <c r="D72" s="325">
        <v>4607091385687</v>
      </c>
      <c r="E72" s="32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140</v>
      </c>
      <c r="M72" s="38">
        <v>50</v>
      </c>
      <c r="N72" s="5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7"/>
      <c r="P72" s="327"/>
      <c r="Q72" s="327"/>
      <c r="R72" s="32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4301011344</v>
      </c>
      <c r="D73" s="325">
        <v>4607091384604</v>
      </c>
      <c r="E73" s="32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7"/>
      <c r="P73" s="327"/>
      <c r="Q73" s="327"/>
      <c r="R73" s="32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4301011386</v>
      </c>
      <c r="D74" s="325">
        <v>4680115880283</v>
      </c>
      <c r="E74" s="325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7"/>
      <c r="P74" s="327"/>
      <c r="Q74" s="327"/>
      <c r="R74" s="32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25">
        <v>4680115881303</v>
      </c>
      <c r="E75" s="32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144</v>
      </c>
      <c r="M75" s="38">
        <v>50</v>
      </c>
      <c r="N75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4301011432</v>
      </c>
      <c r="D76" s="325">
        <v>4680115882720</v>
      </c>
      <c r="E76" s="32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560" t="s">
        <v>162</v>
      </c>
      <c r="O76" s="327"/>
      <c r="P76" s="327"/>
      <c r="Q76" s="327"/>
      <c r="R76" s="32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4301011352</v>
      </c>
      <c r="D77" s="325">
        <v>4607091388466</v>
      </c>
      <c r="E77" s="32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140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7"/>
      <c r="P77" s="327"/>
      <c r="Q77" s="327"/>
      <c r="R77" s="32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165</v>
      </c>
      <c r="B78" s="64" t="s">
        <v>166</v>
      </c>
      <c r="C78" s="37">
        <v>4301011417</v>
      </c>
      <c r="D78" s="325">
        <v>4680115880269</v>
      </c>
      <c r="E78" s="32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140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7"/>
      <c r="P78" s="327"/>
      <c r="Q78" s="327"/>
      <c r="R78" s="32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167</v>
      </c>
      <c r="B79" s="64" t="s">
        <v>168</v>
      </c>
      <c r="C79" s="37">
        <v>4301011415</v>
      </c>
      <c r="D79" s="325">
        <v>4680115880429</v>
      </c>
      <c r="E79" s="32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140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7"/>
      <c r="P79" s="327"/>
      <c r="Q79" s="327"/>
      <c r="R79" s="32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169</v>
      </c>
      <c r="B80" s="64" t="s">
        <v>170</v>
      </c>
      <c r="C80" s="37">
        <v>4301011462</v>
      </c>
      <c r="D80" s="325">
        <v>4680115881457</v>
      </c>
      <c r="E80" s="32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140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7"/>
      <c r="P80" s="327"/>
      <c r="Q80" s="327"/>
      <c r="R80" s="32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33"/>
      <c r="B81" s="333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4"/>
      <c r="N81" s="330" t="s">
        <v>43</v>
      </c>
      <c r="O81" s="331"/>
      <c r="P81" s="331"/>
      <c r="Q81" s="331"/>
      <c r="R81" s="331"/>
      <c r="S81" s="331"/>
      <c r="T81" s="332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33"/>
      <c r="B82" s="333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4"/>
      <c r="N82" s="330" t="s">
        <v>43</v>
      </c>
      <c r="O82" s="331"/>
      <c r="P82" s="331"/>
      <c r="Q82" s="331"/>
      <c r="R82" s="331"/>
      <c r="S82" s="331"/>
      <c r="T82" s="332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39" t="s">
        <v>108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25">
        <v>4680115881488</v>
      </c>
      <c r="E84" s="32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7"/>
      <c r="P84" s="327"/>
      <c r="Q84" s="327"/>
      <c r="R84" s="328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25">
        <v>4607091384765</v>
      </c>
      <c r="E85" s="32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51" t="s">
        <v>175</v>
      </c>
      <c r="O85" s="327"/>
      <c r="P85" s="327"/>
      <c r="Q85" s="327"/>
      <c r="R85" s="328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25">
        <v>4680115882751</v>
      </c>
      <c r="E86" s="32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52" t="s">
        <v>178</v>
      </c>
      <c r="O86" s="327"/>
      <c r="P86" s="327"/>
      <c r="Q86" s="327"/>
      <c r="R86" s="328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25">
        <v>4680115882775</v>
      </c>
      <c r="E87" s="325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140</v>
      </c>
      <c r="M87" s="38">
        <v>50</v>
      </c>
      <c r="N87" s="553" t="s">
        <v>181</v>
      </c>
      <c r="O87" s="327"/>
      <c r="P87" s="327"/>
      <c r="Q87" s="327"/>
      <c r="R87" s="328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25">
        <v>4680115880658</v>
      </c>
      <c r="E88" s="325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7"/>
      <c r="P88" s="327"/>
      <c r="Q88" s="327"/>
      <c r="R88" s="32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33"/>
      <c r="B89" s="333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4"/>
      <c r="N89" s="330" t="s">
        <v>43</v>
      </c>
      <c r="O89" s="331"/>
      <c r="P89" s="331"/>
      <c r="Q89" s="331"/>
      <c r="R89" s="331"/>
      <c r="S89" s="331"/>
      <c r="T89" s="332"/>
      <c r="U89" s="43" t="s">
        <v>42</v>
      </c>
      <c r="V89" s="44">
        <f>IFERROR(V84/H84,"0")+IFERROR(V85/H85,"0")+IFERROR(V86/H86,"0")+IFERROR(V87/H87,"0")+IFERROR(V88/H88,"0")</f>
        <v>0</v>
      </c>
      <c r="W89" s="44">
        <f>IFERROR(W84/H84,"0")+IFERROR(W85/H85,"0")+IFERROR(W86/H86,"0")+IFERROR(W87/H87,"0")+IFERROR(W88/H88,"0")</f>
        <v>0</v>
      </c>
      <c r="X89" s="44">
        <f>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33"/>
      <c r="B90" s="333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4"/>
      <c r="N90" s="330" t="s">
        <v>43</v>
      </c>
      <c r="O90" s="331"/>
      <c r="P90" s="331"/>
      <c r="Q90" s="331"/>
      <c r="R90" s="331"/>
      <c r="S90" s="331"/>
      <c r="T90" s="332"/>
      <c r="U90" s="43" t="s">
        <v>0</v>
      </c>
      <c r="V90" s="44">
        <f>IFERROR(SUM(V84:V88),"0")</f>
        <v>0</v>
      </c>
      <c r="W90" s="44">
        <f>IFERROR(SUM(W84:W88),"0")</f>
        <v>0</v>
      </c>
      <c r="X90" s="43"/>
      <c r="Y90" s="68"/>
      <c r="Z90" s="68"/>
    </row>
    <row r="91" spans="1:53" ht="14.25" customHeight="1" x14ac:dyDescent="0.25">
      <c r="A91" s="339" t="s">
        <v>76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67"/>
      <c r="Z91" s="67"/>
    </row>
    <row r="92" spans="1:53" ht="16.5" customHeight="1" x14ac:dyDescent="0.25">
      <c r="A92" s="64" t="s">
        <v>185</v>
      </c>
      <c r="B92" s="64" t="s">
        <v>186</v>
      </c>
      <c r="C92" s="37">
        <v>4301030895</v>
      </c>
      <c r="D92" s="325">
        <v>4607091387667</v>
      </c>
      <c r="E92" s="32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7"/>
      <c r="P92" s="327"/>
      <c r="Q92" s="327"/>
      <c r="R92" s="32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4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187</v>
      </c>
      <c r="B93" s="64" t="s">
        <v>188</v>
      </c>
      <c r="C93" s="37">
        <v>4301030961</v>
      </c>
      <c r="D93" s="325">
        <v>4607091387636</v>
      </c>
      <c r="E93" s="32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7"/>
      <c r="P93" s="327"/>
      <c r="Q93" s="327"/>
      <c r="R93" s="32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4301031078</v>
      </c>
      <c r="D94" s="325">
        <v>4607091384727</v>
      </c>
      <c r="E94" s="32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7"/>
      <c r="P94" s="327"/>
      <c r="Q94" s="327"/>
      <c r="R94" s="32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4301031080</v>
      </c>
      <c r="D95" s="325">
        <v>4607091386745</v>
      </c>
      <c r="E95" s="32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4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7"/>
      <c r="P95" s="327"/>
      <c r="Q95" s="327"/>
      <c r="R95" s="32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193</v>
      </c>
      <c r="B96" s="64" t="s">
        <v>194</v>
      </c>
      <c r="C96" s="37">
        <v>4301030963</v>
      </c>
      <c r="D96" s="325">
        <v>4607091382426</v>
      </c>
      <c r="E96" s="32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7"/>
      <c r="P96" s="327"/>
      <c r="Q96" s="327"/>
      <c r="R96" s="32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4301030962</v>
      </c>
      <c r="D97" s="325">
        <v>4607091386547</v>
      </c>
      <c r="E97" s="32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182</v>
      </c>
      <c r="L97" s="39" t="s">
        <v>79</v>
      </c>
      <c r="M97" s="38">
        <v>40</v>
      </c>
      <c r="N97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7"/>
      <c r="P97" s="327"/>
      <c r="Q97" s="327"/>
      <c r="R97" s="32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4301031079</v>
      </c>
      <c r="D98" s="325">
        <v>4607091384734</v>
      </c>
      <c r="E98" s="32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182</v>
      </c>
      <c r="L98" s="39" t="s">
        <v>79</v>
      </c>
      <c r="M98" s="38">
        <v>45</v>
      </c>
      <c r="N98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7"/>
      <c r="P98" s="327"/>
      <c r="Q98" s="327"/>
      <c r="R98" s="32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4301030964</v>
      </c>
      <c r="D99" s="325">
        <v>4607091382464</v>
      </c>
      <c r="E99" s="32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182</v>
      </c>
      <c r="L99" s="39" t="s">
        <v>79</v>
      </c>
      <c r="M99" s="38">
        <v>40</v>
      </c>
      <c r="N99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7"/>
      <c r="P99" s="327"/>
      <c r="Q99" s="327"/>
      <c r="R99" s="32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33"/>
      <c r="B100" s="333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4"/>
      <c r="N100" s="330" t="s">
        <v>43</v>
      </c>
      <c r="O100" s="331"/>
      <c r="P100" s="331"/>
      <c r="Q100" s="331"/>
      <c r="R100" s="331"/>
      <c r="S100" s="331"/>
      <c r="T100" s="332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33"/>
      <c r="B101" s="333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4"/>
      <c r="N101" s="330" t="s">
        <v>43</v>
      </c>
      <c r="O101" s="331"/>
      <c r="P101" s="331"/>
      <c r="Q101" s="331"/>
      <c r="R101" s="331"/>
      <c r="S101" s="331"/>
      <c r="T101" s="332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39" t="s">
        <v>81</v>
      </c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67"/>
      <c r="Z102" s="67"/>
    </row>
    <row r="103" spans="1:53" ht="27" customHeight="1" x14ac:dyDescent="0.25">
      <c r="A103" s="64" t="s">
        <v>201</v>
      </c>
      <c r="B103" s="64" t="s">
        <v>202</v>
      </c>
      <c r="C103" s="37">
        <v>4301051437</v>
      </c>
      <c r="D103" s="325">
        <v>4607091386967</v>
      </c>
      <c r="E103" s="32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112</v>
      </c>
      <c r="L103" s="39" t="s">
        <v>140</v>
      </c>
      <c r="M103" s="38">
        <v>45</v>
      </c>
      <c r="N103" s="540" t="s">
        <v>203</v>
      </c>
      <c r="O103" s="327"/>
      <c r="P103" s="327"/>
      <c r="Q103" s="327"/>
      <c r="R103" s="32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5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201</v>
      </c>
      <c r="B104" s="64" t="s">
        <v>204</v>
      </c>
      <c r="C104" s="37">
        <v>4301051543</v>
      </c>
      <c r="D104" s="325">
        <v>4607091386967</v>
      </c>
      <c r="E104" s="32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112</v>
      </c>
      <c r="L104" s="39" t="s">
        <v>79</v>
      </c>
      <c r="M104" s="38">
        <v>45</v>
      </c>
      <c r="N104" s="541" t="s">
        <v>205</v>
      </c>
      <c r="O104" s="327"/>
      <c r="P104" s="327"/>
      <c r="Q104" s="327"/>
      <c r="R104" s="32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206</v>
      </c>
      <c r="B105" s="64" t="s">
        <v>207</v>
      </c>
      <c r="C105" s="37">
        <v>4301051611</v>
      </c>
      <c r="D105" s="325">
        <v>4607091385304</v>
      </c>
      <c r="E105" s="325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112</v>
      </c>
      <c r="L105" s="39" t="s">
        <v>79</v>
      </c>
      <c r="M105" s="38">
        <v>40</v>
      </c>
      <c r="N105" s="534" t="s">
        <v>208</v>
      </c>
      <c r="O105" s="327"/>
      <c r="P105" s="327"/>
      <c r="Q105" s="327"/>
      <c r="R105" s="32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209</v>
      </c>
      <c r="B106" s="64" t="s">
        <v>210</v>
      </c>
      <c r="C106" s="37">
        <v>4301051306</v>
      </c>
      <c r="D106" s="325">
        <v>4607091386264</v>
      </c>
      <c r="E106" s="32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7"/>
      <c r="P106" s="327"/>
      <c r="Q106" s="327"/>
      <c r="R106" s="32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211</v>
      </c>
      <c r="B107" s="64" t="s">
        <v>212</v>
      </c>
      <c r="C107" s="37">
        <v>4301051436</v>
      </c>
      <c r="D107" s="325">
        <v>4607091385731</v>
      </c>
      <c r="E107" s="32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140</v>
      </c>
      <c r="M107" s="38">
        <v>45</v>
      </c>
      <c r="N107" s="536" t="s">
        <v>213</v>
      </c>
      <c r="O107" s="327"/>
      <c r="P107" s="327"/>
      <c r="Q107" s="327"/>
      <c r="R107" s="32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214</v>
      </c>
      <c r="B108" s="64" t="s">
        <v>215</v>
      </c>
      <c r="C108" s="37">
        <v>4301051439</v>
      </c>
      <c r="D108" s="325">
        <v>4680115880214</v>
      </c>
      <c r="E108" s="32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140</v>
      </c>
      <c r="M108" s="38">
        <v>45</v>
      </c>
      <c r="N108" s="537" t="s">
        <v>216</v>
      </c>
      <c r="O108" s="327"/>
      <c r="P108" s="327"/>
      <c r="Q108" s="327"/>
      <c r="R108" s="32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217</v>
      </c>
      <c r="B109" s="64" t="s">
        <v>218</v>
      </c>
      <c r="C109" s="37">
        <v>4301051438</v>
      </c>
      <c r="D109" s="325">
        <v>4680115880894</v>
      </c>
      <c r="E109" s="32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140</v>
      </c>
      <c r="M109" s="38">
        <v>45</v>
      </c>
      <c r="N109" s="538" t="s">
        <v>219</v>
      </c>
      <c r="O109" s="327"/>
      <c r="P109" s="327"/>
      <c r="Q109" s="327"/>
      <c r="R109" s="32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220</v>
      </c>
      <c r="B110" s="64" t="s">
        <v>221</v>
      </c>
      <c r="C110" s="37">
        <v>4301051313</v>
      </c>
      <c r="D110" s="325">
        <v>4607091385427</v>
      </c>
      <c r="E110" s="32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7"/>
      <c r="P110" s="327"/>
      <c r="Q110" s="327"/>
      <c r="R110" s="32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222</v>
      </c>
      <c r="B111" s="64" t="s">
        <v>223</v>
      </c>
      <c r="C111" s="37">
        <v>4301051480</v>
      </c>
      <c r="D111" s="325">
        <v>4680115882645</v>
      </c>
      <c r="E111" s="325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532" t="s">
        <v>224</v>
      </c>
      <c r="O111" s="327"/>
      <c r="P111" s="327"/>
      <c r="Q111" s="327"/>
      <c r="R111" s="32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33"/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  <c r="L112" s="333"/>
      <c r="M112" s="334"/>
      <c r="N112" s="330" t="s">
        <v>43</v>
      </c>
      <c r="O112" s="331"/>
      <c r="P112" s="331"/>
      <c r="Q112" s="331"/>
      <c r="R112" s="331"/>
      <c r="S112" s="331"/>
      <c r="T112" s="332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33"/>
      <c r="B113" s="333"/>
      <c r="C113" s="333"/>
      <c r="D113" s="333"/>
      <c r="E113" s="333"/>
      <c r="F113" s="333"/>
      <c r="G113" s="333"/>
      <c r="H113" s="333"/>
      <c r="I113" s="333"/>
      <c r="J113" s="333"/>
      <c r="K113" s="333"/>
      <c r="L113" s="333"/>
      <c r="M113" s="334"/>
      <c r="N113" s="330" t="s">
        <v>43</v>
      </c>
      <c r="O113" s="331"/>
      <c r="P113" s="331"/>
      <c r="Q113" s="331"/>
      <c r="R113" s="331"/>
      <c r="S113" s="331"/>
      <c r="T113" s="332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39" t="s">
        <v>225</v>
      </c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67"/>
      <c r="Z114" s="67"/>
    </row>
    <row r="115" spans="1:53" ht="27" customHeight="1" x14ac:dyDescent="0.25">
      <c r="A115" s="64" t="s">
        <v>226</v>
      </c>
      <c r="B115" s="64" t="s">
        <v>227</v>
      </c>
      <c r="C115" s="37">
        <v>4301060296</v>
      </c>
      <c r="D115" s="325">
        <v>4607091383065</v>
      </c>
      <c r="E115" s="325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5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7"/>
      <c r="P115" s="327"/>
      <c r="Q115" s="327"/>
      <c r="R115" s="32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ref="W115:W120" si="6"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228</v>
      </c>
      <c r="B116" s="64" t="s">
        <v>229</v>
      </c>
      <c r="C116" s="37">
        <v>4301060371</v>
      </c>
      <c r="D116" s="325">
        <v>4680115881532</v>
      </c>
      <c r="E116" s="325"/>
      <c r="F116" s="63">
        <v>1.4</v>
      </c>
      <c r="G116" s="38">
        <v>6</v>
      </c>
      <c r="H116" s="63">
        <v>8.4</v>
      </c>
      <c r="I116" s="63">
        <v>8.9640000000000004</v>
      </c>
      <c r="J116" s="38">
        <v>56</v>
      </c>
      <c r="K116" s="38" t="s">
        <v>112</v>
      </c>
      <c r="L116" s="39" t="s">
        <v>79</v>
      </c>
      <c r="M116" s="38">
        <v>30</v>
      </c>
      <c r="N116" s="526" t="s">
        <v>230</v>
      </c>
      <c r="O116" s="327"/>
      <c r="P116" s="327"/>
      <c r="Q116" s="327"/>
      <c r="R116" s="32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228</v>
      </c>
      <c r="B117" s="64" t="s">
        <v>231</v>
      </c>
      <c r="C117" s="37">
        <v>4301060350</v>
      </c>
      <c r="D117" s="325">
        <v>4680115881532</v>
      </c>
      <c r="E117" s="325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8" t="s">
        <v>112</v>
      </c>
      <c r="L117" s="39" t="s">
        <v>140</v>
      </c>
      <c r="M117" s="38">
        <v>30</v>
      </c>
      <c r="N117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7"/>
      <c r="P117" s="327"/>
      <c r="Q117" s="327"/>
      <c r="R117" s="32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232</v>
      </c>
      <c r="B118" s="64" t="s">
        <v>233</v>
      </c>
      <c r="C118" s="37">
        <v>4301060356</v>
      </c>
      <c r="D118" s="325">
        <v>4680115882652</v>
      </c>
      <c r="E118" s="325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8" t="s">
        <v>80</v>
      </c>
      <c r="L118" s="39" t="s">
        <v>79</v>
      </c>
      <c r="M118" s="38">
        <v>40</v>
      </c>
      <c r="N118" s="528" t="s">
        <v>234</v>
      </c>
      <c r="O118" s="327"/>
      <c r="P118" s="327"/>
      <c r="Q118" s="327"/>
      <c r="R118" s="328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16.5" customHeight="1" x14ac:dyDescent="0.25">
      <c r="A119" s="64" t="s">
        <v>235</v>
      </c>
      <c r="B119" s="64" t="s">
        <v>236</v>
      </c>
      <c r="C119" s="37">
        <v>4301060309</v>
      </c>
      <c r="D119" s="325">
        <v>4680115880238</v>
      </c>
      <c r="E119" s="325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8" t="s">
        <v>80</v>
      </c>
      <c r="L119" s="39" t="s">
        <v>79</v>
      </c>
      <c r="M119" s="38">
        <v>40</v>
      </c>
      <c r="N119" s="52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9" s="327"/>
      <c r="P119" s="327"/>
      <c r="Q119" s="327"/>
      <c r="R119" s="32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237</v>
      </c>
      <c r="B120" s="64" t="s">
        <v>238</v>
      </c>
      <c r="C120" s="37">
        <v>4301060351</v>
      </c>
      <c r="D120" s="325">
        <v>4680115881464</v>
      </c>
      <c r="E120" s="325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8" t="s">
        <v>80</v>
      </c>
      <c r="L120" s="39" t="s">
        <v>140</v>
      </c>
      <c r="M120" s="38">
        <v>30</v>
      </c>
      <c r="N120" s="530" t="s">
        <v>239</v>
      </c>
      <c r="O120" s="327"/>
      <c r="P120" s="327"/>
      <c r="Q120" s="327"/>
      <c r="R120" s="32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6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x14ac:dyDescent="0.2">
      <c r="A121" s="333"/>
      <c r="B121" s="333"/>
      <c r="C121" s="333"/>
      <c r="D121" s="333"/>
      <c r="E121" s="333"/>
      <c r="F121" s="333"/>
      <c r="G121" s="333"/>
      <c r="H121" s="333"/>
      <c r="I121" s="333"/>
      <c r="J121" s="333"/>
      <c r="K121" s="333"/>
      <c r="L121" s="333"/>
      <c r="M121" s="334"/>
      <c r="N121" s="330" t="s">
        <v>43</v>
      </c>
      <c r="O121" s="331"/>
      <c r="P121" s="331"/>
      <c r="Q121" s="331"/>
      <c r="R121" s="331"/>
      <c r="S121" s="331"/>
      <c r="T121" s="332"/>
      <c r="U121" s="43" t="s">
        <v>42</v>
      </c>
      <c r="V121" s="44">
        <f>IFERROR(V115/H115,"0")+IFERROR(V116/H116,"0")+IFERROR(V117/H117,"0")+IFERROR(V118/H118,"0")+IFERROR(V119/H119,"0")+IFERROR(V120/H120,"0")</f>
        <v>0</v>
      </c>
      <c r="W121" s="44">
        <f>IFERROR(W115/H115,"0")+IFERROR(W116/H116,"0")+IFERROR(W117/H117,"0")+IFERROR(W118/H118,"0")+IFERROR(W119/H119,"0")+IFERROR(W120/H120,"0")</f>
        <v>0</v>
      </c>
      <c r="X121" s="44">
        <f>IFERROR(IF(X115="",0,X115),"0")+IFERROR(IF(X116="",0,X116),"0")+IFERROR(IF(X117="",0,X117),"0")+IFERROR(IF(X118="",0,X118),"0")+IFERROR(IF(X119="",0,X119),"0")+IFERROR(IF(X120="",0,X120),"0")</f>
        <v>0</v>
      </c>
      <c r="Y121" s="68"/>
      <c r="Z121" s="68"/>
    </row>
    <row r="122" spans="1:53" x14ac:dyDescent="0.2">
      <c r="A122" s="333"/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  <c r="L122" s="333"/>
      <c r="M122" s="334"/>
      <c r="N122" s="330" t="s">
        <v>43</v>
      </c>
      <c r="O122" s="331"/>
      <c r="P122" s="331"/>
      <c r="Q122" s="331"/>
      <c r="R122" s="331"/>
      <c r="S122" s="331"/>
      <c r="T122" s="332"/>
      <c r="U122" s="43" t="s">
        <v>0</v>
      </c>
      <c r="V122" s="44">
        <f>IFERROR(SUM(V115:V120),"0")</f>
        <v>0</v>
      </c>
      <c r="W122" s="44">
        <f>IFERROR(SUM(W115:W120),"0")</f>
        <v>0</v>
      </c>
      <c r="X122" s="43"/>
      <c r="Y122" s="68"/>
      <c r="Z122" s="68"/>
    </row>
    <row r="123" spans="1:53" ht="16.5" customHeight="1" x14ac:dyDescent="0.25">
      <c r="A123" s="350" t="s">
        <v>240</v>
      </c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66"/>
      <c r="Z123" s="66"/>
    </row>
    <row r="124" spans="1:53" ht="14.25" customHeight="1" x14ac:dyDescent="0.25">
      <c r="A124" s="339" t="s">
        <v>81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67"/>
      <c r="Z124" s="67"/>
    </row>
    <row r="125" spans="1:53" ht="27" customHeight="1" x14ac:dyDescent="0.25">
      <c r="A125" s="64" t="s">
        <v>241</v>
      </c>
      <c r="B125" s="64" t="s">
        <v>242</v>
      </c>
      <c r="C125" s="37">
        <v>4301051612</v>
      </c>
      <c r="D125" s="325">
        <v>4607091385168</v>
      </c>
      <c r="E125" s="325"/>
      <c r="F125" s="63">
        <v>1.4</v>
      </c>
      <c r="G125" s="38">
        <v>6</v>
      </c>
      <c r="H125" s="63">
        <v>8.4</v>
      </c>
      <c r="I125" s="63">
        <v>8.9580000000000002</v>
      </c>
      <c r="J125" s="38">
        <v>56</v>
      </c>
      <c r="K125" s="38" t="s">
        <v>112</v>
      </c>
      <c r="L125" s="39" t="s">
        <v>79</v>
      </c>
      <c r="M125" s="38">
        <v>45</v>
      </c>
      <c r="N125" s="524" t="s">
        <v>243</v>
      </c>
      <c r="O125" s="327"/>
      <c r="P125" s="327"/>
      <c r="Q125" s="327"/>
      <c r="R125" s="32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244</v>
      </c>
      <c r="B126" s="64" t="s">
        <v>245</v>
      </c>
      <c r="C126" s="37">
        <v>4301051362</v>
      </c>
      <c r="D126" s="325">
        <v>4607091383256</v>
      </c>
      <c r="E126" s="325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8" t="s">
        <v>80</v>
      </c>
      <c r="L126" s="39" t="s">
        <v>140</v>
      </c>
      <c r="M126" s="38">
        <v>45</v>
      </c>
      <c r="N126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6" s="327"/>
      <c r="P126" s="327"/>
      <c r="Q126" s="327"/>
      <c r="R126" s="328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246</v>
      </c>
      <c r="B127" s="64" t="s">
        <v>247</v>
      </c>
      <c r="C127" s="37">
        <v>4301051358</v>
      </c>
      <c r="D127" s="325">
        <v>4607091385748</v>
      </c>
      <c r="E127" s="325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8" t="s">
        <v>80</v>
      </c>
      <c r="L127" s="39" t="s">
        <v>140</v>
      </c>
      <c r="M127" s="38">
        <v>45</v>
      </c>
      <c r="N12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7" s="327"/>
      <c r="P127" s="327"/>
      <c r="Q127" s="327"/>
      <c r="R127" s="328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x14ac:dyDescent="0.2">
      <c r="A128" s="333"/>
      <c r="B128" s="333"/>
      <c r="C128" s="333"/>
      <c r="D128" s="333"/>
      <c r="E128" s="333"/>
      <c r="F128" s="333"/>
      <c r="G128" s="333"/>
      <c r="H128" s="333"/>
      <c r="I128" s="333"/>
      <c r="J128" s="333"/>
      <c r="K128" s="333"/>
      <c r="L128" s="333"/>
      <c r="M128" s="334"/>
      <c r="N128" s="330" t="s">
        <v>43</v>
      </c>
      <c r="O128" s="331"/>
      <c r="P128" s="331"/>
      <c r="Q128" s="331"/>
      <c r="R128" s="331"/>
      <c r="S128" s="331"/>
      <c r="T128" s="332"/>
      <c r="U128" s="43" t="s">
        <v>42</v>
      </c>
      <c r="V128" s="44">
        <f>IFERROR(V125/H125,"0")+IFERROR(V126/H126,"0")+IFERROR(V127/H127,"0")</f>
        <v>0</v>
      </c>
      <c r="W128" s="44">
        <f>IFERROR(W125/H125,"0")+IFERROR(W126/H126,"0")+IFERROR(W127/H127,"0")</f>
        <v>0</v>
      </c>
      <c r="X128" s="44">
        <f>IFERROR(IF(X125="",0,X125),"0")+IFERROR(IF(X126="",0,X126),"0")+IFERROR(IF(X127="",0,X127),"0")</f>
        <v>0</v>
      </c>
      <c r="Y128" s="68"/>
      <c r="Z128" s="68"/>
    </row>
    <row r="129" spans="1:53" x14ac:dyDescent="0.2">
      <c r="A129" s="333"/>
      <c r="B129" s="333"/>
      <c r="C129" s="333"/>
      <c r="D129" s="333"/>
      <c r="E129" s="333"/>
      <c r="F129" s="333"/>
      <c r="G129" s="333"/>
      <c r="H129" s="333"/>
      <c r="I129" s="333"/>
      <c r="J129" s="333"/>
      <c r="K129" s="333"/>
      <c r="L129" s="333"/>
      <c r="M129" s="334"/>
      <c r="N129" s="330" t="s">
        <v>43</v>
      </c>
      <c r="O129" s="331"/>
      <c r="P129" s="331"/>
      <c r="Q129" s="331"/>
      <c r="R129" s="331"/>
      <c r="S129" s="331"/>
      <c r="T129" s="332"/>
      <c r="U129" s="43" t="s">
        <v>0</v>
      </c>
      <c r="V129" s="44">
        <f>IFERROR(SUM(V125:V127),"0")</f>
        <v>0</v>
      </c>
      <c r="W129" s="44">
        <f>IFERROR(SUM(W125:W127),"0")</f>
        <v>0</v>
      </c>
      <c r="X129" s="43"/>
      <c r="Y129" s="68"/>
      <c r="Z129" s="68"/>
    </row>
    <row r="130" spans="1:53" ht="27.75" customHeight="1" x14ac:dyDescent="0.2">
      <c r="A130" s="349" t="s">
        <v>248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55"/>
      <c r="Z130" s="55"/>
    </row>
    <row r="131" spans="1:53" ht="16.5" customHeight="1" x14ac:dyDescent="0.25">
      <c r="A131" s="350" t="s">
        <v>249</v>
      </c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66"/>
      <c r="Z131" s="66"/>
    </row>
    <row r="132" spans="1:53" ht="14.25" customHeight="1" x14ac:dyDescent="0.25">
      <c r="A132" s="339" t="s">
        <v>116</v>
      </c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67"/>
      <c r="Z132" s="67"/>
    </row>
    <row r="133" spans="1:53" ht="27" customHeight="1" x14ac:dyDescent="0.25">
      <c r="A133" s="64" t="s">
        <v>250</v>
      </c>
      <c r="B133" s="64" t="s">
        <v>251</v>
      </c>
      <c r="C133" s="37">
        <v>4301011223</v>
      </c>
      <c r="D133" s="325">
        <v>4607091383423</v>
      </c>
      <c r="E133" s="325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112</v>
      </c>
      <c r="L133" s="39" t="s">
        <v>140</v>
      </c>
      <c r="M133" s="38">
        <v>35</v>
      </c>
      <c r="N133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3" s="327"/>
      <c r="P133" s="327"/>
      <c r="Q133" s="327"/>
      <c r="R133" s="32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252</v>
      </c>
      <c r="B134" s="64" t="s">
        <v>253</v>
      </c>
      <c r="C134" s="37">
        <v>4301011338</v>
      </c>
      <c r="D134" s="325">
        <v>4607091381405</v>
      </c>
      <c r="E134" s="325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79</v>
      </c>
      <c r="M134" s="38">
        <v>35</v>
      </c>
      <c r="N134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4" s="327"/>
      <c r="P134" s="327"/>
      <c r="Q134" s="327"/>
      <c r="R134" s="32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254</v>
      </c>
      <c r="B135" s="64" t="s">
        <v>255</v>
      </c>
      <c r="C135" s="37">
        <v>4301011333</v>
      </c>
      <c r="D135" s="325">
        <v>4607091386516</v>
      </c>
      <c r="E135" s="325"/>
      <c r="F135" s="63">
        <v>1.4</v>
      </c>
      <c r="G135" s="38">
        <v>8</v>
      </c>
      <c r="H135" s="63">
        <v>11.2</v>
      </c>
      <c r="I135" s="63">
        <v>11.776</v>
      </c>
      <c r="J135" s="38">
        <v>56</v>
      </c>
      <c r="K135" s="38" t="s">
        <v>112</v>
      </c>
      <c r="L135" s="39" t="s">
        <v>79</v>
      </c>
      <c r="M135" s="38">
        <v>30</v>
      </c>
      <c r="N135" s="5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5" s="327"/>
      <c r="P135" s="327"/>
      <c r="Q135" s="327"/>
      <c r="R135" s="32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x14ac:dyDescent="0.2">
      <c r="A136" s="333"/>
      <c r="B136" s="333"/>
      <c r="C136" s="333"/>
      <c r="D136" s="333"/>
      <c r="E136" s="333"/>
      <c r="F136" s="333"/>
      <c r="G136" s="333"/>
      <c r="H136" s="333"/>
      <c r="I136" s="333"/>
      <c r="J136" s="333"/>
      <c r="K136" s="333"/>
      <c r="L136" s="333"/>
      <c r="M136" s="334"/>
      <c r="N136" s="330" t="s">
        <v>43</v>
      </c>
      <c r="O136" s="331"/>
      <c r="P136" s="331"/>
      <c r="Q136" s="331"/>
      <c r="R136" s="331"/>
      <c r="S136" s="331"/>
      <c r="T136" s="332"/>
      <c r="U136" s="43" t="s">
        <v>42</v>
      </c>
      <c r="V136" s="44">
        <f>IFERROR(V133/H133,"0")+IFERROR(V134/H134,"0")+IFERROR(V135/H135,"0")</f>
        <v>0</v>
      </c>
      <c r="W136" s="44">
        <f>IFERROR(W133/H133,"0")+IFERROR(W134/H134,"0")+IFERROR(W135/H135,"0")</f>
        <v>0</v>
      </c>
      <c r="X136" s="44">
        <f>IFERROR(IF(X133="",0,X133),"0")+IFERROR(IF(X134="",0,X134),"0")+IFERROR(IF(X135="",0,X135),"0")</f>
        <v>0</v>
      </c>
      <c r="Y136" s="68"/>
      <c r="Z136" s="68"/>
    </row>
    <row r="137" spans="1:53" x14ac:dyDescent="0.2">
      <c r="A137" s="333"/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  <c r="L137" s="333"/>
      <c r="M137" s="334"/>
      <c r="N137" s="330" t="s">
        <v>43</v>
      </c>
      <c r="O137" s="331"/>
      <c r="P137" s="331"/>
      <c r="Q137" s="331"/>
      <c r="R137" s="331"/>
      <c r="S137" s="331"/>
      <c r="T137" s="332"/>
      <c r="U137" s="43" t="s">
        <v>0</v>
      </c>
      <c r="V137" s="44">
        <f>IFERROR(SUM(V133:V135),"0")</f>
        <v>0</v>
      </c>
      <c r="W137" s="44">
        <f>IFERROR(SUM(W133:W135),"0")</f>
        <v>0</v>
      </c>
      <c r="X137" s="43"/>
      <c r="Y137" s="68"/>
      <c r="Z137" s="68"/>
    </row>
    <row r="138" spans="1:53" ht="16.5" customHeight="1" x14ac:dyDescent="0.25">
      <c r="A138" s="350" t="s">
        <v>256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66"/>
      <c r="Z138" s="66"/>
    </row>
    <row r="139" spans="1:53" ht="14.25" customHeight="1" x14ac:dyDescent="0.25">
      <c r="A139" s="339" t="s">
        <v>76</v>
      </c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39"/>
      <c r="P139" s="339"/>
      <c r="Q139" s="339"/>
      <c r="R139" s="339"/>
      <c r="S139" s="339"/>
      <c r="T139" s="339"/>
      <c r="U139" s="339"/>
      <c r="V139" s="339"/>
      <c r="W139" s="339"/>
      <c r="X139" s="339"/>
      <c r="Y139" s="67"/>
      <c r="Z139" s="67"/>
    </row>
    <row r="140" spans="1:53" ht="27" customHeight="1" x14ac:dyDescent="0.25">
      <c r="A140" s="64" t="s">
        <v>257</v>
      </c>
      <c r="B140" s="64" t="s">
        <v>258</v>
      </c>
      <c r="C140" s="37">
        <v>4301031191</v>
      </c>
      <c r="D140" s="325">
        <v>4680115880993</v>
      </c>
      <c r="E140" s="325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5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7"/>
      <c r="P140" s="327"/>
      <c r="Q140" s="327"/>
      <c r="R140" s="32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ref="W140:W148" si="7">IFERROR(IF(V140="",0,CEILING((V140/$H140),1)*$H140),"")</f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259</v>
      </c>
      <c r="B141" s="64" t="s">
        <v>260</v>
      </c>
      <c r="C141" s="37">
        <v>4301031204</v>
      </c>
      <c r="D141" s="325">
        <v>4680115881761</v>
      </c>
      <c r="E141" s="325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7"/>
      <c r="P141" s="327"/>
      <c r="Q141" s="327"/>
      <c r="R141" s="32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261</v>
      </c>
      <c r="B142" s="64" t="s">
        <v>262</v>
      </c>
      <c r="C142" s="37">
        <v>4301031201</v>
      </c>
      <c r="D142" s="325">
        <v>4680115881563</v>
      </c>
      <c r="E142" s="325"/>
      <c r="F142" s="63">
        <v>0.7</v>
      </c>
      <c r="G142" s="38">
        <v>6</v>
      </c>
      <c r="H142" s="63">
        <v>4.2</v>
      </c>
      <c r="I142" s="63">
        <v>4.4000000000000004</v>
      </c>
      <c r="J142" s="38">
        <v>156</v>
      </c>
      <c r="K142" s="38" t="s">
        <v>80</v>
      </c>
      <c r="L142" s="39" t="s">
        <v>79</v>
      </c>
      <c r="M142" s="38">
        <v>40</v>
      </c>
      <c r="N142" s="5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7"/>
      <c r="P142" s="327"/>
      <c r="Q142" s="327"/>
      <c r="R142" s="32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263</v>
      </c>
      <c r="B143" s="64" t="s">
        <v>264</v>
      </c>
      <c r="C143" s="37">
        <v>4301031199</v>
      </c>
      <c r="D143" s="325">
        <v>4680115880986</v>
      </c>
      <c r="E143" s="32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182</v>
      </c>
      <c r="L143" s="39" t="s">
        <v>79</v>
      </c>
      <c r="M143" s="38">
        <v>40</v>
      </c>
      <c r="N143" s="5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7"/>
      <c r="P143" s="327"/>
      <c r="Q143" s="327"/>
      <c r="R143" s="32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265</v>
      </c>
      <c r="B144" s="64" t="s">
        <v>266</v>
      </c>
      <c r="C144" s="37">
        <v>4301031190</v>
      </c>
      <c r="D144" s="325">
        <v>4680115880207</v>
      </c>
      <c r="E144" s="325"/>
      <c r="F144" s="63">
        <v>0.4</v>
      </c>
      <c r="G144" s="38">
        <v>6</v>
      </c>
      <c r="H144" s="63">
        <v>2.4</v>
      </c>
      <c r="I144" s="63">
        <v>2.63</v>
      </c>
      <c r="J144" s="38">
        <v>156</v>
      </c>
      <c r="K144" s="38" t="s">
        <v>80</v>
      </c>
      <c r="L144" s="39" t="s">
        <v>79</v>
      </c>
      <c r="M144" s="38">
        <v>40</v>
      </c>
      <c r="N144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7"/>
      <c r="P144" s="327"/>
      <c r="Q144" s="327"/>
      <c r="R144" s="32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267</v>
      </c>
      <c r="B145" s="64" t="s">
        <v>268</v>
      </c>
      <c r="C145" s="37">
        <v>4301031205</v>
      </c>
      <c r="D145" s="325">
        <v>4680115881785</v>
      </c>
      <c r="E145" s="325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182</v>
      </c>
      <c r="L145" s="39" t="s">
        <v>79</v>
      </c>
      <c r="M145" s="38">
        <v>40</v>
      </c>
      <c r="N145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7"/>
      <c r="P145" s="327"/>
      <c r="Q145" s="327"/>
      <c r="R145" s="32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269</v>
      </c>
      <c r="B146" s="64" t="s">
        <v>270</v>
      </c>
      <c r="C146" s="37">
        <v>4301031202</v>
      </c>
      <c r="D146" s="325">
        <v>4680115881679</v>
      </c>
      <c r="E146" s="325"/>
      <c r="F146" s="63">
        <v>0.35</v>
      </c>
      <c r="G146" s="38">
        <v>6</v>
      </c>
      <c r="H146" s="63">
        <v>2.1</v>
      </c>
      <c r="I146" s="63">
        <v>2.2000000000000002</v>
      </c>
      <c r="J146" s="38">
        <v>234</v>
      </c>
      <c r="K146" s="38" t="s">
        <v>182</v>
      </c>
      <c r="L146" s="39" t="s">
        <v>79</v>
      </c>
      <c r="M146" s="38">
        <v>40</v>
      </c>
      <c r="N146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7"/>
      <c r="P146" s="327"/>
      <c r="Q146" s="327"/>
      <c r="R146" s="32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271</v>
      </c>
      <c r="B147" s="64" t="s">
        <v>272</v>
      </c>
      <c r="C147" s="37">
        <v>4301031158</v>
      </c>
      <c r="D147" s="325">
        <v>4680115880191</v>
      </c>
      <c r="E147" s="325"/>
      <c r="F147" s="63">
        <v>0.4</v>
      </c>
      <c r="G147" s="38">
        <v>6</v>
      </c>
      <c r="H147" s="63">
        <v>2.4</v>
      </c>
      <c r="I147" s="63">
        <v>2.6</v>
      </c>
      <c r="J147" s="38">
        <v>156</v>
      </c>
      <c r="K147" s="38" t="s">
        <v>80</v>
      </c>
      <c r="L147" s="39" t="s">
        <v>79</v>
      </c>
      <c r="M147" s="38">
        <v>40</v>
      </c>
      <c r="N147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7"/>
      <c r="P147" s="327"/>
      <c r="Q147" s="327"/>
      <c r="R147" s="32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16.5" customHeight="1" x14ac:dyDescent="0.25">
      <c r="A148" s="64" t="s">
        <v>273</v>
      </c>
      <c r="B148" s="64" t="s">
        <v>274</v>
      </c>
      <c r="C148" s="37">
        <v>4301031245</v>
      </c>
      <c r="D148" s="325">
        <v>4680115883963</v>
      </c>
      <c r="E148" s="325"/>
      <c r="F148" s="63">
        <v>0.28000000000000003</v>
      </c>
      <c r="G148" s="38">
        <v>6</v>
      </c>
      <c r="H148" s="63">
        <v>1.68</v>
      </c>
      <c r="I148" s="63">
        <v>1.78</v>
      </c>
      <c r="J148" s="38">
        <v>234</v>
      </c>
      <c r="K148" s="38" t="s">
        <v>182</v>
      </c>
      <c r="L148" s="39" t="s">
        <v>79</v>
      </c>
      <c r="M148" s="38">
        <v>40</v>
      </c>
      <c r="N148" s="514" t="s">
        <v>275</v>
      </c>
      <c r="O148" s="327"/>
      <c r="P148" s="327"/>
      <c r="Q148" s="327"/>
      <c r="R148" s="32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33"/>
      <c r="B149" s="333"/>
      <c r="C149" s="333"/>
      <c r="D149" s="333"/>
      <c r="E149" s="333"/>
      <c r="F149" s="333"/>
      <c r="G149" s="333"/>
      <c r="H149" s="333"/>
      <c r="I149" s="333"/>
      <c r="J149" s="333"/>
      <c r="K149" s="333"/>
      <c r="L149" s="333"/>
      <c r="M149" s="334"/>
      <c r="N149" s="330" t="s">
        <v>43</v>
      </c>
      <c r="O149" s="331"/>
      <c r="P149" s="331"/>
      <c r="Q149" s="331"/>
      <c r="R149" s="331"/>
      <c r="S149" s="331"/>
      <c r="T149" s="332"/>
      <c r="U149" s="43" t="s">
        <v>42</v>
      </c>
      <c r="V149" s="44">
        <f>IFERROR(V140/H140,"0")+IFERROR(V141/H141,"0")+IFERROR(V142/H142,"0")+IFERROR(V143/H143,"0")+IFERROR(V144/H144,"0")+IFERROR(V145/H145,"0")+IFERROR(V146/H146,"0")+IFERROR(V147/H147,"0")+IFERROR(V148/H148,"0")</f>
        <v>0</v>
      </c>
      <c r="W149" s="44">
        <f>IFERROR(W140/H140,"0")+IFERROR(W141/H141,"0")+IFERROR(W142/H142,"0")+IFERROR(W143/H143,"0")+IFERROR(W144/H144,"0")+IFERROR(W145/H145,"0")+IFERROR(W146/H146,"0")+IFERROR(W147/H147,"0")+IFERROR(W148/H148,"0")</f>
        <v>0</v>
      </c>
      <c r="X149" s="44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33"/>
      <c r="B150" s="333"/>
      <c r="C150" s="333"/>
      <c r="D150" s="333"/>
      <c r="E150" s="333"/>
      <c r="F150" s="333"/>
      <c r="G150" s="333"/>
      <c r="H150" s="333"/>
      <c r="I150" s="333"/>
      <c r="J150" s="333"/>
      <c r="K150" s="333"/>
      <c r="L150" s="333"/>
      <c r="M150" s="334"/>
      <c r="N150" s="330" t="s">
        <v>43</v>
      </c>
      <c r="O150" s="331"/>
      <c r="P150" s="331"/>
      <c r="Q150" s="331"/>
      <c r="R150" s="331"/>
      <c r="S150" s="331"/>
      <c r="T150" s="332"/>
      <c r="U150" s="43" t="s">
        <v>0</v>
      </c>
      <c r="V150" s="44">
        <f>IFERROR(SUM(V140:V148),"0")</f>
        <v>0</v>
      </c>
      <c r="W150" s="44">
        <f>IFERROR(SUM(W140:W148),"0")</f>
        <v>0</v>
      </c>
      <c r="X150" s="43"/>
      <c r="Y150" s="68"/>
      <c r="Z150" s="68"/>
    </row>
    <row r="151" spans="1:53" ht="16.5" customHeight="1" x14ac:dyDescent="0.25">
      <c r="A151" s="350" t="s">
        <v>276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66"/>
      <c r="Z151" s="66"/>
    </row>
    <row r="152" spans="1:53" ht="14.25" customHeight="1" x14ac:dyDescent="0.25">
      <c r="A152" s="339" t="s">
        <v>116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67"/>
      <c r="Z152" s="67"/>
    </row>
    <row r="153" spans="1:53" ht="16.5" customHeight="1" x14ac:dyDescent="0.25">
      <c r="A153" s="64" t="s">
        <v>277</v>
      </c>
      <c r="B153" s="64" t="s">
        <v>278</v>
      </c>
      <c r="C153" s="37">
        <v>4301011450</v>
      </c>
      <c r="D153" s="325">
        <v>4680115881402</v>
      </c>
      <c r="E153" s="32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7"/>
      <c r="P153" s="327"/>
      <c r="Q153" s="327"/>
      <c r="R153" s="328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279</v>
      </c>
      <c r="B154" s="64" t="s">
        <v>280</v>
      </c>
      <c r="C154" s="37">
        <v>4301011454</v>
      </c>
      <c r="D154" s="325">
        <v>4680115881396</v>
      </c>
      <c r="E154" s="325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7"/>
      <c r="P154" s="327"/>
      <c r="Q154" s="327"/>
      <c r="R154" s="328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33"/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4"/>
      <c r="N155" s="330" t="s">
        <v>43</v>
      </c>
      <c r="O155" s="331"/>
      <c r="P155" s="331"/>
      <c r="Q155" s="331"/>
      <c r="R155" s="331"/>
      <c r="S155" s="331"/>
      <c r="T155" s="332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33"/>
      <c r="B156" s="333"/>
      <c r="C156" s="333"/>
      <c r="D156" s="333"/>
      <c r="E156" s="333"/>
      <c r="F156" s="333"/>
      <c r="G156" s="333"/>
      <c r="H156" s="333"/>
      <c r="I156" s="333"/>
      <c r="J156" s="333"/>
      <c r="K156" s="333"/>
      <c r="L156" s="333"/>
      <c r="M156" s="334"/>
      <c r="N156" s="330" t="s">
        <v>43</v>
      </c>
      <c r="O156" s="331"/>
      <c r="P156" s="331"/>
      <c r="Q156" s="331"/>
      <c r="R156" s="331"/>
      <c r="S156" s="331"/>
      <c r="T156" s="332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39" t="s">
        <v>108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25">
      <c r="A158" s="64" t="s">
        <v>281</v>
      </c>
      <c r="B158" s="64" t="s">
        <v>282</v>
      </c>
      <c r="C158" s="37">
        <v>4301020262</v>
      </c>
      <c r="D158" s="325">
        <v>4680115882935</v>
      </c>
      <c r="E158" s="32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140</v>
      </c>
      <c r="M158" s="38">
        <v>50</v>
      </c>
      <c r="N158" s="507" t="s">
        <v>283</v>
      </c>
      <c r="O158" s="327"/>
      <c r="P158" s="327"/>
      <c r="Q158" s="327"/>
      <c r="R158" s="32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284</v>
      </c>
      <c r="B159" s="64" t="s">
        <v>285</v>
      </c>
      <c r="C159" s="37">
        <v>4301020220</v>
      </c>
      <c r="D159" s="325">
        <v>4680115880764</v>
      </c>
      <c r="E159" s="325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7"/>
      <c r="P159" s="327"/>
      <c r="Q159" s="327"/>
      <c r="R159" s="32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33"/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4"/>
      <c r="N160" s="330" t="s">
        <v>43</v>
      </c>
      <c r="O160" s="331"/>
      <c r="P160" s="331"/>
      <c r="Q160" s="331"/>
      <c r="R160" s="331"/>
      <c r="S160" s="331"/>
      <c r="T160" s="332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33"/>
      <c r="B161" s="333"/>
      <c r="C161" s="333"/>
      <c r="D161" s="333"/>
      <c r="E161" s="333"/>
      <c r="F161" s="333"/>
      <c r="G161" s="333"/>
      <c r="H161" s="333"/>
      <c r="I161" s="333"/>
      <c r="J161" s="333"/>
      <c r="K161" s="333"/>
      <c r="L161" s="333"/>
      <c r="M161" s="334"/>
      <c r="N161" s="330" t="s">
        <v>43</v>
      </c>
      <c r="O161" s="331"/>
      <c r="P161" s="331"/>
      <c r="Q161" s="331"/>
      <c r="R161" s="331"/>
      <c r="S161" s="331"/>
      <c r="T161" s="332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9" t="s">
        <v>76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27" customHeight="1" x14ac:dyDescent="0.25">
      <c r="A163" s="64" t="s">
        <v>286</v>
      </c>
      <c r="B163" s="64" t="s">
        <v>287</v>
      </c>
      <c r="C163" s="37">
        <v>4301031224</v>
      </c>
      <c r="D163" s="325">
        <v>4680115882683</v>
      </c>
      <c r="E163" s="32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7"/>
      <c r="P163" s="327"/>
      <c r="Q163" s="327"/>
      <c r="R163" s="32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288</v>
      </c>
      <c r="B164" s="64" t="s">
        <v>289</v>
      </c>
      <c r="C164" s="37">
        <v>4301031230</v>
      </c>
      <c r="D164" s="325">
        <v>4680115882690</v>
      </c>
      <c r="E164" s="325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5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7"/>
      <c r="P164" s="327"/>
      <c r="Q164" s="327"/>
      <c r="R164" s="32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290</v>
      </c>
      <c r="B165" s="64" t="s">
        <v>291</v>
      </c>
      <c r="C165" s="37">
        <v>4301031220</v>
      </c>
      <c r="D165" s="325">
        <v>4680115882669</v>
      </c>
      <c r="E165" s="32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7"/>
      <c r="P165" s="327"/>
      <c r="Q165" s="327"/>
      <c r="R165" s="32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292</v>
      </c>
      <c r="B166" s="64" t="s">
        <v>293</v>
      </c>
      <c r="C166" s="37">
        <v>4301031221</v>
      </c>
      <c r="D166" s="325">
        <v>4680115882676</v>
      </c>
      <c r="E166" s="32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7"/>
      <c r="P166" s="327"/>
      <c r="Q166" s="327"/>
      <c r="R166" s="32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33"/>
      <c r="B167" s="333"/>
      <c r="C167" s="333"/>
      <c r="D167" s="333"/>
      <c r="E167" s="333"/>
      <c r="F167" s="333"/>
      <c r="G167" s="333"/>
      <c r="H167" s="333"/>
      <c r="I167" s="333"/>
      <c r="J167" s="333"/>
      <c r="K167" s="333"/>
      <c r="L167" s="333"/>
      <c r="M167" s="334"/>
      <c r="N167" s="330" t="s">
        <v>43</v>
      </c>
      <c r="O167" s="331"/>
      <c r="P167" s="331"/>
      <c r="Q167" s="331"/>
      <c r="R167" s="331"/>
      <c r="S167" s="331"/>
      <c r="T167" s="332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33"/>
      <c r="B168" s="333"/>
      <c r="C168" s="333"/>
      <c r="D168" s="333"/>
      <c r="E168" s="333"/>
      <c r="F168" s="333"/>
      <c r="G168" s="333"/>
      <c r="H168" s="333"/>
      <c r="I168" s="333"/>
      <c r="J168" s="333"/>
      <c r="K168" s="333"/>
      <c r="L168" s="333"/>
      <c r="M168" s="334"/>
      <c r="N168" s="330" t="s">
        <v>43</v>
      </c>
      <c r="O168" s="331"/>
      <c r="P168" s="331"/>
      <c r="Q168" s="331"/>
      <c r="R168" s="331"/>
      <c r="S168" s="331"/>
      <c r="T168" s="332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39" t="s">
        <v>81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67"/>
      <c r="Z169" s="67"/>
    </row>
    <row r="170" spans="1:53" ht="27" customHeight="1" x14ac:dyDescent="0.25">
      <c r="A170" s="64" t="s">
        <v>294</v>
      </c>
      <c r="B170" s="64" t="s">
        <v>295</v>
      </c>
      <c r="C170" s="37">
        <v>4301051409</v>
      </c>
      <c r="D170" s="325">
        <v>4680115881556</v>
      </c>
      <c r="E170" s="32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140</v>
      </c>
      <c r="M170" s="38">
        <v>45</v>
      </c>
      <c r="N170" s="4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7"/>
      <c r="P170" s="327"/>
      <c r="Q170" s="327"/>
      <c r="R170" s="32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296</v>
      </c>
      <c r="B171" s="64" t="s">
        <v>297</v>
      </c>
      <c r="C171" s="37">
        <v>4301051538</v>
      </c>
      <c r="D171" s="325">
        <v>4680115880573</v>
      </c>
      <c r="E171" s="325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500" t="s">
        <v>298</v>
      </c>
      <c r="O171" s="327"/>
      <c r="P171" s="327"/>
      <c r="Q171" s="327"/>
      <c r="R171" s="32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299</v>
      </c>
      <c r="B172" s="64" t="s">
        <v>300</v>
      </c>
      <c r="C172" s="37">
        <v>4301051408</v>
      </c>
      <c r="D172" s="325">
        <v>4680115881594</v>
      </c>
      <c r="E172" s="325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140</v>
      </c>
      <c r="M172" s="38">
        <v>40</v>
      </c>
      <c r="N172" s="5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7"/>
      <c r="P172" s="327"/>
      <c r="Q172" s="327"/>
      <c r="R172" s="32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301</v>
      </c>
      <c r="B173" s="64" t="s">
        <v>302</v>
      </c>
      <c r="C173" s="37">
        <v>4301051505</v>
      </c>
      <c r="D173" s="325">
        <v>4680115881587</v>
      </c>
      <c r="E173" s="325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502" t="s">
        <v>303</v>
      </c>
      <c r="O173" s="327"/>
      <c r="P173" s="327"/>
      <c r="Q173" s="327"/>
      <c r="R173" s="32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304</v>
      </c>
      <c r="B174" s="64" t="s">
        <v>305</v>
      </c>
      <c r="C174" s="37">
        <v>4301051380</v>
      </c>
      <c r="D174" s="325">
        <v>4680115880962</v>
      </c>
      <c r="E174" s="325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7"/>
      <c r="P174" s="327"/>
      <c r="Q174" s="327"/>
      <c r="R174" s="32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306</v>
      </c>
      <c r="B175" s="64" t="s">
        <v>307</v>
      </c>
      <c r="C175" s="37">
        <v>4301051411</v>
      </c>
      <c r="D175" s="325">
        <v>4680115881617</v>
      </c>
      <c r="E175" s="325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140</v>
      </c>
      <c r="M175" s="38">
        <v>40</v>
      </c>
      <c r="N175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7"/>
      <c r="P175" s="327"/>
      <c r="Q175" s="327"/>
      <c r="R175" s="32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308</v>
      </c>
      <c r="B176" s="64" t="s">
        <v>309</v>
      </c>
      <c r="C176" s="37">
        <v>4301051487</v>
      </c>
      <c r="D176" s="325">
        <v>4680115881228</v>
      </c>
      <c r="E176" s="32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96" t="s">
        <v>310</v>
      </c>
      <c r="O176" s="327"/>
      <c r="P176" s="327"/>
      <c r="Q176" s="327"/>
      <c r="R176" s="32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4301051506</v>
      </c>
      <c r="D177" s="325">
        <v>4680115881037</v>
      </c>
      <c r="E177" s="325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97" t="s">
        <v>313</v>
      </c>
      <c r="O177" s="327"/>
      <c r="P177" s="327"/>
      <c r="Q177" s="327"/>
      <c r="R177" s="32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314</v>
      </c>
      <c r="B178" s="64" t="s">
        <v>315</v>
      </c>
      <c r="C178" s="37">
        <v>4301051384</v>
      </c>
      <c r="D178" s="325">
        <v>4680115881211</v>
      </c>
      <c r="E178" s="325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7"/>
      <c r="P178" s="327"/>
      <c r="Q178" s="327"/>
      <c r="R178" s="32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4301051378</v>
      </c>
      <c r="D179" s="325">
        <v>4680115881020</v>
      </c>
      <c r="E179" s="325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7"/>
      <c r="P179" s="327"/>
      <c r="Q179" s="327"/>
      <c r="R179" s="32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4301051407</v>
      </c>
      <c r="D180" s="325">
        <v>4680115882195</v>
      </c>
      <c r="E180" s="325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140</v>
      </c>
      <c r="M180" s="38">
        <v>40</v>
      </c>
      <c r="N180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7"/>
      <c r="P180" s="327"/>
      <c r="Q180" s="327"/>
      <c r="R180" s="32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4301051479</v>
      </c>
      <c r="D181" s="325">
        <v>4680115882607</v>
      </c>
      <c r="E181" s="32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140</v>
      </c>
      <c r="M181" s="38">
        <v>45</v>
      </c>
      <c r="N181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7"/>
      <c r="P181" s="327"/>
      <c r="Q181" s="327"/>
      <c r="R181" s="32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4301051468</v>
      </c>
      <c r="D182" s="325">
        <v>4680115880092</v>
      </c>
      <c r="E182" s="32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140</v>
      </c>
      <c r="M182" s="38">
        <v>45</v>
      </c>
      <c r="N182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7"/>
      <c r="P182" s="327"/>
      <c r="Q182" s="327"/>
      <c r="R182" s="32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4301051469</v>
      </c>
      <c r="D183" s="325">
        <v>4680115880221</v>
      </c>
      <c r="E183" s="32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140</v>
      </c>
      <c r="M183" s="38">
        <v>45</v>
      </c>
      <c r="N183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7"/>
      <c r="P183" s="327"/>
      <c r="Q183" s="327"/>
      <c r="R183" s="32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326</v>
      </c>
      <c r="B184" s="64" t="s">
        <v>327</v>
      </c>
      <c r="C184" s="37">
        <v>4301051523</v>
      </c>
      <c r="D184" s="325">
        <v>4680115882942</v>
      </c>
      <c r="E184" s="325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7"/>
      <c r="P184" s="327"/>
      <c r="Q184" s="327"/>
      <c r="R184" s="32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328</v>
      </c>
      <c r="B185" s="64" t="s">
        <v>329</v>
      </c>
      <c r="C185" s="37">
        <v>4301051326</v>
      </c>
      <c r="D185" s="325">
        <v>4680115880504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7"/>
      <c r="P185" s="327"/>
      <c r="Q185" s="327"/>
      <c r="R185" s="32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330</v>
      </c>
      <c r="B186" s="64" t="s">
        <v>331</v>
      </c>
      <c r="C186" s="37">
        <v>4301051410</v>
      </c>
      <c r="D186" s="325">
        <v>4680115882164</v>
      </c>
      <c r="E186" s="325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140</v>
      </c>
      <c r="M186" s="38">
        <v>40</v>
      </c>
      <c r="N186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7"/>
      <c r="P186" s="327"/>
      <c r="Q186" s="327"/>
      <c r="R186" s="32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33"/>
      <c r="B187" s="333"/>
      <c r="C187" s="333"/>
      <c r="D187" s="333"/>
      <c r="E187" s="333"/>
      <c r="F187" s="333"/>
      <c r="G187" s="333"/>
      <c r="H187" s="333"/>
      <c r="I187" s="333"/>
      <c r="J187" s="333"/>
      <c r="K187" s="333"/>
      <c r="L187" s="333"/>
      <c r="M187" s="334"/>
      <c r="N187" s="330" t="s">
        <v>43</v>
      </c>
      <c r="O187" s="331"/>
      <c r="P187" s="331"/>
      <c r="Q187" s="331"/>
      <c r="R187" s="331"/>
      <c r="S187" s="331"/>
      <c r="T187" s="332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33"/>
      <c r="B188" s="333"/>
      <c r="C188" s="333"/>
      <c r="D188" s="333"/>
      <c r="E188" s="333"/>
      <c r="F188" s="333"/>
      <c r="G188" s="333"/>
      <c r="H188" s="333"/>
      <c r="I188" s="333"/>
      <c r="J188" s="333"/>
      <c r="K188" s="333"/>
      <c r="L188" s="333"/>
      <c r="M188" s="334"/>
      <c r="N188" s="330" t="s">
        <v>43</v>
      </c>
      <c r="O188" s="331"/>
      <c r="P188" s="331"/>
      <c r="Q188" s="331"/>
      <c r="R188" s="331"/>
      <c r="S188" s="331"/>
      <c r="T188" s="332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39" t="s">
        <v>225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67"/>
      <c r="Z189" s="67"/>
    </row>
    <row r="190" spans="1:53" ht="16.5" customHeight="1" x14ac:dyDescent="0.25">
      <c r="A190" s="64" t="s">
        <v>332</v>
      </c>
      <c r="B190" s="64" t="s">
        <v>333</v>
      </c>
      <c r="C190" s="37">
        <v>4301060360</v>
      </c>
      <c r="D190" s="325">
        <v>4680115882874</v>
      </c>
      <c r="E190" s="325"/>
      <c r="F190" s="63">
        <v>0.8</v>
      </c>
      <c r="G190" s="38">
        <v>4</v>
      </c>
      <c r="H190" s="63">
        <v>3.2</v>
      </c>
      <c r="I190" s="63">
        <v>3.4660000000000002</v>
      </c>
      <c r="J190" s="38">
        <v>120</v>
      </c>
      <c r="K190" s="38" t="s">
        <v>80</v>
      </c>
      <c r="L190" s="39" t="s">
        <v>79</v>
      </c>
      <c r="M190" s="38">
        <v>30</v>
      </c>
      <c r="N190" s="482" t="s">
        <v>334</v>
      </c>
      <c r="O190" s="327"/>
      <c r="P190" s="327"/>
      <c r="Q190" s="327"/>
      <c r="R190" s="328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IFERROR(IF(W190=0,"",ROUNDUP(W190/H190,0)*0.00937),"")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16.5" customHeight="1" x14ac:dyDescent="0.25">
      <c r="A191" s="64" t="s">
        <v>335</v>
      </c>
      <c r="B191" s="64" t="s">
        <v>336</v>
      </c>
      <c r="C191" s="37">
        <v>4301060359</v>
      </c>
      <c r="D191" s="325">
        <v>4680115884434</v>
      </c>
      <c r="E191" s="325"/>
      <c r="F191" s="63">
        <v>0.8</v>
      </c>
      <c r="G191" s="38">
        <v>4</v>
      </c>
      <c r="H191" s="63">
        <v>3.2</v>
      </c>
      <c r="I191" s="63">
        <v>3.4660000000000002</v>
      </c>
      <c r="J191" s="38">
        <v>120</v>
      </c>
      <c r="K191" s="38" t="s">
        <v>80</v>
      </c>
      <c r="L191" s="39" t="s">
        <v>79</v>
      </c>
      <c r="M191" s="38">
        <v>30</v>
      </c>
      <c r="N191" s="483" t="s">
        <v>337</v>
      </c>
      <c r="O191" s="327"/>
      <c r="P191" s="327"/>
      <c r="Q191" s="327"/>
      <c r="R191" s="328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IFERROR(IF(W191=0,"",ROUNDUP(W191/H191,0)*0.00937),"")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16.5" customHeight="1" x14ac:dyDescent="0.25">
      <c r="A192" s="64" t="s">
        <v>338</v>
      </c>
      <c r="B192" s="64" t="s">
        <v>339</v>
      </c>
      <c r="C192" s="37">
        <v>4301060338</v>
      </c>
      <c r="D192" s="325">
        <v>4680115880801</v>
      </c>
      <c r="E192" s="32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7"/>
      <c r="P192" s="327"/>
      <c r="Q192" s="327"/>
      <c r="R192" s="328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340</v>
      </c>
      <c r="B193" s="64" t="s">
        <v>341</v>
      </c>
      <c r="C193" s="37">
        <v>4301060339</v>
      </c>
      <c r="D193" s="325">
        <v>4680115880818</v>
      </c>
      <c r="E193" s="32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7"/>
      <c r="P193" s="327"/>
      <c r="Q193" s="327"/>
      <c r="R193" s="328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33"/>
      <c r="B194" s="333"/>
      <c r="C194" s="333"/>
      <c r="D194" s="333"/>
      <c r="E194" s="333"/>
      <c r="F194" s="333"/>
      <c r="G194" s="333"/>
      <c r="H194" s="333"/>
      <c r="I194" s="333"/>
      <c r="J194" s="333"/>
      <c r="K194" s="333"/>
      <c r="L194" s="333"/>
      <c r="M194" s="334"/>
      <c r="N194" s="330" t="s">
        <v>43</v>
      </c>
      <c r="O194" s="331"/>
      <c r="P194" s="331"/>
      <c r="Q194" s="331"/>
      <c r="R194" s="331"/>
      <c r="S194" s="331"/>
      <c r="T194" s="332"/>
      <c r="U194" s="43" t="s">
        <v>42</v>
      </c>
      <c r="V194" s="44">
        <f>IFERROR(V190/H190,"0")+IFERROR(V191/H191,"0")+IFERROR(V192/H192,"0")+IFERROR(V193/H193,"0")</f>
        <v>0</v>
      </c>
      <c r="W194" s="44">
        <f>IFERROR(W190/H190,"0")+IFERROR(W191/H191,"0")+IFERROR(W192/H192,"0")+IFERROR(W193/H193,"0")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33"/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4"/>
      <c r="N195" s="330" t="s">
        <v>43</v>
      </c>
      <c r="O195" s="331"/>
      <c r="P195" s="331"/>
      <c r="Q195" s="331"/>
      <c r="R195" s="331"/>
      <c r="S195" s="331"/>
      <c r="T195" s="332"/>
      <c r="U195" s="43" t="s">
        <v>0</v>
      </c>
      <c r="V195" s="44">
        <f>IFERROR(SUM(V190:V193),"0")</f>
        <v>0</v>
      </c>
      <c r="W195" s="44">
        <f>IFERROR(SUM(W190:W193),"0")</f>
        <v>0</v>
      </c>
      <c r="X195" s="43"/>
      <c r="Y195" s="68"/>
      <c r="Z195" s="68"/>
    </row>
    <row r="196" spans="1:53" ht="16.5" customHeight="1" x14ac:dyDescent="0.25">
      <c r="A196" s="350" t="s">
        <v>342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66"/>
      <c r="Z196" s="66"/>
    </row>
    <row r="197" spans="1:53" ht="14.25" customHeight="1" x14ac:dyDescent="0.25">
      <c r="A197" s="339" t="s">
        <v>76</v>
      </c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39"/>
      <c r="N197" s="339"/>
      <c r="O197" s="339"/>
      <c r="P197" s="339"/>
      <c r="Q197" s="339"/>
      <c r="R197" s="339"/>
      <c r="S197" s="339"/>
      <c r="T197" s="339"/>
      <c r="U197" s="339"/>
      <c r="V197" s="339"/>
      <c r="W197" s="339"/>
      <c r="X197" s="339"/>
      <c r="Y197" s="67"/>
      <c r="Z197" s="67"/>
    </row>
    <row r="198" spans="1:53" ht="27" customHeight="1" x14ac:dyDescent="0.25">
      <c r="A198" s="64" t="s">
        <v>343</v>
      </c>
      <c r="B198" s="64" t="s">
        <v>344</v>
      </c>
      <c r="C198" s="37">
        <v>4301031151</v>
      </c>
      <c r="D198" s="325">
        <v>4607091389845</v>
      </c>
      <c r="E198" s="325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182</v>
      </c>
      <c r="L198" s="39" t="s">
        <v>79</v>
      </c>
      <c r="M198" s="38">
        <v>40</v>
      </c>
      <c r="N198" s="48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8" s="327"/>
      <c r="P198" s="327"/>
      <c r="Q198" s="327"/>
      <c r="R198" s="32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IFERROR(IF(W198=0,"",ROUNDUP(W198/H198,0)*0.00502),"")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x14ac:dyDescent="0.2">
      <c r="A199" s="333"/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4"/>
      <c r="N199" s="330" t="s">
        <v>43</v>
      </c>
      <c r="O199" s="331"/>
      <c r="P199" s="331"/>
      <c r="Q199" s="331"/>
      <c r="R199" s="331"/>
      <c r="S199" s="331"/>
      <c r="T199" s="332"/>
      <c r="U199" s="43" t="s">
        <v>42</v>
      </c>
      <c r="V199" s="44">
        <f>IFERROR(V198/H198,"0")</f>
        <v>0</v>
      </c>
      <c r="W199" s="44">
        <f>IFERROR(W198/H198,"0")</f>
        <v>0</v>
      </c>
      <c r="X199" s="44">
        <f>IFERROR(IF(X198="",0,X198),"0")</f>
        <v>0</v>
      </c>
      <c r="Y199" s="68"/>
      <c r="Z199" s="68"/>
    </row>
    <row r="200" spans="1:53" x14ac:dyDescent="0.2">
      <c r="A200" s="333"/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4"/>
      <c r="N200" s="330" t="s">
        <v>43</v>
      </c>
      <c r="O200" s="331"/>
      <c r="P200" s="331"/>
      <c r="Q200" s="331"/>
      <c r="R200" s="331"/>
      <c r="S200" s="331"/>
      <c r="T200" s="332"/>
      <c r="U200" s="43" t="s">
        <v>0</v>
      </c>
      <c r="V200" s="44">
        <f>IFERROR(SUM(V198:V198),"0")</f>
        <v>0</v>
      </c>
      <c r="W200" s="44">
        <f>IFERROR(SUM(W198:W198),"0")</f>
        <v>0</v>
      </c>
      <c r="X200" s="43"/>
      <c r="Y200" s="68"/>
      <c r="Z200" s="68"/>
    </row>
    <row r="201" spans="1:53" ht="16.5" customHeight="1" x14ac:dyDescent="0.25">
      <c r="A201" s="350" t="s">
        <v>345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66"/>
      <c r="Z201" s="66"/>
    </row>
    <row r="202" spans="1:53" ht="14.25" customHeight="1" x14ac:dyDescent="0.25">
      <c r="A202" s="339" t="s">
        <v>116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67"/>
      <c r="Z202" s="67"/>
    </row>
    <row r="203" spans="1:53" ht="27" customHeight="1" x14ac:dyDescent="0.25">
      <c r="A203" s="64" t="s">
        <v>346</v>
      </c>
      <c r="B203" s="64" t="s">
        <v>347</v>
      </c>
      <c r="C203" s="37">
        <v>4301011346</v>
      </c>
      <c r="D203" s="325">
        <v>4607091387445</v>
      </c>
      <c r="E203" s="325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112</v>
      </c>
      <c r="L203" s="39" t="s">
        <v>111</v>
      </c>
      <c r="M203" s="38">
        <v>31</v>
      </c>
      <c r="N203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3" s="327"/>
      <c r="P203" s="327"/>
      <c r="Q203" s="327"/>
      <c r="R203" s="32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17" si="10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4301011362</v>
      </c>
      <c r="D204" s="325">
        <v>4607091386004</v>
      </c>
      <c r="E204" s="325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120</v>
      </c>
      <c r="M204" s="38">
        <v>55</v>
      </c>
      <c r="N204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7"/>
      <c r="P204" s="327"/>
      <c r="Q204" s="327"/>
      <c r="R204" s="32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348</v>
      </c>
      <c r="B205" s="64" t="s">
        <v>350</v>
      </c>
      <c r="C205" s="37">
        <v>4301011308</v>
      </c>
      <c r="D205" s="325">
        <v>4607091386004</v>
      </c>
      <c r="E205" s="32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5" s="327"/>
      <c r="P205" s="327"/>
      <c r="Q205" s="327"/>
      <c r="R205" s="32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4301011347</v>
      </c>
      <c r="D206" s="325">
        <v>4607091386073</v>
      </c>
      <c r="E206" s="325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6" s="327"/>
      <c r="P206" s="327"/>
      <c r="Q206" s="327"/>
      <c r="R206" s="32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4301011395</v>
      </c>
      <c r="D207" s="325">
        <v>4607091387322</v>
      </c>
      <c r="E207" s="325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120</v>
      </c>
      <c r="M207" s="38">
        <v>55</v>
      </c>
      <c r="N207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7"/>
      <c r="P207" s="327"/>
      <c r="Q207" s="327"/>
      <c r="R207" s="32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353</v>
      </c>
      <c r="B208" s="64" t="s">
        <v>355</v>
      </c>
      <c r="C208" s="37">
        <v>4301010928</v>
      </c>
      <c r="D208" s="325">
        <v>4607091387322</v>
      </c>
      <c r="E208" s="325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8" s="327"/>
      <c r="P208" s="327"/>
      <c r="Q208" s="327"/>
      <c r="R208" s="32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4301011311</v>
      </c>
      <c r="D209" s="325">
        <v>4607091387377</v>
      </c>
      <c r="E209" s="325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4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9" s="327"/>
      <c r="P209" s="327"/>
      <c r="Q209" s="327"/>
      <c r="R209" s="32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358</v>
      </c>
      <c r="B210" s="64" t="s">
        <v>359</v>
      </c>
      <c r="C210" s="37">
        <v>4301010945</v>
      </c>
      <c r="D210" s="325">
        <v>4607091387353</v>
      </c>
      <c r="E210" s="325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4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0" s="327"/>
      <c r="P210" s="327"/>
      <c r="Q210" s="327"/>
      <c r="R210" s="32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360</v>
      </c>
      <c r="B211" s="64" t="s">
        <v>361</v>
      </c>
      <c r="C211" s="37">
        <v>4301011328</v>
      </c>
      <c r="D211" s="325">
        <v>4607091386011</v>
      </c>
      <c r="E211" s="325"/>
      <c r="F211" s="63">
        <v>0.5</v>
      </c>
      <c r="G211" s="38">
        <v>10</v>
      </c>
      <c r="H211" s="63">
        <v>5</v>
      </c>
      <c r="I211" s="63">
        <v>5.21</v>
      </c>
      <c r="J211" s="38">
        <v>120</v>
      </c>
      <c r="K211" s="38" t="s">
        <v>80</v>
      </c>
      <c r="L211" s="39" t="s">
        <v>79</v>
      </c>
      <c r="M211" s="38">
        <v>55</v>
      </c>
      <c r="N21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1" s="327"/>
      <c r="P211" s="327"/>
      <c r="Q211" s="327"/>
      <c r="R211" s="32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ref="X211:X217" si="11">IFERROR(IF(W211=0,"",ROUNDUP(W211/H211,0)*0.00937),"")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363</v>
      </c>
      <c r="C212" s="37">
        <v>4301011329</v>
      </c>
      <c r="D212" s="325">
        <v>4607091387308</v>
      </c>
      <c r="E212" s="325"/>
      <c r="F212" s="63">
        <v>0.5</v>
      </c>
      <c r="G212" s="38">
        <v>10</v>
      </c>
      <c r="H212" s="63">
        <v>5</v>
      </c>
      <c r="I212" s="63">
        <v>5.21</v>
      </c>
      <c r="J212" s="38">
        <v>120</v>
      </c>
      <c r="K212" s="38" t="s">
        <v>80</v>
      </c>
      <c r="L212" s="39" t="s">
        <v>79</v>
      </c>
      <c r="M212" s="38">
        <v>55</v>
      </c>
      <c r="N212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2" s="327"/>
      <c r="P212" s="327"/>
      <c r="Q212" s="327"/>
      <c r="R212" s="32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4301011049</v>
      </c>
      <c r="D213" s="325">
        <v>4607091387339</v>
      </c>
      <c r="E213" s="325"/>
      <c r="F213" s="63">
        <v>0.5</v>
      </c>
      <c r="G213" s="38">
        <v>10</v>
      </c>
      <c r="H213" s="63">
        <v>5</v>
      </c>
      <c r="I213" s="63">
        <v>5.24</v>
      </c>
      <c r="J213" s="38">
        <v>120</v>
      </c>
      <c r="K213" s="38" t="s">
        <v>80</v>
      </c>
      <c r="L213" s="39" t="s">
        <v>111</v>
      </c>
      <c r="M213" s="38">
        <v>55</v>
      </c>
      <c r="N213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3" s="327"/>
      <c r="P213" s="327"/>
      <c r="Q213" s="327"/>
      <c r="R213" s="32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366</v>
      </c>
      <c r="B214" s="64" t="s">
        <v>367</v>
      </c>
      <c r="C214" s="37">
        <v>4301011433</v>
      </c>
      <c r="D214" s="325">
        <v>4680115882638</v>
      </c>
      <c r="E214" s="32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4" s="327"/>
      <c r="P214" s="327"/>
      <c r="Q214" s="327"/>
      <c r="R214" s="32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368</v>
      </c>
      <c r="B215" s="64" t="s">
        <v>369</v>
      </c>
      <c r="C215" s="37">
        <v>4301011573</v>
      </c>
      <c r="D215" s="325">
        <v>4680115881938</v>
      </c>
      <c r="E215" s="32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4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5" s="327"/>
      <c r="P215" s="327"/>
      <c r="Q215" s="327"/>
      <c r="R215" s="32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4301010944</v>
      </c>
      <c r="D216" s="325">
        <v>4607091387346</v>
      </c>
      <c r="E216" s="325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55</v>
      </c>
      <c r="N216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6" s="327"/>
      <c r="P216" s="327"/>
      <c r="Q216" s="327"/>
      <c r="R216" s="32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si="11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4301011353</v>
      </c>
      <c r="D217" s="325">
        <v>4607091389807</v>
      </c>
      <c r="E217" s="325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55</v>
      </c>
      <c r="N217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7" s="327"/>
      <c r="P217" s="327"/>
      <c r="Q217" s="327"/>
      <c r="R217" s="32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333"/>
      <c r="B218" s="333"/>
      <c r="C218" s="333"/>
      <c r="D218" s="333"/>
      <c r="E218" s="333"/>
      <c r="F218" s="333"/>
      <c r="G218" s="333"/>
      <c r="H218" s="333"/>
      <c r="I218" s="333"/>
      <c r="J218" s="333"/>
      <c r="K218" s="333"/>
      <c r="L218" s="333"/>
      <c r="M218" s="334"/>
      <c r="N218" s="330" t="s">
        <v>43</v>
      </c>
      <c r="O218" s="331"/>
      <c r="P218" s="331"/>
      <c r="Q218" s="331"/>
      <c r="R218" s="331"/>
      <c r="S218" s="331"/>
      <c r="T218" s="332"/>
      <c r="U218" s="43" t="s">
        <v>42</v>
      </c>
      <c r="V218" s="44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</f>
        <v>0</v>
      </c>
      <c r="W218" s="44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</f>
        <v>0</v>
      </c>
      <c r="X218" s="44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33"/>
      <c r="B219" s="333"/>
      <c r="C219" s="333"/>
      <c r="D219" s="333"/>
      <c r="E219" s="333"/>
      <c r="F219" s="333"/>
      <c r="G219" s="333"/>
      <c r="H219" s="333"/>
      <c r="I219" s="333"/>
      <c r="J219" s="333"/>
      <c r="K219" s="333"/>
      <c r="L219" s="333"/>
      <c r="M219" s="334"/>
      <c r="N219" s="330" t="s">
        <v>43</v>
      </c>
      <c r="O219" s="331"/>
      <c r="P219" s="331"/>
      <c r="Q219" s="331"/>
      <c r="R219" s="331"/>
      <c r="S219" s="331"/>
      <c r="T219" s="332"/>
      <c r="U219" s="43" t="s">
        <v>0</v>
      </c>
      <c r="V219" s="44">
        <f>IFERROR(SUM(V203:V217),"0")</f>
        <v>0</v>
      </c>
      <c r="W219" s="44">
        <f>IFERROR(SUM(W203:W217),"0")</f>
        <v>0</v>
      </c>
      <c r="X219" s="43"/>
      <c r="Y219" s="68"/>
      <c r="Z219" s="68"/>
    </row>
    <row r="220" spans="1:53" ht="14.25" customHeight="1" x14ac:dyDescent="0.25">
      <c r="A220" s="339" t="s">
        <v>108</v>
      </c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39"/>
      <c r="P220" s="339"/>
      <c r="Q220" s="339"/>
      <c r="R220" s="339"/>
      <c r="S220" s="339"/>
      <c r="T220" s="339"/>
      <c r="U220" s="339"/>
      <c r="V220" s="339"/>
      <c r="W220" s="339"/>
      <c r="X220" s="339"/>
      <c r="Y220" s="67"/>
      <c r="Z220" s="67"/>
    </row>
    <row r="221" spans="1:53" ht="27" customHeight="1" x14ac:dyDescent="0.25">
      <c r="A221" s="64" t="s">
        <v>374</v>
      </c>
      <c r="B221" s="64" t="s">
        <v>375</v>
      </c>
      <c r="C221" s="37">
        <v>4301020254</v>
      </c>
      <c r="D221" s="325">
        <v>4680115881914</v>
      </c>
      <c r="E221" s="32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90</v>
      </c>
      <c r="N221" s="4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1" s="327"/>
      <c r="P221" s="327"/>
      <c r="Q221" s="327"/>
      <c r="R221" s="328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4"/>
      <c r="N222" s="330" t="s">
        <v>43</v>
      </c>
      <c r="O222" s="331"/>
      <c r="P222" s="331"/>
      <c r="Q222" s="331"/>
      <c r="R222" s="331"/>
      <c r="S222" s="331"/>
      <c r="T222" s="332"/>
      <c r="U222" s="43" t="s">
        <v>42</v>
      </c>
      <c r="V222" s="44">
        <f>IFERROR(V221/H221,"0")</f>
        <v>0</v>
      </c>
      <c r="W222" s="44">
        <f>IFERROR(W221/H221,"0")</f>
        <v>0</v>
      </c>
      <c r="X222" s="44">
        <f>IFERROR(IF(X221="",0,X221),"0")</f>
        <v>0</v>
      </c>
      <c r="Y222" s="68"/>
      <c r="Z222" s="68"/>
    </row>
    <row r="223" spans="1:53" x14ac:dyDescent="0.2">
      <c r="A223" s="333"/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4"/>
      <c r="N223" s="330" t="s">
        <v>43</v>
      </c>
      <c r="O223" s="331"/>
      <c r="P223" s="331"/>
      <c r="Q223" s="331"/>
      <c r="R223" s="331"/>
      <c r="S223" s="331"/>
      <c r="T223" s="332"/>
      <c r="U223" s="43" t="s">
        <v>0</v>
      </c>
      <c r="V223" s="44">
        <f>IFERROR(SUM(V221:V221),"0")</f>
        <v>0</v>
      </c>
      <c r="W223" s="44">
        <f>IFERROR(SUM(W221:W221),"0")</f>
        <v>0</v>
      </c>
      <c r="X223" s="43"/>
      <c r="Y223" s="68"/>
      <c r="Z223" s="68"/>
    </row>
    <row r="224" spans="1:53" ht="14.25" customHeight="1" x14ac:dyDescent="0.25">
      <c r="A224" s="339" t="s">
        <v>76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67"/>
      <c r="Z224" s="67"/>
    </row>
    <row r="225" spans="1:53" ht="27" customHeight="1" x14ac:dyDescent="0.25">
      <c r="A225" s="64" t="s">
        <v>376</v>
      </c>
      <c r="B225" s="64" t="s">
        <v>377</v>
      </c>
      <c r="C225" s="37">
        <v>4301030878</v>
      </c>
      <c r="D225" s="325">
        <v>4607091387193</v>
      </c>
      <c r="E225" s="325"/>
      <c r="F225" s="63">
        <v>0.7</v>
      </c>
      <c r="G225" s="38">
        <v>6</v>
      </c>
      <c r="H225" s="63">
        <v>4.2</v>
      </c>
      <c r="I225" s="63">
        <v>4.46</v>
      </c>
      <c r="J225" s="38">
        <v>156</v>
      </c>
      <c r="K225" s="38" t="s">
        <v>80</v>
      </c>
      <c r="L225" s="39" t="s">
        <v>79</v>
      </c>
      <c r="M225" s="38">
        <v>35</v>
      </c>
      <c r="N225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5" s="327"/>
      <c r="P225" s="327"/>
      <c r="Q225" s="327"/>
      <c r="R225" s="328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6" t="s">
        <v>66</v>
      </c>
    </row>
    <row r="226" spans="1:53" ht="27" customHeight="1" x14ac:dyDescent="0.25">
      <c r="A226" s="64" t="s">
        <v>378</v>
      </c>
      <c r="B226" s="64" t="s">
        <v>379</v>
      </c>
      <c r="C226" s="37">
        <v>4301031153</v>
      </c>
      <c r="D226" s="325">
        <v>4607091387230</v>
      </c>
      <c r="E226" s="325"/>
      <c r="F226" s="63">
        <v>0.7</v>
      </c>
      <c r="G226" s="38">
        <v>6</v>
      </c>
      <c r="H226" s="63">
        <v>4.2</v>
      </c>
      <c r="I226" s="63">
        <v>4.46</v>
      </c>
      <c r="J226" s="38">
        <v>156</v>
      </c>
      <c r="K226" s="38" t="s">
        <v>80</v>
      </c>
      <c r="L226" s="39" t="s">
        <v>79</v>
      </c>
      <c r="M226" s="38">
        <v>40</v>
      </c>
      <c r="N226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6" s="327"/>
      <c r="P226" s="327"/>
      <c r="Q226" s="327"/>
      <c r="R226" s="32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7" t="s">
        <v>66</v>
      </c>
    </row>
    <row r="227" spans="1:53" ht="27" customHeight="1" x14ac:dyDescent="0.25">
      <c r="A227" s="64" t="s">
        <v>380</v>
      </c>
      <c r="B227" s="64" t="s">
        <v>381</v>
      </c>
      <c r="C227" s="37">
        <v>4301031152</v>
      </c>
      <c r="D227" s="325">
        <v>4607091387285</v>
      </c>
      <c r="E227" s="325"/>
      <c r="F227" s="63">
        <v>0.35</v>
      </c>
      <c r="G227" s="38">
        <v>6</v>
      </c>
      <c r="H227" s="63">
        <v>2.1</v>
      </c>
      <c r="I227" s="63">
        <v>2.23</v>
      </c>
      <c r="J227" s="38">
        <v>234</v>
      </c>
      <c r="K227" s="38" t="s">
        <v>182</v>
      </c>
      <c r="L227" s="39" t="s">
        <v>79</v>
      </c>
      <c r="M227" s="38">
        <v>40</v>
      </c>
      <c r="N227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7" s="327"/>
      <c r="P227" s="327"/>
      <c r="Q227" s="327"/>
      <c r="R227" s="328"/>
      <c r="S227" s="40" t="s">
        <v>48</v>
      </c>
      <c r="T227" s="40" t="s">
        <v>48</v>
      </c>
      <c r="U227" s="41" t="s">
        <v>0</v>
      </c>
      <c r="V227" s="59">
        <v>0</v>
      </c>
      <c r="W227" s="56">
        <f>IFERROR(IF(V227="",0,CEILING((V227/$H227),1)*$H227),"")</f>
        <v>0</v>
      </c>
      <c r="X227" s="42" t="str">
        <f>IFERROR(IF(W227=0,"",ROUNDUP(W227/H227,0)*0.00502),"")</f>
        <v/>
      </c>
      <c r="Y227" s="69" t="s">
        <v>48</v>
      </c>
      <c r="Z227" s="70" t="s">
        <v>48</v>
      </c>
      <c r="AD227" s="71"/>
      <c r="BA227" s="198" t="s">
        <v>66</v>
      </c>
    </row>
    <row r="228" spans="1:53" x14ac:dyDescent="0.2">
      <c r="A228" s="333"/>
      <c r="B228" s="333"/>
      <c r="C228" s="333"/>
      <c r="D228" s="333"/>
      <c r="E228" s="333"/>
      <c r="F228" s="333"/>
      <c r="G228" s="333"/>
      <c r="H228" s="333"/>
      <c r="I228" s="333"/>
      <c r="J228" s="333"/>
      <c r="K228" s="333"/>
      <c r="L228" s="333"/>
      <c r="M228" s="334"/>
      <c r="N228" s="330" t="s">
        <v>43</v>
      </c>
      <c r="O228" s="331"/>
      <c r="P228" s="331"/>
      <c r="Q228" s="331"/>
      <c r="R228" s="331"/>
      <c r="S228" s="331"/>
      <c r="T228" s="332"/>
      <c r="U228" s="43" t="s">
        <v>42</v>
      </c>
      <c r="V228" s="44">
        <f>IFERROR(V225/H225,"0")+IFERROR(V226/H226,"0")+IFERROR(V227/H227,"0")</f>
        <v>0</v>
      </c>
      <c r="W228" s="44">
        <f>IFERROR(W225/H225,"0")+IFERROR(W226/H226,"0")+IFERROR(W227/H227,"0")</f>
        <v>0</v>
      </c>
      <c r="X228" s="44">
        <f>IFERROR(IF(X225="",0,X225),"0")+IFERROR(IF(X226="",0,X226),"0")+IFERROR(IF(X227="",0,X227),"0")</f>
        <v>0</v>
      </c>
      <c r="Y228" s="68"/>
      <c r="Z228" s="68"/>
    </row>
    <row r="229" spans="1:53" x14ac:dyDescent="0.2">
      <c r="A229" s="333"/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3"/>
      <c r="M229" s="334"/>
      <c r="N229" s="330" t="s">
        <v>43</v>
      </c>
      <c r="O229" s="331"/>
      <c r="P229" s="331"/>
      <c r="Q229" s="331"/>
      <c r="R229" s="331"/>
      <c r="S229" s="331"/>
      <c r="T229" s="332"/>
      <c r="U229" s="43" t="s">
        <v>0</v>
      </c>
      <c r="V229" s="44">
        <f>IFERROR(SUM(V225:V227),"0")</f>
        <v>0</v>
      </c>
      <c r="W229" s="44">
        <f>IFERROR(SUM(W225:W227),"0")</f>
        <v>0</v>
      </c>
      <c r="X229" s="43"/>
      <c r="Y229" s="68"/>
      <c r="Z229" s="68"/>
    </row>
    <row r="230" spans="1:53" ht="14.25" customHeight="1" x14ac:dyDescent="0.25">
      <c r="A230" s="339" t="s">
        <v>81</v>
      </c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39"/>
      <c r="P230" s="339"/>
      <c r="Q230" s="339"/>
      <c r="R230" s="339"/>
      <c r="S230" s="339"/>
      <c r="T230" s="339"/>
      <c r="U230" s="339"/>
      <c r="V230" s="339"/>
      <c r="W230" s="339"/>
      <c r="X230" s="339"/>
      <c r="Y230" s="67"/>
      <c r="Z230" s="67"/>
    </row>
    <row r="231" spans="1:53" ht="16.5" customHeight="1" x14ac:dyDescent="0.25">
      <c r="A231" s="64" t="s">
        <v>382</v>
      </c>
      <c r="B231" s="64" t="s">
        <v>383</v>
      </c>
      <c r="C231" s="37">
        <v>4301051100</v>
      </c>
      <c r="D231" s="325">
        <v>4607091387766</v>
      </c>
      <c r="E231" s="325"/>
      <c r="F231" s="63">
        <v>1.3</v>
      </c>
      <c r="G231" s="38">
        <v>6</v>
      </c>
      <c r="H231" s="63">
        <v>7.8</v>
      </c>
      <c r="I231" s="63">
        <v>8.3580000000000005</v>
      </c>
      <c r="J231" s="38">
        <v>56</v>
      </c>
      <c r="K231" s="38" t="s">
        <v>112</v>
      </c>
      <c r="L231" s="39" t="s">
        <v>140</v>
      </c>
      <c r="M231" s="38">
        <v>40</v>
      </c>
      <c r="N231" s="4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1" s="327"/>
      <c r="P231" s="327"/>
      <c r="Q231" s="327"/>
      <c r="R231" s="32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39" si="12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25">
      <c r="A232" s="64" t="s">
        <v>384</v>
      </c>
      <c r="B232" s="64" t="s">
        <v>385</v>
      </c>
      <c r="C232" s="37">
        <v>4301051116</v>
      </c>
      <c r="D232" s="325">
        <v>4607091387957</v>
      </c>
      <c r="E232" s="32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2" s="327"/>
      <c r="P232" s="327"/>
      <c r="Q232" s="327"/>
      <c r="R232" s="32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386</v>
      </c>
      <c r="B233" s="64" t="s">
        <v>387</v>
      </c>
      <c r="C233" s="37">
        <v>4301051115</v>
      </c>
      <c r="D233" s="325">
        <v>4607091387964</v>
      </c>
      <c r="E233" s="325"/>
      <c r="F233" s="63">
        <v>1.35</v>
      </c>
      <c r="G233" s="38">
        <v>6</v>
      </c>
      <c r="H233" s="63">
        <v>8.1</v>
      </c>
      <c r="I233" s="63">
        <v>8.6460000000000008</v>
      </c>
      <c r="J233" s="38">
        <v>56</v>
      </c>
      <c r="K233" s="38" t="s">
        <v>112</v>
      </c>
      <c r="L233" s="39" t="s">
        <v>79</v>
      </c>
      <c r="M233" s="38">
        <v>40</v>
      </c>
      <c r="N233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3" s="327"/>
      <c r="P233" s="327"/>
      <c r="Q233" s="327"/>
      <c r="R233" s="32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388</v>
      </c>
      <c r="B234" s="64" t="s">
        <v>389</v>
      </c>
      <c r="C234" s="37">
        <v>4301051461</v>
      </c>
      <c r="D234" s="325">
        <v>4680115883604</v>
      </c>
      <c r="E234" s="325"/>
      <c r="F234" s="63">
        <v>0.35</v>
      </c>
      <c r="G234" s="38">
        <v>6</v>
      </c>
      <c r="H234" s="63">
        <v>2.1</v>
      </c>
      <c r="I234" s="63">
        <v>2.3719999999999999</v>
      </c>
      <c r="J234" s="38">
        <v>156</v>
      </c>
      <c r="K234" s="38" t="s">
        <v>80</v>
      </c>
      <c r="L234" s="39" t="s">
        <v>140</v>
      </c>
      <c r="M234" s="38">
        <v>45</v>
      </c>
      <c r="N234" s="461" t="s">
        <v>390</v>
      </c>
      <c r="O234" s="327"/>
      <c r="P234" s="327"/>
      <c r="Q234" s="327"/>
      <c r="R234" s="32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391</v>
      </c>
      <c r="B235" s="64" t="s">
        <v>392</v>
      </c>
      <c r="C235" s="37">
        <v>4301051485</v>
      </c>
      <c r="D235" s="325">
        <v>4680115883567</v>
      </c>
      <c r="E235" s="325"/>
      <c r="F235" s="63">
        <v>0.35</v>
      </c>
      <c r="G235" s="38">
        <v>6</v>
      </c>
      <c r="H235" s="63">
        <v>2.1</v>
      </c>
      <c r="I235" s="63">
        <v>2.36</v>
      </c>
      <c r="J235" s="38">
        <v>156</v>
      </c>
      <c r="K235" s="38" t="s">
        <v>80</v>
      </c>
      <c r="L235" s="39" t="s">
        <v>79</v>
      </c>
      <c r="M235" s="38">
        <v>40</v>
      </c>
      <c r="N235" s="453" t="s">
        <v>393</v>
      </c>
      <c r="O235" s="327"/>
      <c r="P235" s="327"/>
      <c r="Q235" s="327"/>
      <c r="R235" s="32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4301051134</v>
      </c>
      <c r="D236" s="325">
        <v>4607091381672</v>
      </c>
      <c r="E236" s="325"/>
      <c r="F236" s="63">
        <v>0.6</v>
      </c>
      <c r="G236" s="38">
        <v>6</v>
      </c>
      <c r="H236" s="63">
        <v>3.6</v>
      </c>
      <c r="I236" s="63">
        <v>3.8759999999999999</v>
      </c>
      <c r="J236" s="38">
        <v>120</v>
      </c>
      <c r="K236" s="38" t="s">
        <v>80</v>
      </c>
      <c r="L236" s="39" t="s">
        <v>79</v>
      </c>
      <c r="M236" s="38">
        <v>40</v>
      </c>
      <c r="N23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6" s="327"/>
      <c r="P236" s="327"/>
      <c r="Q236" s="327"/>
      <c r="R236" s="32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IFERROR(IF(W236=0,"",ROUNDUP(W236/H236,0)*0.00937),"")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4301051130</v>
      </c>
      <c r="D237" s="325">
        <v>4607091387537</v>
      </c>
      <c r="E237" s="325"/>
      <c r="F237" s="63">
        <v>0.45</v>
      </c>
      <c r="G237" s="38">
        <v>6</v>
      </c>
      <c r="H237" s="63">
        <v>2.7</v>
      </c>
      <c r="I237" s="63">
        <v>2.99</v>
      </c>
      <c r="J237" s="38">
        <v>156</v>
      </c>
      <c r="K237" s="38" t="s">
        <v>80</v>
      </c>
      <c r="L237" s="39" t="s">
        <v>79</v>
      </c>
      <c r="M237" s="38">
        <v>40</v>
      </c>
      <c r="N23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7" s="327"/>
      <c r="P237" s="327"/>
      <c r="Q237" s="327"/>
      <c r="R237" s="32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4301051132</v>
      </c>
      <c r="D238" s="325">
        <v>4607091387513</v>
      </c>
      <c r="E238" s="325"/>
      <c r="F238" s="63">
        <v>0.45</v>
      </c>
      <c r="G238" s="38">
        <v>6</v>
      </c>
      <c r="H238" s="63">
        <v>2.7</v>
      </c>
      <c r="I238" s="63">
        <v>2.9780000000000002</v>
      </c>
      <c r="J238" s="38">
        <v>156</v>
      </c>
      <c r="K238" s="38" t="s">
        <v>80</v>
      </c>
      <c r="L238" s="39" t="s">
        <v>79</v>
      </c>
      <c r="M238" s="38">
        <v>40</v>
      </c>
      <c r="N23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8" s="327"/>
      <c r="P238" s="327"/>
      <c r="Q238" s="327"/>
      <c r="R238" s="32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400</v>
      </c>
      <c r="B239" s="64" t="s">
        <v>401</v>
      </c>
      <c r="C239" s="37">
        <v>4301051277</v>
      </c>
      <c r="D239" s="325">
        <v>4680115880511</v>
      </c>
      <c r="E239" s="325"/>
      <c r="F239" s="63">
        <v>0.33</v>
      </c>
      <c r="G239" s="38">
        <v>6</v>
      </c>
      <c r="H239" s="63">
        <v>1.98</v>
      </c>
      <c r="I239" s="63">
        <v>2.1800000000000002</v>
      </c>
      <c r="J239" s="38">
        <v>156</v>
      </c>
      <c r="K239" s="38" t="s">
        <v>80</v>
      </c>
      <c r="L239" s="39" t="s">
        <v>140</v>
      </c>
      <c r="M239" s="38">
        <v>40</v>
      </c>
      <c r="N239" s="45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9" s="327"/>
      <c r="P239" s="327"/>
      <c r="Q239" s="327"/>
      <c r="R239" s="32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x14ac:dyDescent="0.2">
      <c r="A240" s="333"/>
      <c r="B240" s="333"/>
      <c r="C240" s="333"/>
      <c r="D240" s="333"/>
      <c r="E240" s="333"/>
      <c r="F240" s="333"/>
      <c r="G240" s="333"/>
      <c r="H240" s="333"/>
      <c r="I240" s="333"/>
      <c r="J240" s="333"/>
      <c r="K240" s="333"/>
      <c r="L240" s="333"/>
      <c r="M240" s="334"/>
      <c r="N240" s="330" t="s">
        <v>43</v>
      </c>
      <c r="O240" s="331"/>
      <c r="P240" s="331"/>
      <c r="Q240" s="331"/>
      <c r="R240" s="331"/>
      <c r="S240" s="331"/>
      <c r="T240" s="332"/>
      <c r="U240" s="43" t="s">
        <v>42</v>
      </c>
      <c r="V240" s="44">
        <f>IFERROR(V231/H231,"0")+IFERROR(V232/H232,"0")+IFERROR(V233/H233,"0")+IFERROR(V234/H234,"0")+IFERROR(V235/H235,"0")+IFERROR(V236/H236,"0")+IFERROR(V237/H237,"0")+IFERROR(V238/H238,"0")+IFERROR(V239/H239,"0")</f>
        <v>0</v>
      </c>
      <c r="W240" s="44">
        <f>IFERROR(W231/H231,"0")+IFERROR(W232/H232,"0")+IFERROR(W233/H233,"0")+IFERROR(W234/H234,"0")+IFERROR(W235/H235,"0")+IFERROR(W236/H236,"0")+IFERROR(W237/H237,"0")+IFERROR(W238/H238,"0")+IFERROR(W239/H239,"0")</f>
        <v>0</v>
      </c>
      <c r="X240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333"/>
      <c r="B241" s="333"/>
      <c r="C241" s="333"/>
      <c r="D241" s="333"/>
      <c r="E241" s="333"/>
      <c r="F241" s="333"/>
      <c r="G241" s="333"/>
      <c r="H241" s="333"/>
      <c r="I241" s="333"/>
      <c r="J241" s="333"/>
      <c r="K241" s="333"/>
      <c r="L241" s="333"/>
      <c r="M241" s="334"/>
      <c r="N241" s="330" t="s">
        <v>43</v>
      </c>
      <c r="O241" s="331"/>
      <c r="P241" s="331"/>
      <c r="Q241" s="331"/>
      <c r="R241" s="331"/>
      <c r="S241" s="331"/>
      <c r="T241" s="332"/>
      <c r="U241" s="43" t="s">
        <v>0</v>
      </c>
      <c r="V241" s="44">
        <f>IFERROR(SUM(V231:V239),"0")</f>
        <v>0</v>
      </c>
      <c r="W241" s="44">
        <f>IFERROR(SUM(W231:W239),"0")</f>
        <v>0</v>
      </c>
      <c r="X241" s="43"/>
      <c r="Y241" s="68"/>
      <c r="Z241" s="68"/>
    </row>
    <row r="242" spans="1:53" ht="14.25" customHeight="1" x14ac:dyDescent="0.25">
      <c r="A242" s="339" t="s">
        <v>225</v>
      </c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67"/>
      <c r="Z242" s="67"/>
    </row>
    <row r="243" spans="1:53" ht="16.5" customHeight="1" x14ac:dyDescent="0.25">
      <c r="A243" s="64" t="s">
        <v>402</v>
      </c>
      <c r="B243" s="64" t="s">
        <v>403</v>
      </c>
      <c r="C243" s="37">
        <v>4301060326</v>
      </c>
      <c r="D243" s="325">
        <v>4607091380880</v>
      </c>
      <c r="E243" s="325"/>
      <c r="F243" s="63">
        <v>1.4</v>
      </c>
      <c r="G243" s="38">
        <v>6</v>
      </c>
      <c r="H243" s="63">
        <v>8.4</v>
      </c>
      <c r="I243" s="63">
        <v>8.9640000000000004</v>
      </c>
      <c r="J243" s="38">
        <v>56</v>
      </c>
      <c r="K243" s="38" t="s">
        <v>112</v>
      </c>
      <c r="L243" s="39" t="s">
        <v>79</v>
      </c>
      <c r="M243" s="38">
        <v>30</v>
      </c>
      <c r="N243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3" s="327"/>
      <c r="P243" s="327"/>
      <c r="Q243" s="327"/>
      <c r="R243" s="32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08" t="s">
        <v>66</v>
      </c>
    </row>
    <row r="244" spans="1:53" ht="27" customHeight="1" x14ac:dyDescent="0.25">
      <c r="A244" s="64" t="s">
        <v>404</v>
      </c>
      <c r="B244" s="64" t="s">
        <v>405</v>
      </c>
      <c r="C244" s="37">
        <v>4301060308</v>
      </c>
      <c r="D244" s="325">
        <v>4607091384482</v>
      </c>
      <c r="E244" s="325"/>
      <c r="F244" s="63">
        <v>1.3</v>
      </c>
      <c r="G244" s="38">
        <v>6</v>
      </c>
      <c r="H244" s="63">
        <v>7.8</v>
      </c>
      <c r="I244" s="63">
        <v>8.3640000000000008</v>
      </c>
      <c r="J244" s="38">
        <v>56</v>
      </c>
      <c r="K244" s="38" t="s">
        <v>112</v>
      </c>
      <c r="L244" s="39" t="s">
        <v>79</v>
      </c>
      <c r="M244" s="38">
        <v>30</v>
      </c>
      <c r="N244" s="4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4" s="327"/>
      <c r="P244" s="327"/>
      <c r="Q244" s="327"/>
      <c r="R244" s="32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09" t="s">
        <v>66</v>
      </c>
    </row>
    <row r="245" spans="1:53" ht="16.5" customHeight="1" x14ac:dyDescent="0.25">
      <c r="A245" s="64" t="s">
        <v>406</v>
      </c>
      <c r="B245" s="64" t="s">
        <v>407</v>
      </c>
      <c r="C245" s="37">
        <v>4301060325</v>
      </c>
      <c r="D245" s="325">
        <v>4607091380897</v>
      </c>
      <c r="E245" s="325"/>
      <c r="F245" s="63">
        <v>1.4</v>
      </c>
      <c r="G245" s="38">
        <v>6</v>
      </c>
      <c r="H245" s="63">
        <v>8.4</v>
      </c>
      <c r="I245" s="63">
        <v>8.9640000000000004</v>
      </c>
      <c r="J245" s="38">
        <v>56</v>
      </c>
      <c r="K245" s="38" t="s">
        <v>112</v>
      </c>
      <c r="L245" s="39" t="s">
        <v>79</v>
      </c>
      <c r="M245" s="38">
        <v>30</v>
      </c>
      <c r="N245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5" s="327"/>
      <c r="P245" s="327"/>
      <c r="Q245" s="327"/>
      <c r="R245" s="32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10" t="s">
        <v>66</v>
      </c>
    </row>
    <row r="246" spans="1:53" x14ac:dyDescent="0.2">
      <c r="A246" s="333"/>
      <c r="B246" s="333"/>
      <c r="C246" s="333"/>
      <c r="D246" s="333"/>
      <c r="E246" s="333"/>
      <c r="F246" s="333"/>
      <c r="G246" s="333"/>
      <c r="H246" s="333"/>
      <c r="I246" s="333"/>
      <c r="J246" s="333"/>
      <c r="K246" s="333"/>
      <c r="L246" s="333"/>
      <c r="M246" s="334"/>
      <c r="N246" s="330" t="s">
        <v>43</v>
      </c>
      <c r="O246" s="331"/>
      <c r="P246" s="331"/>
      <c r="Q246" s="331"/>
      <c r="R246" s="331"/>
      <c r="S246" s="331"/>
      <c r="T246" s="332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33"/>
      <c r="B247" s="333"/>
      <c r="C247" s="333"/>
      <c r="D247" s="333"/>
      <c r="E247" s="333"/>
      <c r="F247" s="333"/>
      <c r="G247" s="333"/>
      <c r="H247" s="333"/>
      <c r="I247" s="333"/>
      <c r="J247" s="333"/>
      <c r="K247" s="333"/>
      <c r="L247" s="333"/>
      <c r="M247" s="334"/>
      <c r="N247" s="330" t="s">
        <v>43</v>
      </c>
      <c r="O247" s="331"/>
      <c r="P247" s="331"/>
      <c r="Q247" s="331"/>
      <c r="R247" s="331"/>
      <c r="S247" s="331"/>
      <c r="T247" s="332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9" t="s">
        <v>94</v>
      </c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39"/>
      <c r="P248" s="339"/>
      <c r="Q248" s="339"/>
      <c r="R248" s="339"/>
      <c r="S248" s="339"/>
      <c r="T248" s="339"/>
      <c r="U248" s="339"/>
      <c r="V248" s="339"/>
      <c r="W248" s="339"/>
      <c r="X248" s="339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4301030232</v>
      </c>
      <c r="D249" s="325">
        <v>4607091388374</v>
      </c>
      <c r="E249" s="325"/>
      <c r="F249" s="63">
        <v>0.38</v>
      </c>
      <c r="G249" s="38">
        <v>8</v>
      </c>
      <c r="H249" s="63">
        <v>3.04</v>
      </c>
      <c r="I249" s="63">
        <v>3.28</v>
      </c>
      <c r="J249" s="38">
        <v>156</v>
      </c>
      <c r="K249" s="38" t="s">
        <v>80</v>
      </c>
      <c r="L249" s="39" t="s">
        <v>98</v>
      </c>
      <c r="M249" s="38">
        <v>180</v>
      </c>
      <c r="N249" s="447" t="s">
        <v>410</v>
      </c>
      <c r="O249" s="327"/>
      <c r="P249" s="327"/>
      <c r="Q249" s="327"/>
      <c r="R249" s="32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1" t="s">
        <v>66</v>
      </c>
    </row>
    <row r="250" spans="1:53" ht="27" customHeight="1" x14ac:dyDescent="0.25">
      <c r="A250" s="64" t="s">
        <v>411</v>
      </c>
      <c r="B250" s="64" t="s">
        <v>412</v>
      </c>
      <c r="C250" s="37">
        <v>4301030235</v>
      </c>
      <c r="D250" s="325">
        <v>4607091388381</v>
      </c>
      <c r="E250" s="325"/>
      <c r="F250" s="63">
        <v>0.38</v>
      </c>
      <c r="G250" s="38">
        <v>8</v>
      </c>
      <c r="H250" s="63">
        <v>3.04</v>
      </c>
      <c r="I250" s="63">
        <v>3.32</v>
      </c>
      <c r="J250" s="38">
        <v>156</v>
      </c>
      <c r="K250" s="38" t="s">
        <v>80</v>
      </c>
      <c r="L250" s="39" t="s">
        <v>98</v>
      </c>
      <c r="M250" s="38">
        <v>180</v>
      </c>
      <c r="N250" s="448" t="s">
        <v>413</v>
      </c>
      <c r="O250" s="327"/>
      <c r="P250" s="327"/>
      <c r="Q250" s="327"/>
      <c r="R250" s="32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2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4301030233</v>
      </c>
      <c r="D251" s="325">
        <v>4607091388404</v>
      </c>
      <c r="E251" s="325"/>
      <c r="F251" s="63">
        <v>0.17</v>
      </c>
      <c r="G251" s="38">
        <v>15</v>
      </c>
      <c r="H251" s="63">
        <v>2.5499999999999998</v>
      </c>
      <c r="I251" s="63">
        <v>2.9</v>
      </c>
      <c r="J251" s="38">
        <v>156</v>
      </c>
      <c r="K251" s="38" t="s">
        <v>80</v>
      </c>
      <c r="L251" s="39" t="s">
        <v>98</v>
      </c>
      <c r="M251" s="38">
        <v>180</v>
      </c>
      <c r="N251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1" s="327"/>
      <c r="P251" s="327"/>
      <c r="Q251" s="327"/>
      <c r="R251" s="32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3" t="s">
        <v>66</v>
      </c>
    </row>
    <row r="252" spans="1:53" x14ac:dyDescent="0.2">
      <c r="A252" s="333"/>
      <c r="B252" s="333"/>
      <c r="C252" s="333"/>
      <c r="D252" s="333"/>
      <c r="E252" s="333"/>
      <c r="F252" s="333"/>
      <c r="G252" s="333"/>
      <c r="H252" s="333"/>
      <c r="I252" s="333"/>
      <c r="J252" s="333"/>
      <c r="K252" s="333"/>
      <c r="L252" s="333"/>
      <c r="M252" s="334"/>
      <c r="N252" s="330" t="s">
        <v>43</v>
      </c>
      <c r="O252" s="331"/>
      <c r="P252" s="331"/>
      <c r="Q252" s="331"/>
      <c r="R252" s="331"/>
      <c r="S252" s="331"/>
      <c r="T252" s="332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33"/>
      <c r="B253" s="333"/>
      <c r="C253" s="333"/>
      <c r="D253" s="333"/>
      <c r="E253" s="333"/>
      <c r="F253" s="333"/>
      <c r="G253" s="333"/>
      <c r="H253" s="333"/>
      <c r="I253" s="333"/>
      <c r="J253" s="333"/>
      <c r="K253" s="333"/>
      <c r="L253" s="333"/>
      <c r="M253" s="334"/>
      <c r="N253" s="330" t="s">
        <v>43</v>
      </c>
      <c r="O253" s="331"/>
      <c r="P253" s="331"/>
      <c r="Q253" s="331"/>
      <c r="R253" s="331"/>
      <c r="S253" s="331"/>
      <c r="T253" s="332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4.25" customHeight="1" x14ac:dyDescent="0.25">
      <c r="A254" s="339" t="s">
        <v>416</v>
      </c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39"/>
      <c r="P254" s="339"/>
      <c r="Q254" s="339"/>
      <c r="R254" s="339"/>
      <c r="S254" s="339"/>
      <c r="T254" s="339"/>
      <c r="U254" s="339"/>
      <c r="V254" s="339"/>
      <c r="W254" s="339"/>
      <c r="X254" s="339"/>
      <c r="Y254" s="67"/>
      <c r="Z254" s="67"/>
    </row>
    <row r="255" spans="1:53" ht="16.5" customHeight="1" x14ac:dyDescent="0.25">
      <c r="A255" s="64" t="s">
        <v>417</v>
      </c>
      <c r="B255" s="64" t="s">
        <v>418</v>
      </c>
      <c r="C255" s="37">
        <v>4301180007</v>
      </c>
      <c r="D255" s="325">
        <v>4680115881808</v>
      </c>
      <c r="E255" s="325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420</v>
      </c>
      <c r="L255" s="39" t="s">
        <v>419</v>
      </c>
      <c r="M255" s="38">
        <v>730</v>
      </c>
      <c r="N255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5" s="327"/>
      <c r="P255" s="327"/>
      <c r="Q255" s="327"/>
      <c r="R255" s="32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421</v>
      </c>
      <c r="B256" s="64" t="s">
        <v>422</v>
      </c>
      <c r="C256" s="37">
        <v>4301180006</v>
      </c>
      <c r="D256" s="325">
        <v>4680115881822</v>
      </c>
      <c r="E256" s="325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420</v>
      </c>
      <c r="L256" s="39" t="s">
        <v>419</v>
      </c>
      <c r="M256" s="38">
        <v>730</v>
      </c>
      <c r="N256" s="4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6" s="327"/>
      <c r="P256" s="327"/>
      <c r="Q256" s="327"/>
      <c r="R256" s="32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423</v>
      </c>
      <c r="B257" s="64" t="s">
        <v>424</v>
      </c>
      <c r="C257" s="37">
        <v>4301180001</v>
      </c>
      <c r="D257" s="325">
        <v>4680115880016</v>
      </c>
      <c r="E257" s="325"/>
      <c r="F257" s="63">
        <v>0.1</v>
      </c>
      <c r="G257" s="38">
        <v>20</v>
      </c>
      <c r="H257" s="63">
        <v>2</v>
      </c>
      <c r="I257" s="63">
        <v>2.2400000000000002</v>
      </c>
      <c r="J257" s="38">
        <v>238</v>
      </c>
      <c r="K257" s="38" t="s">
        <v>420</v>
      </c>
      <c r="L257" s="39" t="s">
        <v>419</v>
      </c>
      <c r="M257" s="38">
        <v>730</v>
      </c>
      <c r="N257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7" s="327"/>
      <c r="P257" s="327"/>
      <c r="Q257" s="327"/>
      <c r="R257" s="32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IFERROR(IF(W257=0,"",ROUNDUP(W257/H257,0)*0.00474),"")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x14ac:dyDescent="0.2">
      <c r="A258" s="333"/>
      <c r="B258" s="333"/>
      <c r="C258" s="333"/>
      <c r="D258" s="333"/>
      <c r="E258" s="333"/>
      <c r="F258" s="333"/>
      <c r="G258" s="333"/>
      <c r="H258" s="333"/>
      <c r="I258" s="333"/>
      <c r="J258" s="333"/>
      <c r="K258" s="333"/>
      <c r="L258" s="333"/>
      <c r="M258" s="334"/>
      <c r="N258" s="330" t="s">
        <v>43</v>
      </c>
      <c r="O258" s="331"/>
      <c r="P258" s="331"/>
      <c r="Q258" s="331"/>
      <c r="R258" s="331"/>
      <c r="S258" s="331"/>
      <c r="T258" s="332"/>
      <c r="U258" s="43" t="s">
        <v>42</v>
      </c>
      <c r="V258" s="44">
        <f>IFERROR(V255/H255,"0")+IFERROR(V256/H256,"0")+IFERROR(V257/H257,"0")</f>
        <v>0</v>
      </c>
      <c r="W258" s="44">
        <f>IFERROR(W255/H255,"0")+IFERROR(W256/H256,"0")+IFERROR(W257/H257,"0")</f>
        <v>0</v>
      </c>
      <c r="X258" s="44">
        <f>IFERROR(IF(X255="",0,X255),"0")+IFERROR(IF(X256="",0,X256),"0")+IFERROR(IF(X257="",0,X257),"0")</f>
        <v>0</v>
      </c>
      <c r="Y258" s="68"/>
      <c r="Z258" s="68"/>
    </row>
    <row r="259" spans="1:53" x14ac:dyDescent="0.2">
      <c r="A259" s="333"/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4"/>
      <c r="N259" s="330" t="s">
        <v>43</v>
      </c>
      <c r="O259" s="331"/>
      <c r="P259" s="331"/>
      <c r="Q259" s="331"/>
      <c r="R259" s="331"/>
      <c r="S259" s="331"/>
      <c r="T259" s="332"/>
      <c r="U259" s="43" t="s">
        <v>0</v>
      </c>
      <c r="V259" s="44">
        <f>IFERROR(SUM(V255:V257),"0")</f>
        <v>0</v>
      </c>
      <c r="W259" s="44">
        <f>IFERROR(SUM(W255:W257),"0")</f>
        <v>0</v>
      </c>
      <c r="X259" s="43"/>
      <c r="Y259" s="68"/>
      <c r="Z259" s="68"/>
    </row>
    <row r="260" spans="1:53" ht="16.5" customHeight="1" x14ac:dyDescent="0.25">
      <c r="A260" s="350" t="s">
        <v>425</v>
      </c>
      <c r="B260" s="350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66"/>
      <c r="Z260" s="66"/>
    </row>
    <row r="261" spans="1:53" ht="14.25" customHeight="1" x14ac:dyDescent="0.25">
      <c r="A261" s="339" t="s">
        <v>116</v>
      </c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39"/>
      <c r="P261" s="339"/>
      <c r="Q261" s="339"/>
      <c r="R261" s="339"/>
      <c r="S261" s="339"/>
      <c r="T261" s="339"/>
      <c r="U261" s="339"/>
      <c r="V261" s="339"/>
      <c r="W261" s="339"/>
      <c r="X261" s="339"/>
      <c r="Y261" s="67"/>
      <c r="Z261" s="67"/>
    </row>
    <row r="262" spans="1:53" ht="27" customHeight="1" x14ac:dyDescent="0.25">
      <c r="A262" s="64" t="s">
        <v>426</v>
      </c>
      <c r="B262" s="64" t="s">
        <v>427</v>
      </c>
      <c r="C262" s="37">
        <v>4301011315</v>
      </c>
      <c r="D262" s="325">
        <v>4607091387421</v>
      </c>
      <c r="E262" s="325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7"/>
      <c r="P262" s="327"/>
      <c r="Q262" s="327"/>
      <c r="R262" s="32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ref="W262:W268" si="13"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426</v>
      </c>
      <c r="B263" s="64" t="s">
        <v>428</v>
      </c>
      <c r="C263" s="37">
        <v>4301011121</v>
      </c>
      <c r="D263" s="325">
        <v>4607091387421</v>
      </c>
      <c r="E263" s="325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120</v>
      </c>
      <c r="M263" s="38">
        <v>55</v>
      </c>
      <c r="N263" s="4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3" s="327"/>
      <c r="P263" s="327"/>
      <c r="Q263" s="327"/>
      <c r="R263" s="32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429</v>
      </c>
      <c r="B264" s="64" t="s">
        <v>430</v>
      </c>
      <c r="C264" s="37">
        <v>4301011619</v>
      </c>
      <c r="D264" s="325">
        <v>4607091387452</v>
      </c>
      <c r="E264" s="325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437" t="s">
        <v>431</v>
      </c>
      <c r="O264" s="327"/>
      <c r="P264" s="327"/>
      <c r="Q264" s="327"/>
      <c r="R264" s="32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429</v>
      </c>
      <c r="B265" s="64" t="s">
        <v>432</v>
      </c>
      <c r="C265" s="37">
        <v>4301011396</v>
      </c>
      <c r="D265" s="325">
        <v>4607091387452</v>
      </c>
      <c r="E265" s="325"/>
      <c r="F265" s="63">
        <v>1.35</v>
      </c>
      <c r="G265" s="38">
        <v>8</v>
      </c>
      <c r="H265" s="63">
        <v>10.8</v>
      </c>
      <c r="I265" s="63">
        <v>11.28</v>
      </c>
      <c r="J265" s="38">
        <v>48</v>
      </c>
      <c r="K265" s="38" t="s">
        <v>112</v>
      </c>
      <c r="L265" s="39" t="s">
        <v>120</v>
      </c>
      <c r="M265" s="38">
        <v>55</v>
      </c>
      <c r="N265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5" s="327"/>
      <c r="P265" s="327"/>
      <c r="Q265" s="327"/>
      <c r="R265" s="32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IFERROR(IF(W265=0,"",ROUNDUP(W265/H265,0)*0.02039),"")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433</v>
      </c>
      <c r="B266" s="64" t="s">
        <v>434</v>
      </c>
      <c r="C266" s="37">
        <v>4301011313</v>
      </c>
      <c r="D266" s="325">
        <v>4607091385984</v>
      </c>
      <c r="E266" s="325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6" s="327"/>
      <c r="P266" s="327"/>
      <c r="Q266" s="327"/>
      <c r="R266" s="32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435</v>
      </c>
      <c r="B267" s="64" t="s">
        <v>436</v>
      </c>
      <c r="C267" s="37">
        <v>4301011316</v>
      </c>
      <c r="D267" s="325">
        <v>4607091387438</v>
      </c>
      <c r="E267" s="325"/>
      <c r="F267" s="63">
        <v>0.5</v>
      </c>
      <c r="G267" s="38">
        <v>10</v>
      </c>
      <c r="H267" s="63">
        <v>5</v>
      </c>
      <c r="I267" s="63">
        <v>5.24</v>
      </c>
      <c r="J267" s="38">
        <v>120</v>
      </c>
      <c r="K267" s="38" t="s">
        <v>80</v>
      </c>
      <c r="L267" s="39" t="s">
        <v>111</v>
      </c>
      <c r="M267" s="38">
        <v>55</v>
      </c>
      <c r="N267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7" s="327"/>
      <c r="P267" s="327"/>
      <c r="Q267" s="327"/>
      <c r="R267" s="32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438</v>
      </c>
      <c r="C268" s="37">
        <v>4301011318</v>
      </c>
      <c r="D268" s="325">
        <v>4607091387469</v>
      </c>
      <c r="E268" s="325"/>
      <c r="F268" s="63">
        <v>0.5</v>
      </c>
      <c r="G268" s="38">
        <v>10</v>
      </c>
      <c r="H268" s="63">
        <v>5</v>
      </c>
      <c r="I268" s="63">
        <v>5.21</v>
      </c>
      <c r="J268" s="38">
        <v>120</v>
      </c>
      <c r="K268" s="38" t="s">
        <v>80</v>
      </c>
      <c r="L268" s="39" t="s">
        <v>79</v>
      </c>
      <c r="M268" s="38">
        <v>55</v>
      </c>
      <c r="N268" s="4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8" s="327"/>
      <c r="P268" s="327"/>
      <c r="Q268" s="327"/>
      <c r="R268" s="32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IFERROR(IF(W268=0,"",ROUNDUP(W268/H268,0)*0.00937),"")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x14ac:dyDescent="0.2">
      <c r="A269" s="333"/>
      <c r="B269" s="333"/>
      <c r="C269" s="333"/>
      <c r="D269" s="333"/>
      <c r="E269" s="333"/>
      <c r="F269" s="333"/>
      <c r="G269" s="333"/>
      <c r="H269" s="333"/>
      <c r="I269" s="333"/>
      <c r="J269" s="333"/>
      <c r="K269" s="333"/>
      <c r="L269" s="333"/>
      <c r="M269" s="334"/>
      <c r="N269" s="330" t="s">
        <v>43</v>
      </c>
      <c r="O269" s="331"/>
      <c r="P269" s="331"/>
      <c r="Q269" s="331"/>
      <c r="R269" s="331"/>
      <c r="S269" s="331"/>
      <c r="T269" s="332"/>
      <c r="U269" s="43" t="s">
        <v>42</v>
      </c>
      <c r="V269" s="44">
        <f>IFERROR(V262/H262,"0")+IFERROR(V263/H263,"0")+IFERROR(V264/H264,"0")+IFERROR(V265/H265,"0")+IFERROR(V266/H266,"0")+IFERROR(V267/H267,"0")+IFERROR(V268/H268,"0")</f>
        <v>0</v>
      </c>
      <c r="W269" s="44">
        <f>IFERROR(W262/H262,"0")+IFERROR(W263/H263,"0")+IFERROR(W264/H264,"0")+IFERROR(W265/H265,"0")+IFERROR(W266/H266,"0")+IFERROR(W267/H267,"0")+IFERROR(W268/H268,"0")</f>
        <v>0</v>
      </c>
      <c r="X269" s="44">
        <f>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33"/>
      <c r="B270" s="333"/>
      <c r="C270" s="333"/>
      <c r="D270" s="333"/>
      <c r="E270" s="333"/>
      <c r="F270" s="333"/>
      <c r="G270" s="333"/>
      <c r="H270" s="333"/>
      <c r="I270" s="333"/>
      <c r="J270" s="333"/>
      <c r="K270" s="333"/>
      <c r="L270" s="333"/>
      <c r="M270" s="334"/>
      <c r="N270" s="330" t="s">
        <v>43</v>
      </c>
      <c r="O270" s="331"/>
      <c r="P270" s="331"/>
      <c r="Q270" s="331"/>
      <c r="R270" s="331"/>
      <c r="S270" s="331"/>
      <c r="T270" s="332"/>
      <c r="U270" s="43" t="s">
        <v>0</v>
      </c>
      <c r="V270" s="44">
        <f>IFERROR(SUM(V262:V268),"0")</f>
        <v>0</v>
      </c>
      <c r="W270" s="44">
        <f>IFERROR(SUM(W262:W268),"0")</f>
        <v>0</v>
      </c>
      <c r="X270" s="43"/>
      <c r="Y270" s="68"/>
      <c r="Z270" s="68"/>
    </row>
    <row r="271" spans="1:53" ht="14.25" customHeight="1" x14ac:dyDescent="0.25">
      <c r="A271" s="339" t="s">
        <v>76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67"/>
      <c r="Z271" s="67"/>
    </row>
    <row r="272" spans="1:53" ht="27" customHeight="1" x14ac:dyDescent="0.25">
      <c r="A272" s="64" t="s">
        <v>439</v>
      </c>
      <c r="B272" s="64" t="s">
        <v>440</v>
      </c>
      <c r="C272" s="37">
        <v>4301031154</v>
      </c>
      <c r="D272" s="325">
        <v>4607091387292</v>
      </c>
      <c r="E272" s="325"/>
      <c r="F272" s="63">
        <v>0.73</v>
      </c>
      <c r="G272" s="38">
        <v>6</v>
      </c>
      <c r="H272" s="63">
        <v>4.38</v>
      </c>
      <c r="I272" s="63">
        <v>4.6399999999999997</v>
      </c>
      <c r="J272" s="38">
        <v>156</v>
      </c>
      <c r="K272" s="38" t="s">
        <v>80</v>
      </c>
      <c r="L272" s="39" t="s">
        <v>79</v>
      </c>
      <c r="M272" s="38">
        <v>45</v>
      </c>
      <c r="N272" s="4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2" s="327"/>
      <c r="P272" s="327"/>
      <c r="Q272" s="327"/>
      <c r="R272" s="32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ht="27" customHeight="1" x14ac:dyDescent="0.25">
      <c r="A273" s="64" t="s">
        <v>441</v>
      </c>
      <c r="B273" s="64" t="s">
        <v>442</v>
      </c>
      <c r="C273" s="37">
        <v>4301031155</v>
      </c>
      <c r="D273" s="325">
        <v>4607091387315</v>
      </c>
      <c r="E273" s="325"/>
      <c r="F273" s="63">
        <v>0.7</v>
      </c>
      <c r="G273" s="38">
        <v>4</v>
      </c>
      <c r="H273" s="63">
        <v>2.8</v>
      </c>
      <c r="I273" s="63">
        <v>3.048</v>
      </c>
      <c r="J273" s="38">
        <v>156</v>
      </c>
      <c r="K273" s="38" t="s">
        <v>80</v>
      </c>
      <c r="L273" s="39" t="s">
        <v>79</v>
      </c>
      <c r="M273" s="38">
        <v>45</v>
      </c>
      <c r="N273" s="4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3" s="327"/>
      <c r="P273" s="327"/>
      <c r="Q273" s="327"/>
      <c r="R273" s="32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5" t="s">
        <v>66</v>
      </c>
    </row>
    <row r="274" spans="1:53" x14ac:dyDescent="0.2">
      <c r="A274" s="333"/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4"/>
      <c r="N274" s="330" t="s">
        <v>43</v>
      </c>
      <c r="O274" s="331"/>
      <c r="P274" s="331"/>
      <c r="Q274" s="331"/>
      <c r="R274" s="331"/>
      <c r="S274" s="331"/>
      <c r="T274" s="332"/>
      <c r="U274" s="43" t="s">
        <v>42</v>
      </c>
      <c r="V274" s="44">
        <f>IFERROR(V272/H272,"0")+IFERROR(V273/H273,"0")</f>
        <v>0</v>
      </c>
      <c r="W274" s="44">
        <f>IFERROR(W272/H272,"0")+IFERROR(W273/H273,"0")</f>
        <v>0</v>
      </c>
      <c r="X274" s="44">
        <f>IFERROR(IF(X272="",0,X272),"0")+IFERROR(IF(X273="",0,X273),"0")</f>
        <v>0</v>
      </c>
      <c r="Y274" s="68"/>
      <c r="Z274" s="68"/>
    </row>
    <row r="275" spans="1:53" x14ac:dyDescent="0.2">
      <c r="A275" s="333"/>
      <c r="B275" s="333"/>
      <c r="C275" s="333"/>
      <c r="D275" s="333"/>
      <c r="E275" s="333"/>
      <c r="F275" s="333"/>
      <c r="G275" s="333"/>
      <c r="H275" s="333"/>
      <c r="I275" s="333"/>
      <c r="J275" s="333"/>
      <c r="K275" s="333"/>
      <c r="L275" s="333"/>
      <c r="M275" s="334"/>
      <c r="N275" s="330" t="s">
        <v>43</v>
      </c>
      <c r="O275" s="331"/>
      <c r="P275" s="331"/>
      <c r="Q275" s="331"/>
      <c r="R275" s="331"/>
      <c r="S275" s="331"/>
      <c r="T275" s="332"/>
      <c r="U275" s="43" t="s">
        <v>0</v>
      </c>
      <c r="V275" s="44">
        <f>IFERROR(SUM(V272:V273),"0")</f>
        <v>0</v>
      </c>
      <c r="W275" s="44">
        <f>IFERROR(SUM(W272:W273),"0")</f>
        <v>0</v>
      </c>
      <c r="X275" s="43"/>
      <c r="Y275" s="68"/>
      <c r="Z275" s="68"/>
    </row>
    <row r="276" spans="1:53" ht="16.5" customHeight="1" x14ac:dyDescent="0.25">
      <c r="A276" s="350" t="s">
        <v>443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66"/>
      <c r="Z276" s="66"/>
    </row>
    <row r="277" spans="1:53" ht="14.25" customHeight="1" x14ac:dyDescent="0.25">
      <c r="A277" s="339" t="s">
        <v>76</v>
      </c>
      <c r="B277" s="339"/>
      <c r="C277" s="339"/>
      <c r="D277" s="339"/>
      <c r="E277" s="339"/>
      <c r="F277" s="339"/>
      <c r="G277" s="339"/>
      <c r="H277" s="339"/>
      <c r="I277" s="339"/>
      <c r="J277" s="339"/>
      <c r="K277" s="339"/>
      <c r="L277" s="339"/>
      <c r="M277" s="339"/>
      <c r="N277" s="339"/>
      <c r="O277" s="339"/>
      <c r="P277" s="339"/>
      <c r="Q277" s="339"/>
      <c r="R277" s="339"/>
      <c r="S277" s="339"/>
      <c r="T277" s="339"/>
      <c r="U277" s="339"/>
      <c r="V277" s="339"/>
      <c r="W277" s="339"/>
      <c r="X277" s="339"/>
      <c r="Y277" s="67"/>
      <c r="Z277" s="67"/>
    </row>
    <row r="278" spans="1:53" ht="27" customHeight="1" x14ac:dyDescent="0.25">
      <c r="A278" s="64" t="s">
        <v>444</v>
      </c>
      <c r="B278" s="64" t="s">
        <v>445</v>
      </c>
      <c r="C278" s="37">
        <v>4301031066</v>
      </c>
      <c r="D278" s="325">
        <v>4607091383836</v>
      </c>
      <c r="E278" s="325"/>
      <c r="F278" s="63">
        <v>0.3</v>
      </c>
      <c r="G278" s="38">
        <v>6</v>
      </c>
      <c r="H278" s="63">
        <v>1.8</v>
      </c>
      <c r="I278" s="63">
        <v>2.048</v>
      </c>
      <c r="J278" s="38">
        <v>156</v>
      </c>
      <c r="K278" s="38" t="s">
        <v>80</v>
      </c>
      <c r="L278" s="39" t="s">
        <v>79</v>
      </c>
      <c r="M278" s="38">
        <v>40</v>
      </c>
      <c r="N278" s="4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8" s="327"/>
      <c r="P278" s="327"/>
      <c r="Q278" s="327"/>
      <c r="R278" s="32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6" t="s">
        <v>66</v>
      </c>
    </row>
    <row r="279" spans="1:53" x14ac:dyDescent="0.2">
      <c r="A279" s="333"/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4"/>
      <c r="N279" s="330" t="s">
        <v>43</v>
      </c>
      <c r="O279" s="331"/>
      <c r="P279" s="331"/>
      <c r="Q279" s="331"/>
      <c r="R279" s="331"/>
      <c r="S279" s="331"/>
      <c r="T279" s="332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33"/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4"/>
      <c r="N280" s="330" t="s">
        <v>43</v>
      </c>
      <c r="O280" s="331"/>
      <c r="P280" s="331"/>
      <c r="Q280" s="331"/>
      <c r="R280" s="331"/>
      <c r="S280" s="331"/>
      <c r="T280" s="332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39" t="s">
        <v>81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7"/>
      <c r="Z281" s="67"/>
    </row>
    <row r="282" spans="1:53" ht="27" customHeight="1" x14ac:dyDescent="0.25">
      <c r="A282" s="64" t="s">
        <v>446</v>
      </c>
      <c r="B282" s="64" t="s">
        <v>447</v>
      </c>
      <c r="C282" s="37">
        <v>4301051142</v>
      </c>
      <c r="D282" s="325">
        <v>4607091387919</v>
      </c>
      <c r="E282" s="325"/>
      <c r="F282" s="63">
        <v>1.35</v>
      </c>
      <c r="G282" s="38">
        <v>6</v>
      </c>
      <c r="H282" s="63">
        <v>8.1</v>
      </c>
      <c r="I282" s="63">
        <v>8.6639999999999997</v>
      </c>
      <c r="J282" s="38">
        <v>56</v>
      </c>
      <c r="K282" s="38" t="s">
        <v>112</v>
      </c>
      <c r="L282" s="39" t="s">
        <v>79</v>
      </c>
      <c r="M282" s="38">
        <v>45</v>
      </c>
      <c r="N282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2" s="327"/>
      <c r="P282" s="327"/>
      <c r="Q282" s="327"/>
      <c r="R282" s="32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27" t="s">
        <v>66</v>
      </c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4"/>
      <c r="N283" s="330" t="s">
        <v>43</v>
      </c>
      <c r="O283" s="331"/>
      <c r="P283" s="331"/>
      <c r="Q283" s="331"/>
      <c r="R283" s="331"/>
      <c r="S283" s="331"/>
      <c r="T283" s="332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33"/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4"/>
      <c r="N284" s="330" t="s">
        <v>43</v>
      </c>
      <c r="O284" s="331"/>
      <c r="P284" s="331"/>
      <c r="Q284" s="331"/>
      <c r="R284" s="331"/>
      <c r="S284" s="331"/>
      <c r="T284" s="332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9" t="s">
        <v>225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67"/>
      <c r="Z285" s="67"/>
    </row>
    <row r="286" spans="1:53" ht="27" customHeight="1" x14ac:dyDescent="0.25">
      <c r="A286" s="64" t="s">
        <v>448</v>
      </c>
      <c r="B286" s="64" t="s">
        <v>449</v>
      </c>
      <c r="C286" s="37">
        <v>4301060324</v>
      </c>
      <c r="D286" s="325">
        <v>4607091388831</v>
      </c>
      <c r="E286" s="325"/>
      <c r="F286" s="63">
        <v>0.38</v>
      </c>
      <c r="G286" s="38">
        <v>6</v>
      </c>
      <c r="H286" s="63">
        <v>2.2799999999999998</v>
      </c>
      <c r="I286" s="63">
        <v>2.552</v>
      </c>
      <c r="J286" s="38">
        <v>156</v>
      </c>
      <c r="K286" s="38" t="s">
        <v>80</v>
      </c>
      <c r="L286" s="39" t="s">
        <v>79</v>
      </c>
      <c r="M286" s="38">
        <v>40</v>
      </c>
      <c r="N286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6" s="327"/>
      <c r="P286" s="327"/>
      <c r="Q286" s="327"/>
      <c r="R286" s="328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8" t="s">
        <v>66</v>
      </c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4"/>
      <c r="N287" s="330" t="s">
        <v>43</v>
      </c>
      <c r="O287" s="331"/>
      <c r="P287" s="331"/>
      <c r="Q287" s="331"/>
      <c r="R287" s="331"/>
      <c r="S287" s="331"/>
      <c r="T287" s="332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33"/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4"/>
      <c r="N288" s="330" t="s">
        <v>43</v>
      </c>
      <c r="O288" s="331"/>
      <c r="P288" s="331"/>
      <c r="Q288" s="331"/>
      <c r="R288" s="331"/>
      <c r="S288" s="331"/>
      <c r="T288" s="332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39" t="s">
        <v>94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67"/>
      <c r="Z289" s="67"/>
    </row>
    <row r="290" spans="1:53" ht="27" customHeight="1" x14ac:dyDescent="0.25">
      <c r="A290" s="64" t="s">
        <v>450</v>
      </c>
      <c r="B290" s="64" t="s">
        <v>451</v>
      </c>
      <c r="C290" s="37">
        <v>4301032015</v>
      </c>
      <c r="D290" s="325">
        <v>4607091383102</v>
      </c>
      <c r="E290" s="325"/>
      <c r="F290" s="63">
        <v>0.17</v>
      </c>
      <c r="G290" s="38">
        <v>15</v>
      </c>
      <c r="H290" s="63">
        <v>2.5499999999999998</v>
      </c>
      <c r="I290" s="63">
        <v>2.9750000000000001</v>
      </c>
      <c r="J290" s="38">
        <v>156</v>
      </c>
      <c r="K290" s="38" t="s">
        <v>80</v>
      </c>
      <c r="L290" s="39" t="s">
        <v>98</v>
      </c>
      <c r="M290" s="38">
        <v>180</v>
      </c>
      <c r="N290" s="4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0" s="327"/>
      <c r="P290" s="327"/>
      <c r="Q290" s="327"/>
      <c r="R290" s="328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29" t="s">
        <v>66</v>
      </c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4"/>
      <c r="N291" s="330" t="s">
        <v>43</v>
      </c>
      <c r="O291" s="331"/>
      <c r="P291" s="331"/>
      <c r="Q291" s="331"/>
      <c r="R291" s="331"/>
      <c r="S291" s="331"/>
      <c r="T291" s="332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33"/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4"/>
      <c r="N292" s="330" t="s">
        <v>43</v>
      </c>
      <c r="O292" s="331"/>
      <c r="P292" s="331"/>
      <c r="Q292" s="331"/>
      <c r="R292" s="331"/>
      <c r="S292" s="331"/>
      <c r="T292" s="332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27.75" customHeight="1" x14ac:dyDescent="0.2">
      <c r="A293" s="349" t="s">
        <v>452</v>
      </c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49"/>
      <c r="P293" s="349"/>
      <c r="Q293" s="349"/>
      <c r="R293" s="349"/>
      <c r="S293" s="349"/>
      <c r="T293" s="349"/>
      <c r="U293" s="349"/>
      <c r="V293" s="349"/>
      <c r="W293" s="349"/>
      <c r="X293" s="349"/>
      <c r="Y293" s="55"/>
      <c r="Z293" s="55"/>
    </row>
    <row r="294" spans="1:53" ht="16.5" customHeight="1" x14ac:dyDescent="0.25">
      <c r="A294" s="350" t="s">
        <v>453</v>
      </c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66"/>
      <c r="Z294" s="66"/>
    </row>
    <row r="295" spans="1:53" ht="14.25" customHeight="1" x14ac:dyDescent="0.25">
      <c r="A295" s="339" t="s">
        <v>116</v>
      </c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  <c r="V295" s="339"/>
      <c r="W295" s="339"/>
      <c r="X295" s="339"/>
      <c r="Y295" s="67"/>
      <c r="Z295" s="67"/>
    </row>
    <row r="296" spans="1:53" ht="27" customHeight="1" x14ac:dyDescent="0.25">
      <c r="A296" s="64" t="s">
        <v>454</v>
      </c>
      <c r="B296" s="64" t="s">
        <v>455</v>
      </c>
      <c r="C296" s="37">
        <v>4301011339</v>
      </c>
      <c r="D296" s="325">
        <v>4607091383997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7"/>
      <c r="P296" s="327"/>
      <c r="Q296" s="327"/>
      <c r="R296" s="32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ref="W296:W303" si="14">IFERROR(IF(V296="",0,CEILING((V296/$H296),1)*$H296),"")</f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27" customHeight="1" x14ac:dyDescent="0.25">
      <c r="A297" s="64" t="s">
        <v>454</v>
      </c>
      <c r="B297" s="64" t="s">
        <v>456</v>
      </c>
      <c r="C297" s="37">
        <v>4301011239</v>
      </c>
      <c r="D297" s="325">
        <v>4607091383997</v>
      </c>
      <c r="E297" s="325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120</v>
      </c>
      <c r="M297" s="38">
        <v>60</v>
      </c>
      <c r="N297" s="4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7" s="327"/>
      <c r="P297" s="327"/>
      <c r="Q297" s="327"/>
      <c r="R297" s="328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4301011326</v>
      </c>
      <c r="D298" s="325">
        <v>4607091384130</v>
      </c>
      <c r="E298" s="325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79</v>
      </c>
      <c r="M298" s="38">
        <v>60</v>
      </c>
      <c r="N298" s="4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7"/>
      <c r="P298" s="327"/>
      <c r="Q298" s="327"/>
      <c r="R298" s="328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457</v>
      </c>
      <c r="B299" s="64" t="s">
        <v>459</v>
      </c>
      <c r="C299" s="37">
        <v>4301011240</v>
      </c>
      <c r="D299" s="325">
        <v>4607091384130</v>
      </c>
      <c r="E299" s="32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120</v>
      </c>
      <c r="M299" s="38">
        <v>60</v>
      </c>
      <c r="N299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9" s="327"/>
      <c r="P299" s="327"/>
      <c r="Q299" s="327"/>
      <c r="R299" s="328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IFERROR(IF(W299=0,"",ROUNDUP(W299/H299,0)*0.02039),"")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6.5" customHeight="1" x14ac:dyDescent="0.25">
      <c r="A300" s="64" t="s">
        <v>460</v>
      </c>
      <c r="B300" s="64" t="s">
        <v>461</v>
      </c>
      <c r="C300" s="37">
        <v>4301011330</v>
      </c>
      <c r="D300" s="325">
        <v>4607091384147</v>
      </c>
      <c r="E300" s="325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0" s="327"/>
      <c r="P300" s="327"/>
      <c r="Q300" s="327"/>
      <c r="R300" s="328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16.5" customHeight="1" x14ac:dyDescent="0.25">
      <c r="A301" s="64" t="s">
        <v>460</v>
      </c>
      <c r="B301" s="64" t="s">
        <v>462</v>
      </c>
      <c r="C301" s="37">
        <v>4301011238</v>
      </c>
      <c r="D301" s="325">
        <v>4607091384147</v>
      </c>
      <c r="E301" s="32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120</v>
      </c>
      <c r="M301" s="38">
        <v>60</v>
      </c>
      <c r="N301" s="423" t="s">
        <v>463</v>
      </c>
      <c r="O301" s="327"/>
      <c r="P301" s="327"/>
      <c r="Q301" s="327"/>
      <c r="R301" s="328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464</v>
      </c>
      <c r="B302" s="64" t="s">
        <v>465</v>
      </c>
      <c r="C302" s="37">
        <v>4301011327</v>
      </c>
      <c r="D302" s="325">
        <v>4607091384154</v>
      </c>
      <c r="E302" s="325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2" s="327"/>
      <c r="P302" s="327"/>
      <c r="Q302" s="327"/>
      <c r="R302" s="32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466</v>
      </c>
      <c r="B303" s="64" t="s">
        <v>467</v>
      </c>
      <c r="C303" s="37">
        <v>4301011332</v>
      </c>
      <c r="D303" s="325">
        <v>4607091384161</v>
      </c>
      <c r="E303" s="32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3" s="327"/>
      <c r="P303" s="327"/>
      <c r="Q303" s="327"/>
      <c r="R303" s="328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x14ac:dyDescent="0.2">
      <c r="A304" s="333"/>
      <c r="B304" s="333"/>
      <c r="C304" s="333"/>
      <c r="D304" s="333"/>
      <c r="E304" s="333"/>
      <c r="F304" s="333"/>
      <c r="G304" s="333"/>
      <c r="H304" s="333"/>
      <c r="I304" s="333"/>
      <c r="J304" s="333"/>
      <c r="K304" s="333"/>
      <c r="L304" s="333"/>
      <c r="M304" s="334"/>
      <c r="N304" s="330" t="s">
        <v>43</v>
      </c>
      <c r="O304" s="331"/>
      <c r="P304" s="331"/>
      <c r="Q304" s="331"/>
      <c r="R304" s="331"/>
      <c r="S304" s="331"/>
      <c r="T304" s="332"/>
      <c r="U304" s="43" t="s">
        <v>42</v>
      </c>
      <c r="V304" s="44">
        <f>IFERROR(V296/H296,"0")+IFERROR(V297/H297,"0")+IFERROR(V298/H298,"0")+IFERROR(V299/H299,"0")+IFERROR(V300/H300,"0")+IFERROR(V301/H301,"0")+IFERROR(V302/H302,"0")+IFERROR(V303/H303,"0")</f>
        <v>0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IFERROR(IF(X296="",0,X296),"0")+IFERROR(IF(X297="",0,X297),"0")+IFERROR(IF(X298="",0,X298),"0")+IFERROR(IF(X299="",0,X299),"0")+IFERROR(IF(X300="",0,X300),"0")+IFERROR(IF(X301="",0,X301),"0")+IFERROR(IF(X302="",0,X302),"0")+IFERROR(IF(X303="",0,X303),"0")</f>
        <v>0</v>
      </c>
      <c r="Y304" s="68"/>
      <c r="Z304" s="68"/>
    </row>
    <row r="305" spans="1:53" x14ac:dyDescent="0.2">
      <c r="A305" s="333"/>
      <c r="B305" s="333"/>
      <c r="C305" s="333"/>
      <c r="D305" s="333"/>
      <c r="E305" s="333"/>
      <c r="F305" s="333"/>
      <c r="G305" s="333"/>
      <c r="H305" s="333"/>
      <c r="I305" s="333"/>
      <c r="J305" s="333"/>
      <c r="K305" s="333"/>
      <c r="L305" s="333"/>
      <c r="M305" s="334"/>
      <c r="N305" s="330" t="s">
        <v>43</v>
      </c>
      <c r="O305" s="331"/>
      <c r="P305" s="331"/>
      <c r="Q305" s="331"/>
      <c r="R305" s="331"/>
      <c r="S305" s="331"/>
      <c r="T305" s="332"/>
      <c r="U305" s="43" t="s">
        <v>0</v>
      </c>
      <c r="V305" s="44">
        <f>IFERROR(SUM(V296:V303),"0")</f>
        <v>0</v>
      </c>
      <c r="W305" s="44">
        <f>IFERROR(SUM(W296:W303),"0")</f>
        <v>0</v>
      </c>
      <c r="X305" s="43"/>
      <c r="Y305" s="68"/>
      <c r="Z305" s="68"/>
    </row>
    <row r="306" spans="1:53" ht="14.25" customHeight="1" x14ac:dyDescent="0.25">
      <c r="A306" s="339" t="s">
        <v>108</v>
      </c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  <c r="V306" s="339"/>
      <c r="W306" s="339"/>
      <c r="X306" s="339"/>
      <c r="Y306" s="67"/>
      <c r="Z306" s="67"/>
    </row>
    <row r="307" spans="1:53" ht="27" customHeight="1" x14ac:dyDescent="0.25">
      <c r="A307" s="64" t="s">
        <v>468</v>
      </c>
      <c r="B307" s="64" t="s">
        <v>469</v>
      </c>
      <c r="C307" s="37">
        <v>4301020178</v>
      </c>
      <c r="D307" s="325">
        <v>4607091383980</v>
      </c>
      <c r="E307" s="32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111</v>
      </c>
      <c r="M307" s="38">
        <v>50</v>
      </c>
      <c r="N307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7" s="327"/>
      <c r="P307" s="327"/>
      <c r="Q307" s="327"/>
      <c r="R307" s="32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8" t="s">
        <v>66</v>
      </c>
    </row>
    <row r="308" spans="1:53" ht="16.5" customHeight="1" x14ac:dyDescent="0.25">
      <c r="A308" s="64" t="s">
        <v>470</v>
      </c>
      <c r="B308" s="64" t="s">
        <v>471</v>
      </c>
      <c r="C308" s="37">
        <v>4301020270</v>
      </c>
      <c r="D308" s="325">
        <v>4680115883314</v>
      </c>
      <c r="E308" s="325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112</v>
      </c>
      <c r="L308" s="39" t="s">
        <v>140</v>
      </c>
      <c r="M308" s="38">
        <v>50</v>
      </c>
      <c r="N308" s="421" t="s">
        <v>472</v>
      </c>
      <c r="O308" s="327"/>
      <c r="P308" s="327"/>
      <c r="Q308" s="327"/>
      <c r="R308" s="32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39" t="s">
        <v>66</v>
      </c>
    </row>
    <row r="309" spans="1:53" ht="27" customHeight="1" x14ac:dyDescent="0.25">
      <c r="A309" s="64" t="s">
        <v>473</v>
      </c>
      <c r="B309" s="64" t="s">
        <v>474</v>
      </c>
      <c r="C309" s="37">
        <v>4301020179</v>
      </c>
      <c r="D309" s="325">
        <v>4607091384178</v>
      </c>
      <c r="E309" s="325"/>
      <c r="F309" s="63">
        <v>0.4</v>
      </c>
      <c r="G309" s="38">
        <v>10</v>
      </c>
      <c r="H309" s="63">
        <v>4</v>
      </c>
      <c r="I309" s="63">
        <v>4.24</v>
      </c>
      <c r="J309" s="38">
        <v>120</v>
      </c>
      <c r="K309" s="38" t="s">
        <v>80</v>
      </c>
      <c r="L309" s="39" t="s">
        <v>111</v>
      </c>
      <c r="M309" s="38">
        <v>50</v>
      </c>
      <c r="N309" s="4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9" s="327"/>
      <c r="P309" s="327"/>
      <c r="Q309" s="327"/>
      <c r="R309" s="32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0" t="s">
        <v>66</v>
      </c>
    </row>
    <row r="310" spans="1:53" x14ac:dyDescent="0.2">
      <c r="A310" s="333"/>
      <c r="B310" s="333"/>
      <c r="C310" s="333"/>
      <c r="D310" s="333"/>
      <c r="E310" s="333"/>
      <c r="F310" s="333"/>
      <c r="G310" s="333"/>
      <c r="H310" s="333"/>
      <c r="I310" s="333"/>
      <c r="J310" s="333"/>
      <c r="K310" s="333"/>
      <c r="L310" s="333"/>
      <c r="M310" s="334"/>
      <c r="N310" s="330" t="s">
        <v>43</v>
      </c>
      <c r="O310" s="331"/>
      <c r="P310" s="331"/>
      <c r="Q310" s="331"/>
      <c r="R310" s="331"/>
      <c r="S310" s="331"/>
      <c r="T310" s="332"/>
      <c r="U310" s="43" t="s">
        <v>42</v>
      </c>
      <c r="V310" s="44">
        <f>IFERROR(V307/H307,"0")+IFERROR(V308/H308,"0")+IFERROR(V309/H309,"0")</f>
        <v>0</v>
      </c>
      <c r="W310" s="44">
        <f>IFERROR(W307/H307,"0")+IFERROR(W308/H308,"0")+IFERROR(W309/H309,"0")</f>
        <v>0</v>
      </c>
      <c r="X310" s="44">
        <f>IFERROR(IF(X307="",0,X307),"0")+IFERROR(IF(X308="",0,X308),"0")+IFERROR(IF(X309="",0,X309),"0")</f>
        <v>0</v>
      </c>
      <c r="Y310" s="68"/>
      <c r="Z310" s="68"/>
    </row>
    <row r="311" spans="1:53" x14ac:dyDescent="0.2">
      <c r="A311" s="333"/>
      <c r="B311" s="333"/>
      <c r="C311" s="333"/>
      <c r="D311" s="333"/>
      <c r="E311" s="333"/>
      <c r="F311" s="333"/>
      <c r="G311" s="333"/>
      <c r="H311" s="333"/>
      <c r="I311" s="333"/>
      <c r="J311" s="333"/>
      <c r="K311" s="333"/>
      <c r="L311" s="333"/>
      <c r="M311" s="334"/>
      <c r="N311" s="330" t="s">
        <v>43</v>
      </c>
      <c r="O311" s="331"/>
      <c r="P311" s="331"/>
      <c r="Q311" s="331"/>
      <c r="R311" s="331"/>
      <c r="S311" s="331"/>
      <c r="T311" s="332"/>
      <c r="U311" s="43" t="s">
        <v>0</v>
      </c>
      <c r="V311" s="44">
        <f>IFERROR(SUM(V307:V309),"0")</f>
        <v>0</v>
      </c>
      <c r="W311" s="44">
        <f>IFERROR(SUM(W307:W309),"0")</f>
        <v>0</v>
      </c>
      <c r="X311" s="43"/>
      <c r="Y311" s="68"/>
      <c r="Z311" s="68"/>
    </row>
    <row r="312" spans="1:53" ht="14.25" customHeight="1" x14ac:dyDescent="0.25">
      <c r="A312" s="339" t="s">
        <v>81</v>
      </c>
      <c r="B312" s="339"/>
      <c r="C312" s="339"/>
      <c r="D312" s="339"/>
      <c r="E312" s="339"/>
      <c r="F312" s="339"/>
      <c r="G312" s="339"/>
      <c r="H312" s="339"/>
      <c r="I312" s="339"/>
      <c r="J312" s="339"/>
      <c r="K312" s="339"/>
      <c r="L312" s="339"/>
      <c r="M312" s="339"/>
      <c r="N312" s="339"/>
      <c r="O312" s="339"/>
      <c r="P312" s="339"/>
      <c r="Q312" s="339"/>
      <c r="R312" s="339"/>
      <c r="S312" s="339"/>
      <c r="T312" s="339"/>
      <c r="U312" s="339"/>
      <c r="V312" s="339"/>
      <c r="W312" s="339"/>
      <c r="X312" s="339"/>
      <c r="Y312" s="67"/>
      <c r="Z312" s="67"/>
    </row>
    <row r="313" spans="1:53" ht="27" customHeight="1" x14ac:dyDescent="0.25">
      <c r="A313" s="64" t="s">
        <v>475</v>
      </c>
      <c r="B313" s="64" t="s">
        <v>476</v>
      </c>
      <c r="C313" s="37">
        <v>4301051560</v>
      </c>
      <c r="D313" s="325">
        <v>4607091383928</v>
      </c>
      <c r="E313" s="325"/>
      <c r="F313" s="63">
        <v>1.3</v>
      </c>
      <c r="G313" s="38">
        <v>6</v>
      </c>
      <c r="H313" s="63">
        <v>7.8</v>
      </c>
      <c r="I313" s="63">
        <v>8.3699999999999992</v>
      </c>
      <c r="J313" s="38">
        <v>56</v>
      </c>
      <c r="K313" s="38" t="s">
        <v>112</v>
      </c>
      <c r="L313" s="39" t="s">
        <v>140</v>
      </c>
      <c r="M313" s="38">
        <v>40</v>
      </c>
      <c r="N313" s="418" t="s">
        <v>477</v>
      </c>
      <c r="O313" s="327"/>
      <c r="P313" s="327"/>
      <c r="Q313" s="327"/>
      <c r="R313" s="32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1" t="s">
        <v>66</v>
      </c>
    </row>
    <row r="314" spans="1:53" ht="27" customHeight="1" x14ac:dyDescent="0.25">
      <c r="A314" s="64" t="s">
        <v>478</v>
      </c>
      <c r="B314" s="64" t="s">
        <v>479</v>
      </c>
      <c r="C314" s="37">
        <v>4301051298</v>
      </c>
      <c r="D314" s="325">
        <v>4607091384260</v>
      </c>
      <c r="E314" s="325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35</v>
      </c>
      <c r="N314" s="4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4" s="327"/>
      <c r="P314" s="327"/>
      <c r="Q314" s="327"/>
      <c r="R314" s="32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2" t="s">
        <v>66</v>
      </c>
    </row>
    <row r="315" spans="1:53" x14ac:dyDescent="0.2">
      <c r="A315" s="333"/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4"/>
      <c r="N315" s="330" t="s">
        <v>43</v>
      </c>
      <c r="O315" s="331"/>
      <c r="P315" s="331"/>
      <c r="Q315" s="331"/>
      <c r="R315" s="331"/>
      <c r="S315" s="331"/>
      <c r="T315" s="332"/>
      <c r="U315" s="43" t="s">
        <v>42</v>
      </c>
      <c r="V315" s="44">
        <f>IFERROR(V313/H313,"0")+IFERROR(V314/H314,"0")</f>
        <v>0</v>
      </c>
      <c r="W315" s="44">
        <f>IFERROR(W313/H313,"0")+IFERROR(W314/H314,"0")</f>
        <v>0</v>
      </c>
      <c r="X315" s="44">
        <f>IFERROR(IF(X313="",0,X313),"0")+IFERROR(IF(X314="",0,X314),"0")</f>
        <v>0</v>
      </c>
      <c r="Y315" s="68"/>
      <c r="Z315" s="68"/>
    </row>
    <row r="316" spans="1:53" x14ac:dyDescent="0.2">
      <c r="A316" s="333"/>
      <c r="B316" s="333"/>
      <c r="C316" s="333"/>
      <c r="D316" s="333"/>
      <c r="E316" s="333"/>
      <c r="F316" s="333"/>
      <c r="G316" s="333"/>
      <c r="H316" s="333"/>
      <c r="I316" s="333"/>
      <c r="J316" s="333"/>
      <c r="K316" s="333"/>
      <c r="L316" s="333"/>
      <c r="M316" s="334"/>
      <c r="N316" s="330" t="s">
        <v>43</v>
      </c>
      <c r="O316" s="331"/>
      <c r="P316" s="331"/>
      <c r="Q316" s="331"/>
      <c r="R316" s="331"/>
      <c r="S316" s="331"/>
      <c r="T316" s="332"/>
      <c r="U316" s="43" t="s">
        <v>0</v>
      </c>
      <c r="V316" s="44">
        <f>IFERROR(SUM(V313:V314),"0")</f>
        <v>0</v>
      </c>
      <c r="W316" s="44">
        <f>IFERROR(SUM(W313:W314),"0")</f>
        <v>0</v>
      </c>
      <c r="X316" s="43"/>
      <c r="Y316" s="68"/>
      <c r="Z316" s="68"/>
    </row>
    <row r="317" spans="1:53" ht="14.25" customHeight="1" x14ac:dyDescent="0.25">
      <c r="A317" s="339" t="s">
        <v>225</v>
      </c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  <c r="V317" s="339"/>
      <c r="W317" s="339"/>
      <c r="X317" s="339"/>
      <c r="Y317" s="67"/>
      <c r="Z317" s="67"/>
    </row>
    <row r="318" spans="1:53" ht="16.5" customHeight="1" x14ac:dyDescent="0.25">
      <c r="A318" s="64" t="s">
        <v>480</v>
      </c>
      <c r="B318" s="64" t="s">
        <v>481</v>
      </c>
      <c r="C318" s="37">
        <v>4301060314</v>
      </c>
      <c r="D318" s="325">
        <v>4607091384673</v>
      </c>
      <c r="E318" s="32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30</v>
      </c>
      <c r="N318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8" s="327"/>
      <c r="P318" s="327"/>
      <c r="Q318" s="327"/>
      <c r="R318" s="32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4"/>
      <c r="N319" s="330" t="s">
        <v>43</v>
      </c>
      <c r="O319" s="331"/>
      <c r="P319" s="331"/>
      <c r="Q319" s="331"/>
      <c r="R319" s="331"/>
      <c r="S319" s="331"/>
      <c r="T319" s="332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33"/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4"/>
      <c r="N320" s="330" t="s">
        <v>43</v>
      </c>
      <c r="O320" s="331"/>
      <c r="P320" s="331"/>
      <c r="Q320" s="331"/>
      <c r="R320" s="331"/>
      <c r="S320" s="331"/>
      <c r="T320" s="332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6.5" customHeight="1" x14ac:dyDescent="0.25">
      <c r="A321" s="350" t="s">
        <v>482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66"/>
      <c r="Z321" s="66"/>
    </row>
    <row r="322" spans="1:53" ht="14.25" customHeight="1" x14ac:dyDescent="0.25">
      <c r="A322" s="339" t="s">
        <v>116</v>
      </c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  <c r="V322" s="339"/>
      <c r="W322" s="339"/>
      <c r="X322" s="339"/>
      <c r="Y322" s="67"/>
      <c r="Z322" s="67"/>
    </row>
    <row r="323" spans="1:53" ht="27" customHeight="1" x14ac:dyDescent="0.25">
      <c r="A323" s="64" t="s">
        <v>483</v>
      </c>
      <c r="B323" s="64" t="s">
        <v>484</v>
      </c>
      <c r="C323" s="37">
        <v>4301011324</v>
      </c>
      <c r="D323" s="325">
        <v>4607091384185</v>
      </c>
      <c r="E323" s="325"/>
      <c r="F323" s="63">
        <v>0.8</v>
      </c>
      <c r="G323" s="38">
        <v>15</v>
      </c>
      <c r="H323" s="63">
        <v>12</v>
      </c>
      <c r="I323" s="63">
        <v>12.48</v>
      </c>
      <c r="J323" s="38">
        <v>56</v>
      </c>
      <c r="K323" s="38" t="s">
        <v>112</v>
      </c>
      <c r="L323" s="39" t="s">
        <v>79</v>
      </c>
      <c r="M323" s="38">
        <v>60</v>
      </c>
      <c r="N323" s="4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3" s="327"/>
      <c r="P323" s="327"/>
      <c r="Q323" s="327"/>
      <c r="R323" s="328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t="27" customHeight="1" x14ac:dyDescent="0.25">
      <c r="A324" s="64" t="s">
        <v>485</v>
      </c>
      <c r="B324" s="64" t="s">
        <v>486</v>
      </c>
      <c r="C324" s="37">
        <v>4301011312</v>
      </c>
      <c r="D324" s="325">
        <v>4607091384192</v>
      </c>
      <c r="E324" s="325"/>
      <c r="F324" s="63">
        <v>1.8</v>
      </c>
      <c r="G324" s="38">
        <v>6</v>
      </c>
      <c r="H324" s="63">
        <v>10.8</v>
      </c>
      <c r="I324" s="63">
        <v>11.28</v>
      </c>
      <c r="J324" s="38">
        <v>56</v>
      </c>
      <c r="K324" s="38" t="s">
        <v>112</v>
      </c>
      <c r="L324" s="39" t="s">
        <v>111</v>
      </c>
      <c r="M324" s="38">
        <v>60</v>
      </c>
      <c r="N324" s="4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4" s="327"/>
      <c r="P324" s="327"/>
      <c r="Q324" s="327"/>
      <c r="R324" s="32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25">
      <c r="A325" s="64" t="s">
        <v>487</v>
      </c>
      <c r="B325" s="64" t="s">
        <v>488</v>
      </c>
      <c r="C325" s="37">
        <v>4301011483</v>
      </c>
      <c r="D325" s="325">
        <v>4680115881907</v>
      </c>
      <c r="E325" s="325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112</v>
      </c>
      <c r="L325" s="39" t="s">
        <v>79</v>
      </c>
      <c r="M325" s="38">
        <v>60</v>
      </c>
      <c r="N325" s="4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5" s="327"/>
      <c r="P325" s="327"/>
      <c r="Q325" s="327"/>
      <c r="R325" s="328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27" customHeight="1" x14ac:dyDescent="0.25">
      <c r="A326" s="64" t="s">
        <v>489</v>
      </c>
      <c r="B326" s="64" t="s">
        <v>490</v>
      </c>
      <c r="C326" s="37">
        <v>4301011303</v>
      </c>
      <c r="D326" s="325">
        <v>4607091384680</v>
      </c>
      <c r="E326" s="325"/>
      <c r="F326" s="63">
        <v>0.4</v>
      </c>
      <c r="G326" s="38">
        <v>10</v>
      </c>
      <c r="H326" s="63">
        <v>4</v>
      </c>
      <c r="I326" s="63">
        <v>4.21</v>
      </c>
      <c r="J326" s="38">
        <v>120</v>
      </c>
      <c r="K326" s="38" t="s">
        <v>80</v>
      </c>
      <c r="L326" s="39" t="s">
        <v>79</v>
      </c>
      <c r="M326" s="38">
        <v>60</v>
      </c>
      <c r="N326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6" s="327"/>
      <c r="P326" s="327"/>
      <c r="Q326" s="327"/>
      <c r="R326" s="32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IFERROR(IF(W326=0,"",ROUNDUP(W326/H326,0)*0.00937),"")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x14ac:dyDescent="0.2">
      <c r="A327" s="333"/>
      <c r="B327" s="333"/>
      <c r="C327" s="333"/>
      <c r="D327" s="333"/>
      <c r="E327" s="333"/>
      <c r="F327" s="333"/>
      <c r="G327" s="333"/>
      <c r="H327" s="333"/>
      <c r="I327" s="333"/>
      <c r="J327" s="333"/>
      <c r="K327" s="333"/>
      <c r="L327" s="333"/>
      <c r="M327" s="334"/>
      <c r="N327" s="330" t="s">
        <v>43</v>
      </c>
      <c r="O327" s="331"/>
      <c r="P327" s="331"/>
      <c r="Q327" s="331"/>
      <c r="R327" s="331"/>
      <c r="S327" s="331"/>
      <c r="T327" s="332"/>
      <c r="U327" s="43" t="s">
        <v>42</v>
      </c>
      <c r="V327" s="44">
        <f>IFERROR(V323/H323,"0")+IFERROR(V324/H324,"0")+IFERROR(V325/H325,"0")+IFERROR(V326/H326,"0")</f>
        <v>0</v>
      </c>
      <c r="W327" s="44">
        <f>IFERROR(W323/H323,"0")+IFERROR(W324/H324,"0")+IFERROR(W325/H325,"0")+IFERROR(W326/H326,"0")</f>
        <v>0</v>
      </c>
      <c r="X327" s="44">
        <f>IFERROR(IF(X323="",0,X323),"0")+IFERROR(IF(X324="",0,X324),"0")+IFERROR(IF(X325="",0,X325),"0")+IFERROR(IF(X326="",0,X326),"0")</f>
        <v>0</v>
      </c>
      <c r="Y327" s="68"/>
      <c r="Z327" s="68"/>
    </row>
    <row r="328" spans="1:53" x14ac:dyDescent="0.2">
      <c r="A328" s="333"/>
      <c r="B328" s="333"/>
      <c r="C328" s="333"/>
      <c r="D328" s="333"/>
      <c r="E328" s="333"/>
      <c r="F328" s="333"/>
      <c r="G328" s="333"/>
      <c r="H328" s="333"/>
      <c r="I328" s="333"/>
      <c r="J328" s="333"/>
      <c r="K328" s="333"/>
      <c r="L328" s="333"/>
      <c r="M328" s="334"/>
      <c r="N328" s="330" t="s">
        <v>43</v>
      </c>
      <c r="O328" s="331"/>
      <c r="P328" s="331"/>
      <c r="Q328" s="331"/>
      <c r="R328" s="331"/>
      <c r="S328" s="331"/>
      <c r="T328" s="332"/>
      <c r="U328" s="43" t="s">
        <v>0</v>
      </c>
      <c r="V328" s="44">
        <f>IFERROR(SUM(V323:V326),"0")</f>
        <v>0</v>
      </c>
      <c r="W328" s="44">
        <f>IFERROR(SUM(W323:W326),"0")</f>
        <v>0</v>
      </c>
      <c r="X328" s="43"/>
      <c r="Y328" s="68"/>
      <c r="Z328" s="68"/>
    </row>
    <row r="329" spans="1:53" ht="14.25" customHeight="1" x14ac:dyDescent="0.25">
      <c r="A329" s="339" t="s">
        <v>76</v>
      </c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339"/>
      <c r="P329" s="339"/>
      <c r="Q329" s="339"/>
      <c r="R329" s="339"/>
      <c r="S329" s="339"/>
      <c r="T329" s="339"/>
      <c r="U329" s="339"/>
      <c r="V329" s="339"/>
      <c r="W329" s="339"/>
      <c r="X329" s="339"/>
      <c r="Y329" s="67"/>
      <c r="Z329" s="67"/>
    </row>
    <row r="330" spans="1:53" ht="27" customHeight="1" x14ac:dyDescent="0.25">
      <c r="A330" s="64" t="s">
        <v>491</v>
      </c>
      <c r="B330" s="64" t="s">
        <v>492</v>
      </c>
      <c r="C330" s="37">
        <v>4301031139</v>
      </c>
      <c r="D330" s="325">
        <v>4607091384802</v>
      </c>
      <c r="E330" s="325"/>
      <c r="F330" s="63">
        <v>0.73</v>
      </c>
      <c r="G330" s="38">
        <v>6</v>
      </c>
      <c r="H330" s="63">
        <v>4.38</v>
      </c>
      <c r="I330" s="63">
        <v>4.58</v>
      </c>
      <c r="J330" s="38">
        <v>156</v>
      </c>
      <c r="K330" s="38" t="s">
        <v>80</v>
      </c>
      <c r="L330" s="39" t="s">
        <v>79</v>
      </c>
      <c r="M330" s="38">
        <v>35</v>
      </c>
      <c r="N330" s="4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0" s="327"/>
      <c r="P330" s="327"/>
      <c r="Q330" s="327"/>
      <c r="R330" s="32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8" t="s">
        <v>66</v>
      </c>
    </row>
    <row r="331" spans="1:53" ht="27" customHeight="1" x14ac:dyDescent="0.25">
      <c r="A331" s="64" t="s">
        <v>493</v>
      </c>
      <c r="B331" s="64" t="s">
        <v>494</v>
      </c>
      <c r="C331" s="37">
        <v>4301031140</v>
      </c>
      <c r="D331" s="325">
        <v>4607091384826</v>
      </c>
      <c r="E331" s="325"/>
      <c r="F331" s="63">
        <v>0.35</v>
      </c>
      <c r="G331" s="38">
        <v>8</v>
      </c>
      <c r="H331" s="63">
        <v>2.8</v>
      </c>
      <c r="I331" s="63">
        <v>2.9</v>
      </c>
      <c r="J331" s="38">
        <v>234</v>
      </c>
      <c r="K331" s="38" t="s">
        <v>182</v>
      </c>
      <c r="L331" s="39" t="s">
        <v>79</v>
      </c>
      <c r="M331" s="38">
        <v>35</v>
      </c>
      <c r="N331" s="4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1" s="327"/>
      <c r="P331" s="327"/>
      <c r="Q331" s="327"/>
      <c r="R331" s="32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IFERROR(IF(W331=0,"",ROUNDUP(W331/H331,0)*0.00502),"")</f>
        <v/>
      </c>
      <c r="Y331" s="69" t="s">
        <v>48</v>
      </c>
      <c r="Z331" s="70" t="s">
        <v>48</v>
      </c>
      <c r="AD331" s="71"/>
      <c r="BA331" s="249" t="s">
        <v>66</v>
      </c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4"/>
      <c r="N332" s="330" t="s">
        <v>43</v>
      </c>
      <c r="O332" s="331"/>
      <c r="P332" s="331"/>
      <c r="Q332" s="331"/>
      <c r="R332" s="331"/>
      <c r="S332" s="331"/>
      <c r="T332" s="332"/>
      <c r="U332" s="43" t="s">
        <v>42</v>
      </c>
      <c r="V332" s="44">
        <f>IFERROR(V330/H330,"0")+IFERROR(V331/H331,"0")</f>
        <v>0</v>
      </c>
      <c r="W332" s="44">
        <f>IFERROR(W330/H330,"0")+IFERROR(W331/H331,"0")</f>
        <v>0</v>
      </c>
      <c r="X332" s="44">
        <f>IFERROR(IF(X330="",0,X330),"0")+IFERROR(IF(X331="",0,X331),"0")</f>
        <v>0</v>
      </c>
      <c r="Y332" s="68"/>
      <c r="Z332" s="68"/>
    </row>
    <row r="333" spans="1:53" x14ac:dyDescent="0.2">
      <c r="A333" s="333"/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4"/>
      <c r="N333" s="330" t="s">
        <v>43</v>
      </c>
      <c r="O333" s="331"/>
      <c r="P333" s="331"/>
      <c r="Q333" s="331"/>
      <c r="R333" s="331"/>
      <c r="S333" s="331"/>
      <c r="T333" s="332"/>
      <c r="U333" s="43" t="s">
        <v>0</v>
      </c>
      <c r="V333" s="44">
        <f>IFERROR(SUM(V330:V331),"0")</f>
        <v>0</v>
      </c>
      <c r="W333" s="44">
        <f>IFERROR(SUM(W330:W331),"0")</f>
        <v>0</v>
      </c>
      <c r="X333" s="43"/>
      <c r="Y333" s="68"/>
      <c r="Z333" s="68"/>
    </row>
    <row r="334" spans="1:53" ht="14.25" customHeight="1" x14ac:dyDescent="0.25">
      <c r="A334" s="339" t="s">
        <v>81</v>
      </c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67"/>
      <c r="Z334" s="67"/>
    </row>
    <row r="335" spans="1:53" ht="27" customHeight="1" x14ac:dyDescent="0.25">
      <c r="A335" s="64" t="s">
        <v>495</v>
      </c>
      <c r="B335" s="64" t="s">
        <v>496</v>
      </c>
      <c r="C335" s="37">
        <v>4301051303</v>
      </c>
      <c r="D335" s="325">
        <v>4607091384246</v>
      </c>
      <c r="E335" s="325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112</v>
      </c>
      <c r="L335" s="39" t="s">
        <v>79</v>
      </c>
      <c r="M335" s="38">
        <v>40</v>
      </c>
      <c r="N335" s="4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5" s="327"/>
      <c r="P335" s="327"/>
      <c r="Q335" s="327"/>
      <c r="R335" s="32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t="27" customHeight="1" x14ac:dyDescent="0.25">
      <c r="A336" s="64" t="s">
        <v>497</v>
      </c>
      <c r="B336" s="64" t="s">
        <v>498</v>
      </c>
      <c r="C336" s="37">
        <v>4301051445</v>
      </c>
      <c r="D336" s="325">
        <v>4680115881976</v>
      </c>
      <c r="E336" s="32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6" s="327"/>
      <c r="P336" s="327"/>
      <c r="Q336" s="327"/>
      <c r="R336" s="32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25">
      <c r="A337" s="64" t="s">
        <v>499</v>
      </c>
      <c r="B337" s="64" t="s">
        <v>500</v>
      </c>
      <c r="C337" s="37">
        <v>4301051297</v>
      </c>
      <c r="D337" s="325">
        <v>4607091384253</v>
      </c>
      <c r="E337" s="325"/>
      <c r="F337" s="63">
        <v>0.4</v>
      </c>
      <c r="G337" s="38">
        <v>6</v>
      </c>
      <c r="H337" s="63">
        <v>2.4</v>
      </c>
      <c r="I337" s="63">
        <v>2.6840000000000002</v>
      </c>
      <c r="J337" s="38">
        <v>156</v>
      </c>
      <c r="K337" s="38" t="s">
        <v>80</v>
      </c>
      <c r="L337" s="39" t="s">
        <v>79</v>
      </c>
      <c r="M337" s="38">
        <v>40</v>
      </c>
      <c r="N337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7" s="327"/>
      <c r="P337" s="327"/>
      <c r="Q337" s="327"/>
      <c r="R337" s="32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IFERROR(IF(W337=0,"",ROUNDUP(W337/H337,0)*0.00753),"")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27" customHeight="1" x14ac:dyDescent="0.25">
      <c r="A338" s="64" t="s">
        <v>501</v>
      </c>
      <c r="B338" s="64" t="s">
        <v>502</v>
      </c>
      <c r="C338" s="37">
        <v>4301051444</v>
      </c>
      <c r="D338" s="325">
        <v>4680115881969</v>
      </c>
      <c r="E338" s="325"/>
      <c r="F338" s="63">
        <v>0.4</v>
      </c>
      <c r="G338" s="38">
        <v>6</v>
      </c>
      <c r="H338" s="63">
        <v>2.4</v>
      </c>
      <c r="I338" s="63">
        <v>2.6</v>
      </c>
      <c r="J338" s="38">
        <v>156</v>
      </c>
      <c r="K338" s="38" t="s">
        <v>80</v>
      </c>
      <c r="L338" s="39" t="s">
        <v>79</v>
      </c>
      <c r="M338" s="38">
        <v>40</v>
      </c>
      <c r="N338" s="4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8" s="327"/>
      <c r="P338" s="327"/>
      <c r="Q338" s="327"/>
      <c r="R338" s="328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x14ac:dyDescent="0.2">
      <c r="A339" s="333"/>
      <c r="B339" s="333"/>
      <c r="C339" s="333"/>
      <c r="D339" s="333"/>
      <c r="E339" s="333"/>
      <c r="F339" s="333"/>
      <c r="G339" s="333"/>
      <c r="H339" s="333"/>
      <c r="I339" s="333"/>
      <c r="J339" s="333"/>
      <c r="K339" s="333"/>
      <c r="L339" s="333"/>
      <c r="M339" s="334"/>
      <c r="N339" s="330" t="s">
        <v>43</v>
      </c>
      <c r="O339" s="331"/>
      <c r="P339" s="331"/>
      <c r="Q339" s="331"/>
      <c r="R339" s="331"/>
      <c r="S339" s="331"/>
      <c r="T339" s="332"/>
      <c r="U339" s="43" t="s">
        <v>42</v>
      </c>
      <c r="V339" s="44">
        <f>IFERROR(V335/H335,"0")+IFERROR(V336/H336,"0")+IFERROR(V337/H337,"0")+IFERROR(V338/H338,"0")</f>
        <v>0</v>
      </c>
      <c r="W339" s="44">
        <f>IFERROR(W335/H335,"0")+IFERROR(W336/H336,"0")+IFERROR(W337/H337,"0")+IFERROR(W338/H338,"0")</f>
        <v>0</v>
      </c>
      <c r="X339" s="44">
        <f>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33"/>
      <c r="B340" s="333"/>
      <c r="C340" s="333"/>
      <c r="D340" s="333"/>
      <c r="E340" s="333"/>
      <c r="F340" s="333"/>
      <c r="G340" s="333"/>
      <c r="H340" s="333"/>
      <c r="I340" s="333"/>
      <c r="J340" s="333"/>
      <c r="K340" s="333"/>
      <c r="L340" s="333"/>
      <c r="M340" s="334"/>
      <c r="N340" s="330" t="s">
        <v>43</v>
      </c>
      <c r="O340" s="331"/>
      <c r="P340" s="331"/>
      <c r="Q340" s="331"/>
      <c r="R340" s="331"/>
      <c r="S340" s="331"/>
      <c r="T340" s="332"/>
      <c r="U340" s="43" t="s">
        <v>0</v>
      </c>
      <c r="V340" s="44">
        <f>IFERROR(SUM(V335:V338),"0")</f>
        <v>0</v>
      </c>
      <c r="W340" s="44">
        <f>IFERROR(SUM(W335:W338),"0")</f>
        <v>0</v>
      </c>
      <c r="X340" s="43"/>
      <c r="Y340" s="68"/>
      <c r="Z340" s="68"/>
    </row>
    <row r="341" spans="1:53" ht="14.25" customHeight="1" x14ac:dyDescent="0.25">
      <c r="A341" s="339" t="s">
        <v>225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67"/>
      <c r="Z341" s="67"/>
    </row>
    <row r="342" spans="1:53" ht="27" customHeight="1" x14ac:dyDescent="0.25">
      <c r="A342" s="64" t="s">
        <v>503</v>
      </c>
      <c r="B342" s="64" t="s">
        <v>504</v>
      </c>
      <c r="C342" s="37">
        <v>4301060322</v>
      </c>
      <c r="D342" s="325">
        <v>4607091389357</v>
      </c>
      <c r="E342" s="325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112</v>
      </c>
      <c r="L342" s="39" t="s">
        <v>79</v>
      </c>
      <c r="M342" s="38">
        <v>40</v>
      </c>
      <c r="N342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2" s="327"/>
      <c r="P342" s="327"/>
      <c r="Q342" s="327"/>
      <c r="R342" s="32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4" t="s">
        <v>66</v>
      </c>
    </row>
    <row r="343" spans="1:53" x14ac:dyDescent="0.2">
      <c r="A343" s="333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4"/>
      <c r="N343" s="330" t="s">
        <v>43</v>
      </c>
      <c r="O343" s="331"/>
      <c r="P343" s="331"/>
      <c r="Q343" s="331"/>
      <c r="R343" s="331"/>
      <c r="S343" s="331"/>
      <c r="T343" s="332"/>
      <c r="U343" s="43" t="s">
        <v>42</v>
      </c>
      <c r="V343" s="44">
        <f>IFERROR(V342/H342,"0")</f>
        <v>0</v>
      </c>
      <c r="W343" s="44">
        <f>IFERROR(W342/H342,"0")</f>
        <v>0</v>
      </c>
      <c r="X343" s="44">
        <f>IFERROR(IF(X342="",0,X342),"0")</f>
        <v>0</v>
      </c>
      <c r="Y343" s="68"/>
      <c r="Z343" s="68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4"/>
      <c r="N344" s="330" t="s">
        <v>43</v>
      </c>
      <c r="O344" s="331"/>
      <c r="P344" s="331"/>
      <c r="Q344" s="331"/>
      <c r="R344" s="331"/>
      <c r="S344" s="331"/>
      <c r="T344" s="332"/>
      <c r="U344" s="43" t="s">
        <v>0</v>
      </c>
      <c r="V344" s="44">
        <f>IFERROR(SUM(V342:V342),"0")</f>
        <v>0</v>
      </c>
      <c r="W344" s="44">
        <f>IFERROR(SUM(W342:W342),"0")</f>
        <v>0</v>
      </c>
      <c r="X344" s="43"/>
      <c r="Y344" s="68"/>
      <c r="Z344" s="68"/>
    </row>
    <row r="345" spans="1:53" ht="27.75" customHeight="1" x14ac:dyDescent="0.2">
      <c r="A345" s="349" t="s">
        <v>505</v>
      </c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49"/>
      <c r="N345" s="349"/>
      <c r="O345" s="349"/>
      <c r="P345" s="349"/>
      <c r="Q345" s="349"/>
      <c r="R345" s="349"/>
      <c r="S345" s="349"/>
      <c r="T345" s="349"/>
      <c r="U345" s="349"/>
      <c r="V345" s="349"/>
      <c r="W345" s="349"/>
      <c r="X345" s="349"/>
      <c r="Y345" s="55"/>
      <c r="Z345" s="55"/>
    </row>
    <row r="346" spans="1:53" ht="16.5" customHeight="1" x14ac:dyDescent="0.25">
      <c r="A346" s="350" t="s">
        <v>506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66"/>
      <c r="Z346" s="66"/>
    </row>
    <row r="347" spans="1:53" ht="14.25" customHeight="1" x14ac:dyDescent="0.25">
      <c r="A347" s="339" t="s">
        <v>116</v>
      </c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39"/>
      <c r="N347" s="339"/>
      <c r="O347" s="339"/>
      <c r="P347" s="339"/>
      <c r="Q347" s="339"/>
      <c r="R347" s="339"/>
      <c r="S347" s="339"/>
      <c r="T347" s="339"/>
      <c r="U347" s="339"/>
      <c r="V347" s="339"/>
      <c r="W347" s="339"/>
      <c r="X347" s="339"/>
      <c r="Y347" s="67"/>
      <c r="Z347" s="67"/>
    </row>
    <row r="348" spans="1:53" ht="27" customHeight="1" x14ac:dyDescent="0.25">
      <c r="A348" s="64" t="s">
        <v>507</v>
      </c>
      <c r="B348" s="64" t="s">
        <v>508</v>
      </c>
      <c r="C348" s="37">
        <v>4301011428</v>
      </c>
      <c r="D348" s="325">
        <v>4607091389708</v>
      </c>
      <c r="E348" s="325"/>
      <c r="F348" s="63">
        <v>0.45</v>
      </c>
      <c r="G348" s="38">
        <v>6</v>
      </c>
      <c r="H348" s="63">
        <v>2.7</v>
      </c>
      <c r="I348" s="63">
        <v>2.9</v>
      </c>
      <c r="J348" s="38">
        <v>156</v>
      </c>
      <c r="K348" s="38" t="s">
        <v>80</v>
      </c>
      <c r="L348" s="39" t="s">
        <v>111</v>
      </c>
      <c r="M348" s="38">
        <v>50</v>
      </c>
      <c r="N348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8" s="327"/>
      <c r="P348" s="327"/>
      <c r="Q348" s="327"/>
      <c r="R348" s="32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5" t="s">
        <v>66</v>
      </c>
    </row>
    <row r="349" spans="1:53" ht="27" customHeight="1" x14ac:dyDescent="0.25">
      <c r="A349" s="64" t="s">
        <v>509</v>
      </c>
      <c r="B349" s="64" t="s">
        <v>510</v>
      </c>
      <c r="C349" s="37">
        <v>4301011427</v>
      </c>
      <c r="D349" s="325">
        <v>4607091389692</v>
      </c>
      <c r="E349" s="325"/>
      <c r="F349" s="63">
        <v>0.45</v>
      </c>
      <c r="G349" s="38">
        <v>6</v>
      </c>
      <c r="H349" s="63">
        <v>2.7</v>
      </c>
      <c r="I349" s="63">
        <v>2.9</v>
      </c>
      <c r="J349" s="38">
        <v>156</v>
      </c>
      <c r="K349" s="38" t="s">
        <v>80</v>
      </c>
      <c r="L349" s="39" t="s">
        <v>111</v>
      </c>
      <c r="M349" s="38">
        <v>50</v>
      </c>
      <c r="N349" s="4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9" s="327"/>
      <c r="P349" s="327"/>
      <c r="Q349" s="327"/>
      <c r="R349" s="32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6" t="s">
        <v>66</v>
      </c>
    </row>
    <row r="350" spans="1:53" x14ac:dyDescent="0.2">
      <c r="A350" s="333"/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4"/>
      <c r="N350" s="330" t="s">
        <v>43</v>
      </c>
      <c r="O350" s="331"/>
      <c r="P350" s="331"/>
      <c r="Q350" s="331"/>
      <c r="R350" s="331"/>
      <c r="S350" s="331"/>
      <c r="T350" s="332"/>
      <c r="U350" s="43" t="s">
        <v>42</v>
      </c>
      <c r="V350" s="44">
        <f>IFERROR(V348/H348,"0")+IFERROR(V349/H349,"0")</f>
        <v>0</v>
      </c>
      <c r="W350" s="44">
        <f>IFERROR(W348/H348,"0")+IFERROR(W349/H349,"0")</f>
        <v>0</v>
      </c>
      <c r="X350" s="44">
        <f>IFERROR(IF(X348="",0,X348),"0")+IFERROR(IF(X349="",0,X349),"0")</f>
        <v>0</v>
      </c>
      <c r="Y350" s="68"/>
      <c r="Z350" s="68"/>
    </row>
    <row r="351" spans="1:53" x14ac:dyDescent="0.2">
      <c r="A351" s="333"/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4"/>
      <c r="N351" s="330" t="s">
        <v>43</v>
      </c>
      <c r="O351" s="331"/>
      <c r="P351" s="331"/>
      <c r="Q351" s="331"/>
      <c r="R351" s="331"/>
      <c r="S351" s="331"/>
      <c r="T351" s="332"/>
      <c r="U351" s="43" t="s">
        <v>0</v>
      </c>
      <c r="V351" s="44">
        <f>IFERROR(SUM(V348:V349),"0")</f>
        <v>0</v>
      </c>
      <c r="W351" s="44">
        <f>IFERROR(SUM(W348:W349),"0")</f>
        <v>0</v>
      </c>
      <c r="X351" s="43"/>
      <c r="Y351" s="68"/>
      <c r="Z351" s="68"/>
    </row>
    <row r="352" spans="1:53" ht="14.25" customHeight="1" x14ac:dyDescent="0.25">
      <c r="A352" s="339" t="s">
        <v>76</v>
      </c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39"/>
      <c r="N352" s="339"/>
      <c r="O352" s="339"/>
      <c r="P352" s="339"/>
      <c r="Q352" s="339"/>
      <c r="R352" s="339"/>
      <c r="S352" s="339"/>
      <c r="T352" s="339"/>
      <c r="U352" s="339"/>
      <c r="V352" s="339"/>
      <c r="W352" s="339"/>
      <c r="X352" s="339"/>
      <c r="Y352" s="67"/>
      <c r="Z352" s="67"/>
    </row>
    <row r="353" spans="1:53" ht="27" customHeight="1" x14ac:dyDescent="0.25">
      <c r="A353" s="64" t="s">
        <v>511</v>
      </c>
      <c r="B353" s="64" t="s">
        <v>512</v>
      </c>
      <c r="C353" s="37">
        <v>4301031177</v>
      </c>
      <c r="D353" s="325">
        <v>4607091389753</v>
      </c>
      <c r="E353" s="325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4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3" s="327"/>
      <c r="P353" s="327"/>
      <c r="Q353" s="327"/>
      <c r="R353" s="32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ref="W353:W365" si="15"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25">
      <c r="A354" s="64" t="s">
        <v>513</v>
      </c>
      <c r="B354" s="64" t="s">
        <v>514</v>
      </c>
      <c r="C354" s="37">
        <v>4301031174</v>
      </c>
      <c r="D354" s="325">
        <v>4607091389760</v>
      </c>
      <c r="E354" s="325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4" s="327"/>
      <c r="P354" s="327"/>
      <c r="Q354" s="327"/>
      <c r="R354" s="32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515</v>
      </c>
      <c r="B355" s="64" t="s">
        <v>516</v>
      </c>
      <c r="C355" s="37">
        <v>4301031175</v>
      </c>
      <c r="D355" s="325">
        <v>4607091389746</v>
      </c>
      <c r="E355" s="325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8" t="s">
        <v>80</v>
      </c>
      <c r="L355" s="39" t="s">
        <v>79</v>
      </c>
      <c r="M355" s="38">
        <v>45</v>
      </c>
      <c r="N355" s="3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5" s="327"/>
      <c r="P355" s="327"/>
      <c r="Q355" s="327"/>
      <c r="R355" s="32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37.5" customHeight="1" x14ac:dyDescent="0.25">
      <c r="A356" s="64" t="s">
        <v>517</v>
      </c>
      <c r="B356" s="64" t="s">
        <v>518</v>
      </c>
      <c r="C356" s="37">
        <v>4301031236</v>
      </c>
      <c r="D356" s="325">
        <v>4680115882928</v>
      </c>
      <c r="E356" s="325"/>
      <c r="F356" s="63">
        <v>0.28000000000000003</v>
      </c>
      <c r="G356" s="38">
        <v>6</v>
      </c>
      <c r="H356" s="63">
        <v>1.68</v>
      </c>
      <c r="I356" s="63">
        <v>2.6</v>
      </c>
      <c r="J356" s="38">
        <v>156</v>
      </c>
      <c r="K356" s="38" t="s">
        <v>80</v>
      </c>
      <c r="L356" s="39" t="s">
        <v>79</v>
      </c>
      <c r="M356" s="38">
        <v>35</v>
      </c>
      <c r="N356" s="4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6" s="327"/>
      <c r="P356" s="327"/>
      <c r="Q356" s="327"/>
      <c r="R356" s="32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519</v>
      </c>
      <c r="B357" s="64" t="s">
        <v>520</v>
      </c>
      <c r="C357" s="37">
        <v>4301031257</v>
      </c>
      <c r="D357" s="325">
        <v>4680115883147</v>
      </c>
      <c r="E357" s="325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4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7" s="327"/>
      <c r="P357" s="327"/>
      <c r="Q357" s="327"/>
      <c r="R357" s="328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ref="X357:X365" si="16">IFERROR(IF(W357=0,"",ROUNDUP(W357/H357,0)*0.00502),"")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4301031178</v>
      </c>
      <c r="D358" s="325">
        <v>4607091384338</v>
      </c>
      <c r="E358" s="325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40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8" s="327"/>
      <c r="P358" s="327"/>
      <c r="Q358" s="327"/>
      <c r="R358" s="32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37.5" customHeight="1" x14ac:dyDescent="0.25">
      <c r="A359" s="64" t="s">
        <v>523</v>
      </c>
      <c r="B359" s="64" t="s">
        <v>524</v>
      </c>
      <c r="C359" s="37">
        <v>4301031254</v>
      </c>
      <c r="D359" s="325">
        <v>4680115883154</v>
      </c>
      <c r="E359" s="325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9" s="327"/>
      <c r="P359" s="327"/>
      <c r="Q359" s="327"/>
      <c r="R359" s="32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4301031171</v>
      </c>
      <c r="D360" s="325">
        <v>4607091389524</v>
      </c>
      <c r="E360" s="325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0" s="327"/>
      <c r="P360" s="327"/>
      <c r="Q360" s="327"/>
      <c r="R360" s="32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4301031258</v>
      </c>
      <c r="D361" s="325">
        <v>4680115883161</v>
      </c>
      <c r="E361" s="32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1" s="327"/>
      <c r="P361" s="327"/>
      <c r="Q361" s="327"/>
      <c r="R361" s="32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4301031170</v>
      </c>
      <c r="D362" s="325">
        <v>4607091384345</v>
      </c>
      <c r="E362" s="32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182</v>
      </c>
      <c r="L362" s="39" t="s">
        <v>79</v>
      </c>
      <c r="M362" s="38">
        <v>45</v>
      </c>
      <c r="N362" s="3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2" s="327"/>
      <c r="P362" s="327"/>
      <c r="Q362" s="327"/>
      <c r="R362" s="32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531</v>
      </c>
      <c r="B363" s="64" t="s">
        <v>532</v>
      </c>
      <c r="C363" s="37">
        <v>4301031256</v>
      </c>
      <c r="D363" s="325">
        <v>4680115883178</v>
      </c>
      <c r="E363" s="32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3" s="327"/>
      <c r="P363" s="327"/>
      <c r="Q363" s="327"/>
      <c r="R363" s="32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533</v>
      </c>
      <c r="B364" s="64" t="s">
        <v>534</v>
      </c>
      <c r="C364" s="37">
        <v>4301031172</v>
      </c>
      <c r="D364" s="325">
        <v>4607091389531</v>
      </c>
      <c r="E364" s="32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4" s="327"/>
      <c r="P364" s="327"/>
      <c r="Q364" s="327"/>
      <c r="R364" s="32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4301031255</v>
      </c>
      <c r="D365" s="325">
        <v>4680115883185</v>
      </c>
      <c r="E365" s="32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91" t="s">
        <v>537</v>
      </c>
      <c r="O365" s="327"/>
      <c r="P365" s="327"/>
      <c r="Q365" s="327"/>
      <c r="R365" s="32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x14ac:dyDescent="0.2">
      <c r="A366" s="333"/>
      <c r="B366" s="333"/>
      <c r="C366" s="333"/>
      <c r="D366" s="333"/>
      <c r="E366" s="333"/>
      <c r="F366" s="333"/>
      <c r="G366" s="333"/>
      <c r="H366" s="333"/>
      <c r="I366" s="333"/>
      <c r="J366" s="333"/>
      <c r="K366" s="333"/>
      <c r="L366" s="333"/>
      <c r="M366" s="334"/>
      <c r="N366" s="330" t="s">
        <v>43</v>
      </c>
      <c r="O366" s="331"/>
      <c r="P366" s="331"/>
      <c r="Q366" s="331"/>
      <c r="R366" s="331"/>
      <c r="S366" s="331"/>
      <c r="T366" s="332"/>
      <c r="U366" s="43" t="s">
        <v>42</v>
      </c>
      <c r="V366" s="44">
        <f>IFERROR(V353/H353,"0")+IFERROR(V354/H354,"0")+IFERROR(V355/H355,"0")+IFERROR(V356/H356,"0")+IFERROR(V357/H357,"0")+IFERROR(V358/H358,"0")+IFERROR(V359/H359,"0")+IFERROR(V360/H360,"0")+IFERROR(V361/H361,"0")+IFERROR(V362/H362,"0")+IFERROR(V363/H363,"0")+IFERROR(V364/H364,"0")+IFERROR(V365/H365,"0")</f>
        <v>0</v>
      </c>
      <c r="W366" s="44">
        <f>IFERROR(W353/H353,"0")+IFERROR(W354/H354,"0")+IFERROR(W355/H355,"0")+IFERROR(W356/H356,"0")+IFERROR(W357/H357,"0")+IFERROR(W358/H358,"0")+IFERROR(W359/H359,"0")+IFERROR(W360/H360,"0")+IFERROR(W361/H361,"0")+IFERROR(W362/H362,"0")+IFERROR(W363/H363,"0")+IFERROR(W364/H364,"0")+IFERROR(W365/H365,"0")</f>
        <v>0</v>
      </c>
      <c r="X366" s="44">
        <f>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33"/>
      <c r="B367" s="333"/>
      <c r="C367" s="333"/>
      <c r="D367" s="333"/>
      <c r="E367" s="333"/>
      <c r="F367" s="333"/>
      <c r="G367" s="333"/>
      <c r="H367" s="333"/>
      <c r="I367" s="333"/>
      <c r="J367" s="333"/>
      <c r="K367" s="333"/>
      <c r="L367" s="333"/>
      <c r="M367" s="334"/>
      <c r="N367" s="330" t="s">
        <v>43</v>
      </c>
      <c r="O367" s="331"/>
      <c r="P367" s="331"/>
      <c r="Q367" s="331"/>
      <c r="R367" s="331"/>
      <c r="S367" s="331"/>
      <c r="T367" s="332"/>
      <c r="U367" s="43" t="s">
        <v>0</v>
      </c>
      <c r="V367" s="44">
        <f>IFERROR(SUM(V353:V365),"0")</f>
        <v>0</v>
      </c>
      <c r="W367" s="44">
        <f>IFERROR(SUM(W353:W365),"0")</f>
        <v>0</v>
      </c>
      <c r="X367" s="43"/>
      <c r="Y367" s="68"/>
      <c r="Z367" s="68"/>
    </row>
    <row r="368" spans="1:53" ht="14.25" customHeight="1" x14ac:dyDescent="0.25">
      <c r="A368" s="339" t="s">
        <v>81</v>
      </c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39"/>
      <c r="N368" s="339"/>
      <c r="O368" s="339"/>
      <c r="P368" s="339"/>
      <c r="Q368" s="339"/>
      <c r="R368" s="339"/>
      <c r="S368" s="339"/>
      <c r="T368" s="339"/>
      <c r="U368" s="339"/>
      <c r="V368" s="339"/>
      <c r="W368" s="339"/>
      <c r="X368" s="339"/>
      <c r="Y368" s="67"/>
      <c r="Z368" s="67"/>
    </row>
    <row r="369" spans="1:53" ht="27" customHeight="1" x14ac:dyDescent="0.25">
      <c r="A369" s="64" t="s">
        <v>538</v>
      </c>
      <c r="B369" s="64" t="s">
        <v>539</v>
      </c>
      <c r="C369" s="37">
        <v>4301051258</v>
      </c>
      <c r="D369" s="325">
        <v>4607091389685</v>
      </c>
      <c r="E369" s="325"/>
      <c r="F369" s="63">
        <v>1.3</v>
      </c>
      <c r="G369" s="38">
        <v>6</v>
      </c>
      <c r="H369" s="63">
        <v>7.8</v>
      </c>
      <c r="I369" s="63">
        <v>8.3460000000000001</v>
      </c>
      <c r="J369" s="38">
        <v>56</v>
      </c>
      <c r="K369" s="38" t="s">
        <v>112</v>
      </c>
      <c r="L369" s="39" t="s">
        <v>140</v>
      </c>
      <c r="M369" s="38">
        <v>45</v>
      </c>
      <c r="N369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9" s="327"/>
      <c r="P369" s="327"/>
      <c r="Q369" s="327"/>
      <c r="R369" s="32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t="27" customHeight="1" x14ac:dyDescent="0.25">
      <c r="A370" s="64" t="s">
        <v>540</v>
      </c>
      <c r="B370" s="64" t="s">
        <v>541</v>
      </c>
      <c r="C370" s="37">
        <v>4301051431</v>
      </c>
      <c r="D370" s="325">
        <v>4607091389654</v>
      </c>
      <c r="E370" s="325"/>
      <c r="F370" s="63">
        <v>0.33</v>
      </c>
      <c r="G370" s="38">
        <v>6</v>
      </c>
      <c r="H370" s="63">
        <v>1.98</v>
      </c>
      <c r="I370" s="63">
        <v>2.258</v>
      </c>
      <c r="J370" s="38">
        <v>156</v>
      </c>
      <c r="K370" s="38" t="s">
        <v>80</v>
      </c>
      <c r="L370" s="39" t="s">
        <v>140</v>
      </c>
      <c r="M370" s="38">
        <v>45</v>
      </c>
      <c r="N370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0" s="327"/>
      <c r="P370" s="327"/>
      <c r="Q370" s="327"/>
      <c r="R370" s="32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25">
      <c r="A371" s="64" t="s">
        <v>542</v>
      </c>
      <c r="B371" s="64" t="s">
        <v>543</v>
      </c>
      <c r="C371" s="37">
        <v>4301051284</v>
      </c>
      <c r="D371" s="325">
        <v>4607091384352</v>
      </c>
      <c r="E371" s="325"/>
      <c r="F371" s="63">
        <v>0.6</v>
      </c>
      <c r="G371" s="38">
        <v>4</v>
      </c>
      <c r="H371" s="63">
        <v>2.4</v>
      </c>
      <c r="I371" s="63">
        <v>2.6459999999999999</v>
      </c>
      <c r="J371" s="38">
        <v>120</v>
      </c>
      <c r="K371" s="38" t="s">
        <v>80</v>
      </c>
      <c r="L371" s="39" t="s">
        <v>140</v>
      </c>
      <c r="M371" s="38">
        <v>45</v>
      </c>
      <c r="N371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1" s="327"/>
      <c r="P371" s="327"/>
      <c r="Q371" s="327"/>
      <c r="R371" s="32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IFERROR(IF(W371=0,"",ROUNDUP(W371/H371,0)*0.00937),"")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27" customHeight="1" x14ac:dyDescent="0.25">
      <c r="A372" s="64" t="s">
        <v>544</v>
      </c>
      <c r="B372" s="64" t="s">
        <v>545</v>
      </c>
      <c r="C372" s="37">
        <v>4301051257</v>
      </c>
      <c r="D372" s="325">
        <v>4607091389661</v>
      </c>
      <c r="E372" s="325"/>
      <c r="F372" s="63">
        <v>0.55000000000000004</v>
      </c>
      <c r="G372" s="38">
        <v>4</v>
      </c>
      <c r="H372" s="63">
        <v>2.2000000000000002</v>
      </c>
      <c r="I372" s="63">
        <v>2.492</v>
      </c>
      <c r="J372" s="38">
        <v>120</v>
      </c>
      <c r="K372" s="38" t="s">
        <v>80</v>
      </c>
      <c r="L372" s="39" t="s">
        <v>140</v>
      </c>
      <c r="M372" s="38">
        <v>45</v>
      </c>
      <c r="N372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2" s="327"/>
      <c r="P372" s="327"/>
      <c r="Q372" s="327"/>
      <c r="R372" s="32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IFERROR(IF(W372=0,"",ROUNDUP(W372/H372,0)*0.00937),"")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x14ac:dyDescent="0.2">
      <c r="A373" s="333"/>
      <c r="B373" s="333"/>
      <c r="C373" s="333"/>
      <c r="D373" s="333"/>
      <c r="E373" s="333"/>
      <c r="F373" s="333"/>
      <c r="G373" s="333"/>
      <c r="H373" s="333"/>
      <c r="I373" s="333"/>
      <c r="J373" s="333"/>
      <c r="K373" s="333"/>
      <c r="L373" s="333"/>
      <c r="M373" s="334"/>
      <c r="N373" s="330" t="s">
        <v>43</v>
      </c>
      <c r="O373" s="331"/>
      <c r="P373" s="331"/>
      <c r="Q373" s="331"/>
      <c r="R373" s="331"/>
      <c r="S373" s="331"/>
      <c r="T373" s="332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33"/>
      <c r="B374" s="333"/>
      <c r="C374" s="333"/>
      <c r="D374" s="333"/>
      <c r="E374" s="333"/>
      <c r="F374" s="333"/>
      <c r="G374" s="333"/>
      <c r="H374" s="333"/>
      <c r="I374" s="333"/>
      <c r="J374" s="333"/>
      <c r="K374" s="333"/>
      <c r="L374" s="333"/>
      <c r="M374" s="334"/>
      <c r="N374" s="330" t="s">
        <v>43</v>
      </c>
      <c r="O374" s="331"/>
      <c r="P374" s="331"/>
      <c r="Q374" s="331"/>
      <c r="R374" s="331"/>
      <c r="S374" s="331"/>
      <c r="T374" s="332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39" t="s">
        <v>225</v>
      </c>
      <c r="B375" s="339"/>
      <c r="C375" s="339"/>
      <c r="D375" s="339"/>
      <c r="E375" s="339"/>
      <c r="F375" s="339"/>
      <c r="G375" s="339"/>
      <c r="H375" s="339"/>
      <c r="I375" s="339"/>
      <c r="J375" s="339"/>
      <c r="K375" s="339"/>
      <c r="L375" s="339"/>
      <c r="M375" s="339"/>
      <c r="N375" s="339"/>
      <c r="O375" s="339"/>
      <c r="P375" s="339"/>
      <c r="Q375" s="339"/>
      <c r="R375" s="339"/>
      <c r="S375" s="339"/>
      <c r="T375" s="339"/>
      <c r="U375" s="339"/>
      <c r="V375" s="339"/>
      <c r="W375" s="339"/>
      <c r="X375" s="339"/>
      <c r="Y375" s="67"/>
      <c r="Z375" s="67"/>
    </row>
    <row r="376" spans="1:53" ht="27" customHeight="1" x14ac:dyDescent="0.25">
      <c r="A376" s="64" t="s">
        <v>546</v>
      </c>
      <c r="B376" s="64" t="s">
        <v>547</v>
      </c>
      <c r="C376" s="37">
        <v>4301060352</v>
      </c>
      <c r="D376" s="325">
        <v>4680115881648</v>
      </c>
      <c r="E376" s="325"/>
      <c r="F376" s="63">
        <v>1</v>
      </c>
      <c r="G376" s="38">
        <v>4</v>
      </c>
      <c r="H376" s="63">
        <v>4</v>
      </c>
      <c r="I376" s="63">
        <v>4.4039999999999999</v>
      </c>
      <c r="J376" s="38">
        <v>104</v>
      </c>
      <c r="K376" s="38" t="s">
        <v>112</v>
      </c>
      <c r="L376" s="39" t="s">
        <v>79</v>
      </c>
      <c r="M376" s="38">
        <v>35</v>
      </c>
      <c r="N376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6" s="327"/>
      <c r="P376" s="327"/>
      <c r="Q376" s="327"/>
      <c r="R376" s="32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4" t="s">
        <v>66</v>
      </c>
    </row>
    <row r="377" spans="1:53" x14ac:dyDescent="0.2">
      <c r="A377" s="333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4"/>
      <c r="N377" s="330" t="s">
        <v>43</v>
      </c>
      <c r="O377" s="331"/>
      <c r="P377" s="331"/>
      <c r="Q377" s="331"/>
      <c r="R377" s="331"/>
      <c r="S377" s="331"/>
      <c r="T377" s="332"/>
      <c r="U377" s="43" t="s">
        <v>42</v>
      </c>
      <c r="V377" s="44">
        <f>IFERROR(V376/H376,"0")</f>
        <v>0</v>
      </c>
      <c r="W377" s="44">
        <f>IFERROR(W376/H376,"0")</f>
        <v>0</v>
      </c>
      <c r="X377" s="44">
        <f>IFERROR(IF(X376="",0,X376),"0")</f>
        <v>0</v>
      </c>
      <c r="Y377" s="68"/>
      <c r="Z377" s="68"/>
    </row>
    <row r="378" spans="1:53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4"/>
      <c r="N378" s="330" t="s">
        <v>43</v>
      </c>
      <c r="O378" s="331"/>
      <c r="P378" s="331"/>
      <c r="Q378" s="331"/>
      <c r="R378" s="331"/>
      <c r="S378" s="331"/>
      <c r="T378" s="332"/>
      <c r="U378" s="43" t="s">
        <v>0</v>
      </c>
      <c r="V378" s="44">
        <f>IFERROR(SUM(V376:V376),"0")</f>
        <v>0</v>
      </c>
      <c r="W378" s="44">
        <f>IFERROR(SUM(W376:W376),"0")</f>
        <v>0</v>
      </c>
      <c r="X378" s="43"/>
      <c r="Y378" s="68"/>
      <c r="Z378" s="68"/>
    </row>
    <row r="379" spans="1:53" ht="14.25" customHeight="1" x14ac:dyDescent="0.25">
      <c r="A379" s="339" t="s">
        <v>94</v>
      </c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9"/>
      <c r="P379" s="339"/>
      <c r="Q379" s="339"/>
      <c r="R379" s="339"/>
      <c r="S379" s="339"/>
      <c r="T379" s="339"/>
      <c r="U379" s="339"/>
      <c r="V379" s="339"/>
      <c r="W379" s="339"/>
      <c r="X379" s="339"/>
      <c r="Y379" s="67"/>
      <c r="Z379" s="67"/>
    </row>
    <row r="380" spans="1:53" ht="27" customHeight="1" x14ac:dyDescent="0.25">
      <c r="A380" s="64" t="s">
        <v>548</v>
      </c>
      <c r="B380" s="64" t="s">
        <v>549</v>
      </c>
      <c r="C380" s="37">
        <v>4301032046</v>
      </c>
      <c r="D380" s="325">
        <v>4680115884359</v>
      </c>
      <c r="E380" s="325"/>
      <c r="F380" s="63">
        <v>0.06</v>
      </c>
      <c r="G380" s="38">
        <v>20</v>
      </c>
      <c r="H380" s="63">
        <v>1.2</v>
      </c>
      <c r="I380" s="63">
        <v>1.8</v>
      </c>
      <c r="J380" s="38">
        <v>200</v>
      </c>
      <c r="K380" s="38" t="s">
        <v>552</v>
      </c>
      <c r="L380" s="39" t="s">
        <v>551</v>
      </c>
      <c r="M380" s="38">
        <v>60</v>
      </c>
      <c r="N380" s="386" t="s">
        <v>550</v>
      </c>
      <c r="O380" s="327"/>
      <c r="P380" s="327"/>
      <c r="Q380" s="327"/>
      <c r="R380" s="32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553</v>
      </c>
      <c r="B381" s="64" t="s">
        <v>554</v>
      </c>
      <c r="C381" s="37">
        <v>4301032045</v>
      </c>
      <c r="D381" s="325">
        <v>4680115884335</v>
      </c>
      <c r="E381" s="325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552</v>
      </c>
      <c r="L381" s="39" t="s">
        <v>551</v>
      </c>
      <c r="M381" s="38">
        <v>60</v>
      </c>
      <c r="N381" s="382" t="s">
        <v>555</v>
      </c>
      <c r="O381" s="327"/>
      <c r="P381" s="327"/>
      <c r="Q381" s="327"/>
      <c r="R381" s="328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25">
      <c r="A382" s="64" t="s">
        <v>556</v>
      </c>
      <c r="B382" s="64" t="s">
        <v>557</v>
      </c>
      <c r="C382" s="37">
        <v>4301032047</v>
      </c>
      <c r="D382" s="325">
        <v>4680115884342</v>
      </c>
      <c r="E382" s="325"/>
      <c r="F382" s="63">
        <v>0.06</v>
      </c>
      <c r="G382" s="38">
        <v>20</v>
      </c>
      <c r="H382" s="63">
        <v>1.2</v>
      </c>
      <c r="I382" s="63">
        <v>1.8</v>
      </c>
      <c r="J382" s="38">
        <v>200</v>
      </c>
      <c r="K382" s="38" t="s">
        <v>552</v>
      </c>
      <c r="L382" s="39" t="s">
        <v>551</v>
      </c>
      <c r="M382" s="38">
        <v>60</v>
      </c>
      <c r="N382" s="383" t="s">
        <v>558</v>
      </c>
      <c r="O382" s="327"/>
      <c r="P382" s="327"/>
      <c r="Q382" s="327"/>
      <c r="R382" s="32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559</v>
      </c>
      <c r="B383" s="64" t="s">
        <v>560</v>
      </c>
      <c r="C383" s="37">
        <v>4301170011</v>
      </c>
      <c r="D383" s="325">
        <v>4680115884113</v>
      </c>
      <c r="E383" s="325"/>
      <c r="F383" s="63">
        <v>0.11</v>
      </c>
      <c r="G383" s="38">
        <v>12</v>
      </c>
      <c r="H383" s="63">
        <v>1.32</v>
      </c>
      <c r="I383" s="63">
        <v>1.88</v>
      </c>
      <c r="J383" s="38">
        <v>200</v>
      </c>
      <c r="K383" s="38" t="s">
        <v>552</v>
      </c>
      <c r="L383" s="39" t="s">
        <v>551</v>
      </c>
      <c r="M383" s="38">
        <v>150</v>
      </c>
      <c r="N383" s="384" t="s">
        <v>561</v>
      </c>
      <c r="O383" s="327"/>
      <c r="P383" s="327"/>
      <c r="Q383" s="327"/>
      <c r="R383" s="32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x14ac:dyDescent="0.2">
      <c r="A384" s="333"/>
      <c r="B384" s="333"/>
      <c r="C384" s="333"/>
      <c r="D384" s="333"/>
      <c r="E384" s="333"/>
      <c r="F384" s="333"/>
      <c r="G384" s="333"/>
      <c r="H384" s="333"/>
      <c r="I384" s="333"/>
      <c r="J384" s="333"/>
      <c r="K384" s="333"/>
      <c r="L384" s="333"/>
      <c r="M384" s="334"/>
      <c r="N384" s="330" t="s">
        <v>43</v>
      </c>
      <c r="O384" s="331"/>
      <c r="P384" s="331"/>
      <c r="Q384" s="331"/>
      <c r="R384" s="331"/>
      <c r="S384" s="331"/>
      <c r="T384" s="332"/>
      <c r="U384" s="43" t="s">
        <v>42</v>
      </c>
      <c r="V384" s="44">
        <f>IFERROR(V380/H380,"0")+IFERROR(V381/H381,"0")+IFERROR(V382/H382,"0")+IFERROR(V383/H383,"0")</f>
        <v>0</v>
      </c>
      <c r="W384" s="44">
        <f>IFERROR(W380/H380,"0")+IFERROR(W381/H381,"0")+IFERROR(W382/H382,"0")+IFERROR(W383/H383,"0")</f>
        <v>0</v>
      </c>
      <c r="X384" s="44">
        <f>IFERROR(IF(X380="",0,X380),"0")+IFERROR(IF(X381="",0,X381),"0")+IFERROR(IF(X382="",0,X382),"0")+IFERROR(IF(X383="",0,X383),"0")</f>
        <v>0</v>
      </c>
      <c r="Y384" s="68"/>
      <c r="Z384" s="68"/>
    </row>
    <row r="385" spans="1:53" x14ac:dyDescent="0.2">
      <c r="A385" s="333"/>
      <c r="B385" s="333"/>
      <c r="C385" s="333"/>
      <c r="D385" s="333"/>
      <c r="E385" s="333"/>
      <c r="F385" s="333"/>
      <c r="G385" s="333"/>
      <c r="H385" s="333"/>
      <c r="I385" s="333"/>
      <c r="J385" s="333"/>
      <c r="K385" s="333"/>
      <c r="L385" s="333"/>
      <c r="M385" s="334"/>
      <c r="N385" s="330" t="s">
        <v>43</v>
      </c>
      <c r="O385" s="331"/>
      <c r="P385" s="331"/>
      <c r="Q385" s="331"/>
      <c r="R385" s="331"/>
      <c r="S385" s="331"/>
      <c r="T385" s="332"/>
      <c r="U385" s="43" t="s">
        <v>0</v>
      </c>
      <c r="V385" s="44">
        <f>IFERROR(SUM(V380:V383),"0")</f>
        <v>0</v>
      </c>
      <c r="W385" s="44">
        <f>IFERROR(SUM(W380:W383),"0")</f>
        <v>0</v>
      </c>
      <c r="X385" s="43"/>
      <c r="Y385" s="68"/>
      <c r="Z385" s="68"/>
    </row>
    <row r="386" spans="1:53" ht="16.5" customHeight="1" x14ac:dyDescent="0.25">
      <c r="A386" s="350" t="s">
        <v>562</v>
      </c>
      <c r="B386" s="350"/>
      <c r="C386" s="35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66"/>
      <c r="Z386" s="66"/>
    </row>
    <row r="387" spans="1:53" ht="14.25" customHeight="1" x14ac:dyDescent="0.25">
      <c r="A387" s="339" t="s">
        <v>108</v>
      </c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  <c r="V387" s="339"/>
      <c r="W387" s="339"/>
      <c r="X387" s="339"/>
      <c r="Y387" s="67"/>
      <c r="Z387" s="67"/>
    </row>
    <row r="388" spans="1:53" ht="27" customHeight="1" x14ac:dyDescent="0.25">
      <c r="A388" s="64" t="s">
        <v>563</v>
      </c>
      <c r="B388" s="64" t="s">
        <v>564</v>
      </c>
      <c r="C388" s="37">
        <v>4301020196</v>
      </c>
      <c r="D388" s="325">
        <v>4607091389388</v>
      </c>
      <c r="E388" s="325"/>
      <c r="F388" s="63">
        <v>1.3</v>
      </c>
      <c r="G388" s="38">
        <v>4</v>
      </c>
      <c r="H388" s="63">
        <v>5.2</v>
      </c>
      <c r="I388" s="63">
        <v>5.6079999999999997</v>
      </c>
      <c r="J388" s="38">
        <v>104</v>
      </c>
      <c r="K388" s="38" t="s">
        <v>112</v>
      </c>
      <c r="L388" s="39" t="s">
        <v>140</v>
      </c>
      <c r="M388" s="38">
        <v>35</v>
      </c>
      <c r="N388" s="3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7"/>
      <c r="P388" s="327"/>
      <c r="Q388" s="327"/>
      <c r="R388" s="32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79" t="s">
        <v>66</v>
      </c>
    </row>
    <row r="389" spans="1:53" ht="27" customHeight="1" x14ac:dyDescent="0.25">
      <c r="A389" s="64" t="s">
        <v>565</v>
      </c>
      <c r="B389" s="64" t="s">
        <v>566</v>
      </c>
      <c r="C389" s="37">
        <v>4301020185</v>
      </c>
      <c r="D389" s="325">
        <v>4607091389364</v>
      </c>
      <c r="E389" s="325"/>
      <c r="F389" s="63">
        <v>0.42</v>
      </c>
      <c r="G389" s="38">
        <v>6</v>
      </c>
      <c r="H389" s="63">
        <v>2.52</v>
      </c>
      <c r="I389" s="63">
        <v>2.75</v>
      </c>
      <c r="J389" s="38">
        <v>156</v>
      </c>
      <c r="K389" s="38" t="s">
        <v>80</v>
      </c>
      <c r="L389" s="39" t="s">
        <v>140</v>
      </c>
      <c r="M389" s="38">
        <v>35</v>
      </c>
      <c r="N389" s="3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7"/>
      <c r="P389" s="327"/>
      <c r="Q389" s="327"/>
      <c r="R389" s="32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0" t="s">
        <v>66</v>
      </c>
    </row>
    <row r="390" spans="1:53" x14ac:dyDescent="0.2">
      <c r="A390" s="333"/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4"/>
      <c r="N390" s="330" t="s">
        <v>43</v>
      </c>
      <c r="O390" s="331"/>
      <c r="P390" s="331"/>
      <c r="Q390" s="331"/>
      <c r="R390" s="331"/>
      <c r="S390" s="331"/>
      <c r="T390" s="332"/>
      <c r="U390" s="43" t="s">
        <v>42</v>
      </c>
      <c r="V390" s="44">
        <f>IFERROR(V388/H388,"0")+IFERROR(V389/H389,"0")</f>
        <v>0</v>
      </c>
      <c r="W390" s="44">
        <f>IFERROR(W388/H388,"0")+IFERROR(W389/H389,"0")</f>
        <v>0</v>
      </c>
      <c r="X390" s="44">
        <f>IFERROR(IF(X388="",0,X388),"0")+IFERROR(IF(X389="",0,X389),"0")</f>
        <v>0</v>
      </c>
      <c r="Y390" s="68"/>
      <c r="Z390" s="68"/>
    </row>
    <row r="391" spans="1:53" x14ac:dyDescent="0.2">
      <c r="A391" s="333"/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4"/>
      <c r="N391" s="330" t="s">
        <v>43</v>
      </c>
      <c r="O391" s="331"/>
      <c r="P391" s="331"/>
      <c r="Q391" s="331"/>
      <c r="R391" s="331"/>
      <c r="S391" s="331"/>
      <c r="T391" s="332"/>
      <c r="U391" s="43" t="s">
        <v>0</v>
      </c>
      <c r="V391" s="44">
        <f>IFERROR(SUM(V388:V389),"0")</f>
        <v>0</v>
      </c>
      <c r="W391" s="44">
        <f>IFERROR(SUM(W388:W389),"0")</f>
        <v>0</v>
      </c>
      <c r="X391" s="43"/>
      <c r="Y391" s="68"/>
      <c r="Z391" s="68"/>
    </row>
    <row r="392" spans="1:53" ht="14.25" customHeight="1" x14ac:dyDescent="0.25">
      <c r="A392" s="339" t="s">
        <v>76</v>
      </c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9"/>
      <c r="P392" s="339"/>
      <c r="Q392" s="339"/>
      <c r="R392" s="339"/>
      <c r="S392" s="339"/>
      <c r="T392" s="339"/>
      <c r="U392" s="339"/>
      <c r="V392" s="339"/>
      <c r="W392" s="339"/>
      <c r="X392" s="339"/>
      <c r="Y392" s="67"/>
      <c r="Z392" s="67"/>
    </row>
    <row r="393" spans="1:53" ht="27" customHeight="1" x14ac:dyDescent="0.25">
      <c r="A393" s="64" t="s">
        <v>567</v>
      </c>
      <c r="B393" s="64" t="s">
        <v>568</v>
      </c>
      <c r="C393" s="37">
        <v>4301031212</v>
      </c>
      <c r="D393" s="325">
        <v>4607091389739</v>
      </c>
      <c r="E393" s="32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111</v>
      </c>
      <c r="M393" s="38">
        <v>45</v>
      </c>
      <c r="N393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7"/>
      <c r="P393" s="327"/>
      <c r="Q393" s="327"/>
      <c r="R393" s="32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ref="W393:W399" si="17"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4301031247</v>
      </c>
      <c r="D394" s="325">
        <v>4680115883048</v>
      </c>
      <c r="E394" s="325"/>
      <c r="F394" s="63">
        <v>1</v>
      </c>
      <c r="G394" s="38">
        <v>4</v>
      </c>
      <c r="H394" s="63">
        <v>4</v>
      </c>
      <c r="I394" s="63">
        <v>4.21</v>
      </c>
      <c r="J394" s="38">
        <v>120</v>
      </c>
      <c r="K394" s="38" t="s">
        <v>80</v>
      </c>
      <c r="L394" s="39" t="s">
        <v>79</v>
      </c>
      <c r="M394" s="38">
        <v>40</v>
      </c>
      <c r="N394" s="3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7"/>
      <c r="P394" s="327"/>
      <c r="Q394" s="327"/>
      <c r="R394" s="32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IFERROR(IF(W394=0,"",ROUNDUP(W394/H394,0)*0.00937),"")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4301031176</v>
      </c>
      <c r="D395" s="325">
        <v>4607091389425</v>
      </c>
      <c r="E395" s="32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182</v>
      </c>
      <c r="L395" s="39" t="s">
        <v>79</v>
      </c>
      <c r="M395" s="38">
        <v>45</v>
      </c>
      <c r="N395" s="3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7"/>
      <c r="P395" s="327"/>
      <c r="Q395" s="327"/>
      <c r="R395" s="32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573</v>
      </c>
      <c r="B396" s="64" t="s">
        <v>574</v>
      </c>
      <c r="C396" s="37">
        <v>4301031215</v>
      </c>
      <c r="D396" s="325">
        <v>4680115882911</v>
      </c>
      <c r="E396" s="325"/>
      <c r="F396" s="63">
        <v>0.4</v>
      </c>
      <c r="G396" s="38">
        <v>6</v>
      </c>
      <c r="H396" s="63">
        <v>2.4</v>
      </c>
      <c r="I396" s="63">
        <v>2.5299999999999998</v>
      </c>
      <c r="J396" s="38">
        <v>234</v>
      </c>
      <c r="K396" s="38" t="s">
        <v>182</v>
      </c>
      <c r="L396" s="39" t="s">
        <v>79</v>
      </c>
      <c r="M396" s="38">
        <v>40</v>
      </c>
      <c r="N396" s="379" t="s">
        <v>575</v>
      </c>
      <c r="O396" s="327"/>
      <c r="P396" s="327"/>
      <c r="Q396" s="327"/>
      <c r="R396" s="32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4301031167</v>
      </c>
      <c r="D397" s="325">
        <v>4680115880771</v>
      </c>
      <c r="E397" s="32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182</v>
      </c>
      <c r="L397" s="39" t="s">
        <v>79</v>
      </c>
      <c r="M397" s="38">
        <v>45</v>
      </c>
      <c r="N397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7"/>
      <c r="P397" s="327"/>
      <c r="Q397" s="327"/>
      <c r="R397" s="32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4301031173</v>
      </c>
      <c r="D398" s="325">
        <v>4607091389500</v>
      </c>
      <c r="E398" s="32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182</v>
      </c>
      <c r="L398" s="39" t="s">
        <v>79</v>
      </c>
      <c r="M398" s="38">
        <v>45</v>
      </c>
      <c r="N398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7"/>
      <c r="P398" s="327"/>
      <c r="Q398" s="327"/>
      <c r="R398" s="32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580</v>
      </c>
      <c r="B399" s="64" t="s">
        <v>581</v>
      </c>
      <c r="C399" s="37">
        <v>4301031103</v>
      </c>
      <c r="D399" s="325">
        <v>4680115881983</v>
      </c>
      <c r="E399" s="325"/>
      <c r="F399" s="63">
        <v>0.28000000000000003</v>
      </c>
      <c r="G399" s="38">
        <v>4</v>
      </c>
      <c r="H399" s="63">
        <v>1.1200000000000001</v>
      </c>
      <c r="I399" s="63">
        <v>1.252</v>
      </c>
      <c r="J399" s="38">
        <v>234</v>
      </c>
      <c r="K399" s="38" t="s">
        <v>182</v>
      </c>
      <c r="L399" s="39" t="s">
        <v>79</v>
      </c>
      <c r="M399" s="38">
        <v>40</v>
      </c>
      <c r="N399" s="37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7"/>
      <c r="P399" s="327"/>
      <c r="Q399" s="327"/>
      <c r="R399" s="32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x14ac:dyDescent="0.2">
      <c r="A400" s="333"/>
      <c r="B400" s="333"/>
      <c r="C400" s="333"/>
      <c r="D400" s="333"/>
      <c r="E400" s="333"/>
      <c r="F400" s="333"/>
      <c r="G400" s="333"/>
      <c r="H400" s="333"/>
      <c r="I400" s="333"/>
      <c r="J400" s="333"/>
      <c r="K400" s="333"/>
      <c r="L400" s="333"/>
      <c r="M400" s="334"/>
      <c r="N400" s="330" t="s">
        <v>43</v>
      </c>
      <c r="O400" s="331"/>
      <c r="P400" s="331"/>
      <c r="Q400" s="331"/>
      <c r="R400" s="331"/>
      <c r="S400" s="331"/>
      <c r="T400" s="332"/>
      <c r="U400" s="43" t="s">
        <v>42</v>
      </c>
      <c r="V400" s="44">
        <f>IFERROR(V393/H393,"0")+IFERROR(V394/H394,"0")+IFERROR(V395/H395,"0")+IFERROR(V396/H396,"0")+IFERROR(V397/H397,"0")+IFERROR(V398/H398,"0")+IFERROR(V399/H399,"0")</f>
        <v>0</v>
      </c>
      <c r="W400" s="44">
        <f>IFERROR(W393/H393,"0")+IFERROR(W394/H394,"0")+IFERROR(W395/H395,"0")+IFERROR(W396/H396,"0")+IFERROR(W397/H397,"0")+IFERROR(W398/H398,"0")+IFERROR(W399/H399,"0")</f>
        <v>0</v>
      </c>
      <c r="X400" s="44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x14ac:dyDescent="0.2">
      <c r="A401" s="333"/>
      <c r="B401" s="333"/>
      <c r="C401" s="333"/>
      <c r="D401" s="333"/>
      <c r="E401" s="333"/>
      <c r="F401" s="333"/>
      <c r="G401" s="333"/>
      <c r="H401" s="333"/>
      <c r="I401" s="333"/>
      <c r="J401" s="333"/>
      <c r="K401" s="333"/>
      <c r="L401" s="333"/>
      <c r="M401" s="334"/>
      <c r="N401" s="330" t="s">
        <v>43</v>
      </c>
      <c r="O401" s="331"/>
      <c r="P401" s="331"/>
      <c r="Q401" s="331"/>
      <c r="R401" s="331"/>
      <c r="S401" s="331"/>
      <c r="T401" s="332"/>
      <c r="U401" s="43" t="s">
        <v>0</v>
      </c>
      <c r="V401" s="44">
        <f>IFERROR(SUM(V393:V399),"0")</f>
        <v>0</v>
      </c>
      <c r="W401" s="44">
        <f>IFERROR(SUM(W393:W399),"0")</f>
        <v>0</v>
      </c>
      <c r="X401" s="43"/>
      <c r="Y401" s="68"/>
      <c r="Z401" s="68"/>
    </row>
    <row r="402" spans="1:53" ht="14.25" customHeight="1" x14ac:dyDescent="0.25">
      <c r="A402" s="339" t="s">
        <v>103</v>
      </c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39"/>
      <c r="N402" s="339"/>
      <c r="O402" s="339"/>
      <c r="P402" s="339"/>
      <c r="Q402" s="339"/>
      <c r="R402" s="339"/>
      <c r="S402" s="339"/>
      <c r="T402" s="339"/>
      <c r="U402" s="339"/>
      <c r="V402" s="339"/>
      <c r="W402" s="339"/>
      <c r="X402" s="339"/>
      <c r="Y402" s="67"/>
      <c r="Z402" s="67"/>
    </row>
    <row r="403" spans="1:53" ht="27" customHeight="1" x14ac:dyDescent="0.25">
      <c r="A403" s="64" t="s">
        <v>582</v>
      </c>
      <c r="B403" s="64" t="s">
        <v>583</v>
      </c>
      <c r="C403" s="37">
        <v>4301170010</v>
      </c>
      <c r="D403" s="325">
        <v>4680115884090</v>
      </c>
      <c r="E403" s="325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552</v>
      </c>
      <c r="L403" s="39" t="s">
        <v>551</v>
      </c>
      <c r="M403" s="38">
        <v>150</v>
      </c>
      <c r="N403" s="372" t="s">
        <v>584</v>
      </c>
      <c r="O403" s="327"/>
      <c r="P403" s="327"/>
      <c r="Q403" s="327"/>
      <c r="R403" s="32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x14ac:dyDescent="0.2">
      <c r="A404" s="333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4"/>
      <c r="N404" s="330" t="s">
        <v>43</v>
      </c>
      <c r="O404" s="331"/>
      <c r="P404" s="331"/>
      <c r="Q404" s="331"/>
      <c r="R404" s="331"/>
      <c r="S404" s="331"/>
      <c r="T404" s="332"/>
      <c r="U404" s="43" t="s">
        <v>42</v>
      </c>
      <c r="V404" s="44">
        <f>IFERROR(V403/H403,"0")</f>
        <v>0</v>
      </c>
      <c r="W404" s="44">
        <f>IFERROR(W403/H403,"0")</f>
        <v>0</v>
      </c>
      <c r="X404" s="44">
        <f>IFERROR(IF(X403="",0,X403),"0")</f>
        <v>0</v>
      </c>
      <c r="Y404" s="68"/>
      <c r="Z404" s="68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4"/>
      <c r="N405" s="330" t="s">
        <v>43</v>
      </c>
      <c r="O405" s="331"/>
      <c r="P405" s="331"/>
      <c r="Q405" s="331"/>
      <c r="R405" s="331"/>
      <c r="S405" s="331"/>
      <c r="T405" s="332"/>
      <c r="U405" s="43" t="s">
        <v>0</v>
      </c>
      <c r="V405" s="44">
        <f>IFERROR(SUM(V403:V403),"0")</f>
        <v>0</v>
      </c>
      <c r="W405" s="44">
        <f>IFERROR(SUM(W403:W403),"0")</f>
        <v>0</v>
      </c>
      <c r="X405" s="43"/>
      <c r="Y405" s="68"/>
      <c r="Z405" s="68"/>
    </row>
    <row r="406" spans="1:53" ht="27.75" customHeight="1" x14ac:dyDescent="0.2">
      <c r="A406" s="349" t="s">
        <v>585</v>
      </c>
      <c r="B406" s="349"/>
      <c r="C406" s="349"/>
      <c r="D406" s="349"/>
      <c r="E406" s="349"/>
      <c r="F406" s="349"/>
      <c r="G406" s="349"/>
      <c r="H406" s="349"/>
      <c r="I406" s="349"/>
      <c r="J406" s="349"/>
      <c r="K406" s="349"/>
      <c r="L406" s="349"/>
      <c r="M406" s="349"/>
      <c r="N406" s="349"/>
      <c r="O406" s="349"/>
      <c r="P406" s="349"/>
      <c r="Q406" s="349"/>
      <c r="R406" s="349"/>
      <c r="S406" s="349"/>
      <c r="T406" s="349"/>
      <c r="U406" s="349"/>
      <c r="V406" s="349"/>
      <c r="W406" s="349"/>
      <c r="X406" s="349"/>
      <c r="Y406" s="55"/>
      <c r="Z406" s="55"/>
    </row>
    <row r="407" spans="1:53" ht="16.5" customHeight="1" x14ac:dyDescent="0.25">
      <c r="A407" s="350" t="s">
        <v>585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66"/>
      <c r="Z407" s="66"/>
    </row>
    <row r="408" spans="1:53" ht="14.25" customHeight="1" x14ac:dyDescent="0.25">
      <c r="A408" s="339" t="s">
        <v>116</v>
      </c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39"/>
      <c r="N408" s="339"/>
      <c r="O408" s="339"/>
      <c r="P408" s="339"/>
      <c r="Q408" s="339"/>
      <c r="R408" s="339"/>
      <c r="S408" s="339"/>
      <c r="T408" s="339"/>
      <c r="U408" s="339"/>
      <c r="V408" s="339"/>
      <c r="W408" s="339"/>
      <c r="X408" s="339"/>
      <c r="Y408" s="67"/>
      <c r="Z408" s="67"/>
    </row>
    <row r="409" spans="1:53" ht="27" customHeight="1" x14ac:dyDescent="0.25">
      <c r="A409" s="64" t="s">
        <v>586</v>
      </c>
      <c r="B409" s="64" t="s">
        <v>587</v>
      </c>
      <c r="C409" s="37">
        <v>4301011371</v>
      </c>
      <c r="D409" s="325">
        <v>4607091389067</v>
      </c>
      <c r="E409" s="32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140</v>
      </c>
      <c r="M409" s="38">
        <v>55</v>
      </c>
      <c r="N409" s="3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9" s="327"/>
      <c r="P409" s="327"/>
      <c r="Q409" s="327"/>
      <c r="R409" s="32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ref="W409:W417" si="18"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customHeight="1" x14ac:dyDescent="0.25">
      <c r="A410" s="64" t="s">
        <v>588</v>
      </c>
      <c r="B410" s="64" t="s">
        <v>589</v>
      </c>
      <c r="C410" s="37">
        <v>4301011363</v>
      </c>
      <c r="D410" s="325">
        <v>4607091383522</v>
      </c>
      <c r="E410" s="325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3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0" s="327"/>
      <c r="P410" s="327"/>
      <c r="Q410" s="327"/>
      <c r="R410" s="32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590</v>
      </c>
      <c r="B411" s="64" t="s">
        <v>591</v>
      </c>
      <c r="C411" s="37">
        <v>4301011431</v>
      </c>
      <c r="D411" s="325">
        <v>4607091384437</v>
      </c>
      <c r="E411" s="325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50</v>
      </c>
      <c r="N411" s="3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1" s="327"/>
      <c r="P411" s="327"/>
      <c r="Q411" s="327"/>
      <c r="R411" s="32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592</v>
      </c>
      <c r="B412" s="64" t="s">
        <v>593</v>
      </c>
      <c r="C412" s="37">
        <v>4301011365</v>
      </c>
      <c r="D412" s="325">
        <v>4607091389104</v>
      </c>
      <c r="E412" s="325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2" s="327"/>
      <c r="P412" s="327"/>
      <c r="Q412" s="327"/>
      <c r="R412" s="328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594</v>
      </c>
      <c r="B413" s="64" t="s">
        <v>595</v>
      </c>
      <c r="C413" s="37">
        <v>4301011367</v>
      </c>
      <c r="D413" s="325">
        <v>4680115880603</v>
      </c>
      <c r="E413" s="32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3" s="327"/>
      <c r="P413" s="327"/>
      <c r="Q413" s="327"/>
      <c r="R413" s="32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596</v>
      </c>
      <c r="B414" s="64" t="s">
        <v>597</v>
      </c>
      <c r="C414" s="37">
        <v>4301011168</v>
      </c>
      <c r="D414" s="325">
        <v>4607091389999</v>
      </c>
      <c r="E414" s="32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4" s="327"/>
      <c r="P414" s="327"/>
      <c r="Q414" s="327"/>
      <c r="R414" s="32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598</v>
      </c>
      <c r="B415" s="64" t="s">
        <v>599</v>
      </c>
      <c r="C415" s="37">
        <v>4301011372</v>
      </c>
      <c r="D415" s="325">
        <v>4680115882782</v>
      </c>
      <c r="E415" s="32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50</v>
      </c>
      <c r="N415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5" s="327"/>
      <c r="P415" s="327"/>
      <c r="Q415" s="327"/>
      <c r="R415" s="32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600</v>
      </c>
      <c r="B416" s="64" t="s">
        <v>601</v>
      </c>
      <c r="C416" s="37">
        <v>4301011190</v>
      </c>
      <c r="D416" s="325">
        <v>4607091389098</v>
      </c>
      <c r="E416" s="325"/>
      <c r="F416" s="63">
        <v>0.4</v>
      </c>
      <c r="G416" s="38">
        <v>6</v>
      </c>
      <c r="H416" s="63">
        <v>2.4</v>
      </c>
      <c r="I416" s="63">
        <v>2.6</v>
      </c>
      <c r="J416" s="38">
        <v>156</v>
      </c>
      <c r="K416" s="38" t="s">
        <v>80</v>
      </c>
      <c r="L416" s="39" t="s">
        <v>140</v>
      </c>
      <c r="M416" s="38">
        <v>50</v>
      </c>
      <c r="N416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6" s="327"/>
      <c r="P416" s="327"/>
      <c r="Q416" s="327"/>
      <c r="R416" s="32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IFERROR(IF(W416=0,"",ROUNDUP(W416/H416,0)*0.00753),"")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4301011366</v>
      </c>
      <c r="D417" s="325">
        <v>4607091389982</v>
      </c>
      <c r="E417" s="325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36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7" s="327"/>
      <c r="P417" s="327"/>
      <c r="Q417" s="327"/>
      <c r="R417" s="32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x14ac:dyDescent="0.2">
      <c r="A418" s="333"/>
      <c r="B418" s="333"/>
      <c r="C418" s="333"/>
      <c r="D418" s="333"/>
      <c r="E418" s="333"/>
      <c r="F418" s="333"/>
      <c r="G418" s="333"/>
      <c r="H418" s="333"/>
      <c r="I418" s="333"/>
      <c r="J418" s="333"/>
      <c r="K418" s="333"/>
      <c r="L418" s="333"/>
      <c r="M418" s="334"/>
      <c r="N418" s="330" t="s">
        <v>43</v>
      </c>
      <c r="O418" s="331"/>
      <c r="P418" s="331"/>
      <c r="Q418" s="331"/>
      <c r="R418" s="331"/>
      <c r="S418" s="331"/>
      <c r="T418" s="332"/>
      <c r="U418" s="43" t="s">
        <v>42</v>
      </c>
      <c r="V418" s="44">
        <f>IFERROR(V409/H409,"0")+IFERROR(V410/H410,"0")+IFERROR(V411/H411,"0")+IFERROR(V412/H412,"0")+IFERROR(V413/H413,"0")+IFERROR(V414/H414,"0")+IFERROR(V415/H415,"0")+IFERROR(V416/H416,"0")+IFERROR(V417/H417,"0")</f>
        <v>0</v>
      </c>
      <c r="W418" s="44">
        <f>IFERROR(W409/H409,"0")+IFERROR(W410/H410,"0")+IFERROR(W411/H411,"0")+IFERROR(W412/H412,"0")+IFERROR(W413/H413,"0")+IFERROR(W414/H414,"0")+IFERROR(W415/H415,"0")+IFERROR(W416/H416,"0")+IFERROR(W417/H417,"0")</f>
        <v>0</v>
      </c>
      <c r="X418" s="44">
        <f>IFERROR(IF(X409="",0,X409),"0")+IFERROR(IF(X410="",0,X410),"0")+IFERROR(IF(X411="",0,X411),"0")+IFERROR(IF(X412="",0,X412),"0")+IFERROR(IF(X413="",0,X413),"0")+IFERROR(IF(X414="",0,X414),"0")+IFERROR(IF(X415="",0,X415),"0")+IFERROR(IF(X416="",0,X416),"0")+IFERROR(IF(X417="",0,X417),"0")</f>
        <v>0</v>
      </c>
      <c r="Y418" s="68"/>
      <c r="Z418" s="68"/>
    </row>
    <row r="419" spans="1:53" x14ac:dyDescent="0.2">
      <c r="A419" s="333"/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4"/>
      <c r="N419" s="330" t="s">
        <v>43</v>
      </c>
      <c r="O419" s="331"/>
      <c r="P419" s="331"/>
      <c r="Q419" s="331"/>
      <c r="R419" s="331"/>
      <c r="S419" s="331"/>
      <c r="T419" s="332"/>
      <c r="U419" s="43" t="s">
        <v>0</v>
      </c>
      <c r="V419" s="44">
        <f>IFERROR(SUM(V409:V417),"0")</f>
        <v>0</v>
      </c>
      <c r="W419" s="44">
        <f>IFERROR(SUM(W409:W417),"0")</f>
        <v>0</v>
      </c>
      <c r="X419" s="43"/>
      <c r="Y419" s="68"/>
      <c r="Z419" s="68"/>
    </row>
    <row r="420" spans="1:53" ht="14.25" customHeight="1" x14ac:dyDescent="0.25">
      <c r="A420" s="339" t="s">
        <v>108</v>
      </c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39"/>
      <c r="N420" s="339"/>
      <c r="O420" s="339"/>
      <c r="P420" s="339"/>
      <c r="Q420" s="339"/>
      <c r="R420" s="339"/>
      <c r="S420" s="339"/>
      <c r="T420" s="339"/>
      <c r="U420" s="339"/>
      <c r="V420" s="339"/>
      <c r="W420" s="339"/>
      <c r="X420" s="339"/>
      <c r="Y420" s="67"/>
      <c r="Z420" s="67"/>
    </row>
    <row r="421" spans="1:53" ht="16.5" customHeight="1" x14ac:dyDescent="0.25">
      <c r="A421" s="64" t="s">
        <v>604</v>
      </c>
      <c r="B421" s="64" t="s">
        <v>605</v>
      </c>
      <c r="C421" s="37">
        <v>4301020222</v>
      </c>
      <c r="D421" s="325">
        <v>4607091388930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111</v>
      </c>
      <c r="M421" s="38">
        <v>55</v>
      </c>
      <c r="N421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1" s="327"/>
      <c r="P421" s="327"/>
      <c r="Q421" s="327"/>
      <c r="R421" s="328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16.5" customHeight="1" x14ac:dyDescent="0.25">
      <c r="A422" s="64" t="s">
        <v>606</v>
      </c>
      <c r="B422" s="64" t="s">
        <v>607</v>
      </c>
      <c r="C422" s="37">
        <v>4301020206</v>
      </c>
      <c r="D422" s="325">
        <v>4680115880054</v>
      </c>
      <c r="E422" s="32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2" s="327"/>
      <c r="P422" s="327"/>
      <c r="Q422" s="327"/>
      <c r="R422" s="328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x14ac:dyDescent="0.2">
      <c r="A423" s="333"/>
      <c r="B423" s="333"/>
      <c r="C423" s="333"/>
      <c r="D423" s="333"/>
      <c r="E423" s="333"/>
      <c r="F423" s="333"/>
      <c r="G423" s="333"/>
      <c r="H423" s="333"/>
      <c r="I423" s="333"/>
      <c r="J423" s="333"/>
      <c r="K423" s="333"/>
      <c r="L423" s="333"/>
      <c r="M423" s="334"/>
      <c r="N423" s="330" t="s">
        <v>43</v>
      </c>
      <c r="O423" s="331"/>
      <c r="P423" s="331"/>
      <c r="Q423" s="331"/>
      <c r="R423" s="331"/>
      <c r="S423" s="331"/>
      <c r="T423" s="332"/>
      <c r="U423" s="43" t="s">
        <v>42</v>
      </c>
      <c r="V423" s="44">
        <f>IFERROR(V421/H421,"0")+IFERROR(V422/H422,"0")</f>
        <v>0</v>
      </c>
      <c r="W423" s="44">
        <f>IFERROR(W421/H421,"0")+IFERROR(W422/H422,"0")</f>
        <v>0</v>
      </c>
      <c r="X423" s="44">
        <f>IFERROR(IF(X421="",0,X421),"0")+IFERROR(IF(X422="",0,X422),"0")</f>
        <v>0</v>
      </c>
      <c r="Y423" s="68"/>
      <c r="Z423" s="68"/>
    </row>
    <row r="424" spans="1:53" x14ac:dyDescent="0.2">
      <c r="A424" s="333"/>
      <c r="B424" s="333"/>
      <c r="C424" s="333"/>
      <c r="D424" s="333"/>
      <c r="E424" s="333"/>
      <c r="F424" s="333"/>
      <c r="G424" s="333"/>
      <c r="H424" s="333"/>
      <c r="I424" s="333"/>
      <c r="J424" s="333"/>
      <c r="K424" s="333"/>
      <c r="L424" s="333"/>
      <c r="M424" s="334"/>
      <c r="N424" s="330" t="s">
        <v>43</v>
      </c>
      <c r="O424" s="331"/>
      <c r="P424" s="331"/>
      <c r="Q424" s="331"/>
      <c r="R424" s="331"/>
      <c r="S424" s="331"/>
      <c r="T424" s="332"/>
      <c r="U424" s="43" t="s">
        <v>0</v>
      </c>
      <c r="V424" s="44">
        <f>IFERROR(SUM(V421:V422),"0")</f>
        <v>0</v>
      </c>
      <c r="W424" s="44">
        <f>IFERROR(SUM(W421:W422),"0")</f>
        <v>0</v>
      </c>
      <c r="X424" s="43"/>
      <c r="Y424" s="68"/>
      <c r="Z424" s="68"/>
    </row>
    <row r="425" spans="1:53" ht="14.25" customHeight="1" x14ac:dyDescent="0.25">
      <c r="A425" s="339" t="s">
        <v>76</v>
      </c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39"/>
      <c r="N425" s="339"/>
      <c r="O425" s="339"/>
      <c r="P425" s="339"/>
      <c r="Q425" s="339"/>
      <c r="R425" s="339"/>
      <c r="S425" s="339"/>
      <c r="T425" s="339"/>
      <c r="U425" s="339"/>
      <c r="V425" s="339"/>
      <c r="W425" s="339"/>
      <c r="X425" s="339"/>
      <c r="Y425" s="67"/>
      <c r="Z425" s="67"/>
    </row>
    <row r="426" spans="1:53" ht="27" customHeight="1" x14ac:dyDescent="0.25">
      <c r="A426" s="64" t="s">
        <v>608</v>
      </c>
      <c r="B426" s="64" t="s">
        <v>609</v>
      </c>
      <c r="C426" s="37">
        <v>4301031252</v>
      </c>
      <c r="D426" s="325">
        <v>4680115883116</v>
      </c>
      <c r="E426" s="32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60</v>
      </c>
      <c r="N426" s="3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6" s="327"/>
      <c r="P426" s="327"/>
      <c r="Q426" s="327"/>
      <c r="R426" s="32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ref="W426:W431" si="19"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610</v>
      </c>
      <c r="B427" s="64" t="s">
        <v>611</v>
      </c>
      <c r="C427" s="37">
        <v>4301031248</v>
      </c>
      <c r="D427" s="325">
        <v>4680115883093</v>
      </c>
      <c r="E427" s="325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7" s="327"/>
      <c r="P427" s="327"/>
      <c r="Q427" s="327"/>
      <c r="R427" s="32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612</v>
      </c>
      <c r="B428" s="64" t="s">
        <v>613</v>
      </c>
      <c r="C428" s="37">
        <v>4301031250</v>
      </c>
      <c r="D428" s="325">
        <v>4680115883109</v>
      </c>
      <c r="E428" s="325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3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8" s="327"/>
      <c r="P428" s="327"/>
      <c r="Q428" s="327"/>
      <c r="R428" s="328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4301031249</v>
      </c>
      <c r="D429" s="325">
        <v>4680115882072</v>
      </c>
      <c r="E429" s="325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60</v>
      </c>
      <c r="N429" s="359" t="s">
        <v>616</v>
      </c>
      <c r="O429" s="327"/>
      <c r="P429" s="327"/>
      <c r="Q429" s="327"/>
      <c r="R429" s="32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4301031251</v>
      </c>
      <c r="D430" s="325">
        <v>4680115882102</v>
      </c>
      <c r="E430" s="32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60" t="s">
        <v>619</v>
      </c>
      <c r="O430" s="327"/>
      <c r="P430" s="327"/>
      <c r="Q430" s="327"/>
      <c r="R430" s="32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4301031253</v>
      </c>
      <c r="D431" s="325">
        <v>4680115882096</v>
      </c>
      <c r="E431" s="32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353" t="s">
        <v>622</v>
      </c>
      <c r="O431" s="327"/>
      <c r="P431" s="327"/>
      <c r="Q431" s="327"/>
      <c r="R431" s="32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x14ac:dyDescent="0.2">
      <c r="A432" s="333"/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4"/>
      <c r="N432" s="330" t="s">
        <v>43</v>
      </c>
      <c r="O432" s="331"/>
      <c r="P432" s="331"/>
      <c r="Q432" s="331"/>
      <c r="R432" s="331"/>
      <c r="S432" s="331"/>
      <c r="T432" s="332"/>
      <c r="U432" s="43" t="s">
        <v>42</v>
      </c>
      <c r="V432" s="44">
        <f>IFERROR(V426/H426,"0")+IFERROR(V427/H427,"0")+IFERROR(V428/H428,"0")+IFERROR(V429/H429,"0")+IFERROR(V430/H430,"0")+IFERROR(V431/H431,"0")</f>
        <v>0</v>
      </c>
      <c r="W432" s="44">
        <f>IFERROR(W426/H426,"0")+IFERROR(W427/H427,"0")+IFERROR(W428/H428,"0")+IFERROR(W429/H429,"0")+IFERROR(W430/H430,"0")+IFERROR(W431/H431,"0")</f>
        <v>0</v>
      </c>
      <c r="X432" s="44">
        <f>IFERROR(IF(X426="",0,X426),"0")+IFERROR(IF(X427="",0,X427),"0")+IFERROR(IF(X428="",0,X428),"0")+IFERROR(IF(X429="",0,X429),"0")+IFERROR(IF(X430="",0,X430),"0")+IFERROR(IF(X431="",0,X431),"0")</f>
        <v>0</v>
      </c>
      <c r="Y432" s="68"/>
      <c r="Z432" s="68"/>
    </row>
    <row r="433" spans="1:53" x14ac:dyDescent="0.2">
      <c r="A433" s="333"/>
      <c r="B433" s="333"/>
      <c r="C433" s="333"/>
      <c r="D433" s="333"/>
      <c r="E433" s="333"/>
      <c r="F433" s="333"/>
      <c r="G433" s="333"/>
      <c r="H433" s="333"/>
      <c r="I433" s="333"/>
      <c r="J433" s="333"/>
      <c r="K433" s="333"/>
      <c r="L433" s="333"/>
      <c r="M433" s="334"/>
      <c r="N433" s="330" t="s">
        <v>43</v>
      </c>
      <c r="O433" s="331"/>
      <c r="P433" s="331"/>
      <c r="Q433" s="331"/>
      <c r="R433" s="331"/>
      <c r="S433" s="331"/>
      <c r="T433" s="332"/>
      <c r="U433" s="43" t="s">
        <v>0</v>
      </c>
      <c r="V433" s="44">
        <f>IFERROR(SUM(V426:V431),"0")</f>
        <v>0</v>
      </c>
      <c r="W433" s="44">
        <f>IFERROR(SUM(W426:W431),"0")</f>
        <v>0</v>
      </c>
      <c r="X433" s="43"/>
      <c r="Y433" s="68"/>
      <c r="Z433" s="68"/>
    </row>
    <row r="434" spans="1:53" ht="14.25" customHeight="1" x14ac:dyDescent="0.25">
      <c r="A434" s="339" t="s">
        <v>81</v>
      </c>
      <c r="B434" s="339"/>
      <c r="C434" s="339"/>
      <c r="D434" s="339"/>
      <c r="E434" s="339"/>
      <c r="F434" s="339"/>
      <c r="G434" s="339"/>
      <c r="H434" s="339"/>
      <c r="I434" s="339"/>
      <c r="J434" s="339"/>
      <c r="K434" s="339"/>
      <c r="L434" s="339"/>
      <c r="M434" s="339"/>
      <c r="N434" s="339"/>
      <c r="O434" s="339"/>
      <c r="P434" s="339"/>
      <c r="Q434" s="339"/>
      <c r="R434" s="339"/>
      <c r="S434" s="339"/>
      <c r="T434" s="339"/>
      <c r="U434" s="339"/>
      <c r="V434" s="339"/>
      <c r="W434" s="339"/>
      <c r="X434" s="339"/>
      <c r="Y434" s="67"/>
      <c r="Z434" s="67"/>
    </row>
    <row r="435" spans="1:53" ht="16.5" customHeight="1" x14ac:dyDescent="0.25">
      <c r="A435" s="64" t="s">
        <v>623</v>
      </c>
      <c r="B435" s="64" t="s">
        <v>624</v>
      </c>
      <c r="C435" s="37">
        <v>4301051230</v>
      </c>
      <c r="D435" s="325">
        <v>4607091383409</v>
      </c>
      <c r="E435" s="325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5" s="327"/>
      <c r="P435" s="327"/>
      <c r="Q435" s="327"/>
      <c r="R435" s="328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16.5" customHeight="1" x14ac:dyDescent="0.25">
      <c r="A436" s="64" t="s">
        <v>625</v>
      </c>
      <c r="B436" s="64" t="s">
        <v>626</v>
      </c>
      <c r="C436" s="37">
        <v>4301051231</v>
      </c>
      <c r="D436" s="325">
        <v>4607091383416</v>
      </c>
      <c r="E436" s="32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3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6" s="327"/>
      <c r="P436" s="327"/>
      <c r="Q436" s="327"/>
      <c r="R436" s="32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x14ac:dyDescent="0.2">
      <c r="A437" s="333"/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4"/>
      <c r="N437" s="330" t="s">
        <v>43</v>
      </c>
      <c r="O437" s="331"/>
      <c r="P437" s="331"/>
      <c r="Q437" s="331"/>
      <c r="R437" s="331"/>
      <c r="S437" s="331"/>
      <c r="T437" s="332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33"/>
      <c r="B438" s="333"/>
      <c r="C438" s="333"/>
      <c r="D438" s="333"/>
      <c r="E438" s="333"/>
      <c r="F438" s="333"/>
      <c r="G438" s="333"/>
      <c r="H438" s="333"/>
      <c r="I438" s="333"/>
      <c r="J438" s="333"/>
      <c r="K438" s="333"/>
      <c r="L438" s="333"/>
      <c r="M438" s="334"/>
      <c r="N438" s="330" t="s">
        <v>43</v>
      </c>
      <c r="O438" s="331"/>
      <c r="P438" s="331"/>
      <c r="Q438" s="331"/>
      <c r="R438" s="331"/>
      <c r="S438" s="331"/>
      <c r="T438" s="332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27.75" customHeight="1" x14ac:dyDescent="0.2">
      <c r="A439" s="349" t="s">
        <v>627</v>
      </c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49"/>
      <c r="N439" s="349"/>
      <c r="O439" s="349"/>
      <c r="P439" s="349"/>
      <c r="Q439" s="349"/>
      <c r="R439" s="349"/>
      <c r="S439" s="349"/>
      <c r="T439" s="349"/>
      <c r="U439" s="349"/>
      <c r="V439" s="349"/>
      <c r="W439" s="349"/>
      <c r="X439" s="349"/>
      <c r="Y439" s="55"/>
      <c r="Z439" s="55"/>
    </row>
    <row r="440" spans="1:53" ht="16.5" customHeight="1" x14ac:dyDescent="0.25">
      <c r="A440" s="350" t="s">
        <v>628</v>
      </c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66"/>
      <c r="Z440" s="66"/>
    </row>
    <row r="441" spans="1:53" ht="14.25" customHeight="1" x14ac:dyDescent="0.25">
      <c r="A441" s="339" t="s">
        <v>116</v>
      </c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39"/>
      <c r="N441" s="339"/>
      <c r="O441" s="339"/>
      <c r="P441" s="339"/>
      <c r="Q441" s="339"/>
      <c r="R441" s="339"/>
      <c r="S441" s="339"/>
      <c r="T441" s="339"/>
      <c r="U441" s="339"/>
      <c r="V441" s="339"/>
      <c r="W441" s="339"/>
      <c r="X441" s="339"/>
      <c r="Y441" s="67"/>
      <c r="Z441" s="67"/>
    </row>
    <row r="442" spans="1:53" ht="27" customHeight="1" x14ac:dyDescent="0.25">
      <c r="A442" s="64" t="s">
        <v>629</v>
      </c>
      <c r="B442" s="64" t="s">
        <v>630</v>
      </c>
      <c r="C442" s="37">
        <v>4301011585</v>
      </c>
      <c r="D442" s="325">
        <v>4640242180441</v>
      </c>
      <c r="E442" s="325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51" t="s">
        <v>631</v>
      </c>
      <c r="O442" s="327"/>
      <c r="P442" s="327"/>
      <c r="Q442" s="327"/>
      <c r="R442" s="32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8" t="s">
        <v>66</v>
      </c>
    </row>
    <row r="443" spans="1:53" ht="27" customHeight="1" x14ac:dyDescent="0.25">
      <c r="A443" s="64" t="s">
        <v>632</v>
      </c>
      <c r="B443" s="64" t="s">
        <v>633</v>
      </c>
      <c r="C443" s="37">
        <v>4301011584</v>
      </c>
      <c r="D443" s="325">
        <v>4640242180564</v>
      </c>
      <c r="E443" s="32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352" t="s">
        <v>634</v>
      </c>
      <c r="O443" s="327"/>
      <c r="P443" s="327"/>
      <c r="Q443" s="327"/>
      <c r="R443" s="32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9" t="s">
        <v>66</v>
      </c>
    </row>
    <row r="444" spans="1:53" x14ac:dyDescent="0.2">
      <c r="A444" s="333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4"/>
      <c r="N444" s="330" t="s">
        <v>43</v>
      </c>
      <c r="O444" s="331"/>
      <c r="P444" s="331"/>
      <c r="Q444" s="331"/>
      <c r="R444" s="331"/>
      <c r="S444" s="331"/>
      <c r="T444" s="332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4"/>
      <c r="N445" s="330" t="s">
        <v>43</v>
      </c>
      <c r="O445" s="331"/>
      <c r="P445" s="331"/>
      <c r="Q445" s="331"/>
      <c r="R445" s="331"/>
      <c r="S445" s="331"/>
      <c r="T445" s="332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39" t="s">
        <v>108</v>
      </c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39"/>
      <c r="N446" s="339"/>
      <c r="O446" s="339"/>
      <c r="P446" s="339"/>
      <c r="Q446" s="339"/>
      <c r="R446" s="339"/>
      <c r="S446" s="339"/>
      <c r="T446" s="339"/>
      <c r="U446" s="339"/>
      <c r="V446" s="339"/>
      <c r="W446" s="339"/>
      <c r="X446" s="339"/>
      <c r="Y446" s="67"/>
      <c r="Z446" s="67"/>
    </row>
    <row r="447" spans="1:53" ht="27" customHeight="1" x14ac:dyDescent="0.25">
      <c r="A447" s="64" t="s">
        <v>635</v>
      </c>
      <c r="B447" s="64" t="s">
        <v>636</v>
      </c>
      <c r="C447" s="37">
        <v>4301020260</v>
      </c>
      <c r="D447" s="325">
        <v>4640242180526</v>
      </c>
      <c r="E447" s="325"/>
      <c r="F447" s="63">
        <v>1.8</v>
      </c>
      <c r="G447" s="38">
        <v>6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111</v>
      </c>
      <c r="M447" s="38">
        <v>50</v>
      </c>
      <c r="N447" s="347" t="s">
        <v>637</v>
      </c>
      <c r="O447" s="327"/>
      <c r="P447" s="327"/>
      <c r="Q447" s="327"/>
      <c r="R447" s="32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0" t="s">
        <v>66</v>
      </c>
    </row>
    <row r="448" spans="1:53" ht="16.5" customHeight="1" x14ac:dyDescent="0.25">
      <c r="A448" s="64" t="s">
        <v>638</v>
      </c>
      <c r="B448" s="64" t="s">
        <v>639</v>
      </c>
      <c r="C448" s="37">
        <v>4301020269</v>
      </c>
      <c r="D448" s="325">
        <v>4640242180519</v>
      </c>
      <c r="E448" s="32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140</v>
      </c>
      <c r="M448" s="38">
        <v>50</v>
      </c>
      <c r="N448" s="348" t="s">
        <v>640</v>
      </c>
      <c r="O448" s="327"/>
      <c r="P448" s="327"/>
      <c r="Q448" s="327"/>
      <c r="R448" s="32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1" t="s">
        <v>66</v>
      </c>
    </row>
    <row r="449" spans="1:53" x14ac:dyDescent="0.2">
      <c r="A449" s="333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4"/>
      <c r="N449" s="330" t="s">
        <v>43</v>
      </c>
      <c r="O449" s="331"/>
      <c r="P449" s="331"/>
      <c r="Q449" s="331"/>
      <c r="R449" s="331"/>
      <c r="S449" s="331"/>
      <c r="T449" s="332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4"/>
      <c r="N450" s="330" t="s">
        <v>43</v>
      </c>
      <c r="O450" s="331"/>
      <c r="P450" s="331"/>
      <c r="Q450" s="331"/>
      <c r="R450" s="331"/>
      <c r="S450" s="331"/>
      <c r="T450" s="332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39" t="s">
        <v>76</v>
      </c>
      <c r="B451" s="339"/>
      <c r="C451" s="339"/>
      <c r="D451" s="339"/>
      <c r="E451" s="339"/>
      <c r="F451" s="339"/>
      <c r="G451" s="339"/>
      <c r="H451" s="339"/>
      <c r="I451" s="339"/>
      <c r="J451" s="339"/>
      <c r="K451" s="339"/>
      <c r="L451" s="339"/>
      <c r="M451" s="339"/>
      <c r="N451" s="339"/>
      <c r="O451" s="339"/>
      <c r="P451" s="339"/>
      <c r="Q451" s="339"/>
      <c r="R451" s="339"/>
      <c r="S451" s="339"/>
      <c r="T451" s="339"/>
      <c r="U451" s="339"/>
      <c r="V451" s="339"/>
      <c r="W451" s="339"/>
      <c r="X451" s="339"/>
      <c r="Y451" s="67"/>
      <c r="Z451" s="67"/>
    </row>
    <row r="452" spans="1:53" ht="27" customHeight="1" x14ac:dyDescent="0.25">
      <c r="A452" s="64" t="s">
        <v>642</v>
      </c>
      <c r="B452" s="64" t="s">
        <v>643</v>
      </c>
      <c r="C452" s="37">
        <v>4301031200</v>
      </c>
      <c r="D452" s="325">
        <v>4640242180489</v>
      </c>
      <c r="E452" s="325"/>
      <c r="F452" s="63">
        <v>0.28000000000000003</v>
      </c>
      <c r="G452" s="38">
        <v>6</v>
      </c>
      <c r="H452" s="63">
        <v>1.68</v>
      </c>
      <c r="I452" s="63">
        <v>1.84</v>
      </c>
      <c r="J452" s="38">
        <v>234</v>
      </c>
      <c r="K452" s="38" t="s">
        <v>182</v>
      </c>
      <c r="L452" s="39" t="s">
        <v>79</v>
      </c>
      <c r="M452" s="38">
        <v>40</v>
      </c>
      <c r="N452" s="343" t="s">
        <v>644</v>
      </c>
      <c r="O452" s="327"/>
      <c r="P452" s="327"/>
      <c r="Q452" s="327"/>
      <c r="R452" s="328"/>
      <c r="S452" s="40" t="s">
        <v>641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IFERROR(IF(W452=0,"",ROUNDUP(W452/H452,0)*0.00502),"")</f>
        <v/>
      </c>
      <c r="Y452" s="69" t="s">
        <v>48</v>
      </c>
      <c r="Z452" s="70" t="s">
        <v>130</v>
      </c>
      <c r="AD452" s="71"/>
      <c r="BA452" s="312" t="s">
        <v>66</v>
      </c>
    </row>
    <row r="453" spans="1:53" ht="27" customHeight="1" x14ac:dyDescent="0.25">
      <c r="A453" s="64" t="s">
        <v>645</v>
      </c>
      <c r="B453" s="64" t="s">
        <v>646</v>
      </c>
      <c r="C453" s="37">
        <v>4301031280</v>
      </c>
      <c r="D453" s="325">
        <v>4640242180816</v>
      </c>
      <c r="E453" s="325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344" t="s">
        <v>647</v>
      </c>
      <c r="O453" s="327"/>
      <c r="P453" s="327"/>
      <c r="Q453" s="327"/>
      <c r="R453" s="32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3" t="s">
        <v>66</v>
      </c>
    </row>
    <row r="454" spans="1:53" ht="27" customHeight="1" x14ac:dyDescent="0.25">
      <c r="A454" s="64" t="s">
        <v>648</v>
      </c>
      <c r="B454" s="64" t="s">
        <v>649</v>
      </c>
      <c r="C454" s="37">
        <v>4301031244</v>
      </c>
      <c r="D454" s="325">
        <v>4640242180595</v>
      </c>
      <c r="E454" s="325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345" t="s">
        <v>650</v>
      </c>
      <c r="O454" s="327"/>
      <c r="P454" s="327"/>
      <c r="Q454" s="327"/>
      <c r="R454" s="32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651</v>
      </c>
      <c r="B455" s="64" t="s">
        <v>652</v>
      </c>
      <c r="C455" s="37">
        <v>4301031203</v>
      </c>
      <c r="D455" s="325">
        <v>4640242180908</v>
      </c>
      <c r="E455" s="325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182</v>
      </c>
      <c r="L455" s="39" t="s">
        <v>79</v>
      </c>
      <c r="M455" s="38">
        <v>40</v>
      </c>
      <c r="N455" s="346" t="s">
        <v>653</v>
      </c>
      <c r="O455" s="327"/>
      <c r="P455" s="327"/>
      <c r="Q455" s="327"/>
      <c r="R455" s="328"/>
      <c r="S455" s="40" t="s">
        <v>641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IFERROR(IF(W455=0,"",ROUNDUP(W455/H455,0)*0.00502),"")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3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4"/>
      <c r="N456" s="330" t="s">
        <v>43</v>
      </c>
      <c r="O456" s="331"/>
      <c r="P456" s="331"/>
      <c r="Q456" s="331"/>
      <c r="R456" s="331"/>
      <c r="S456" s="331"/>
      <c r="T456" s="332"/>
      <c r="U456" s="43" t="s">
        <v>42</v>
      </c>
      <c r="V456" s="44">
        <f>IFERROR(V452/H452,"0")+IFERROR(V453/H453,"0")+IFERROR(V454/H454,"0")+IFERROR(V455/H455,"0")</f>
        <v>0</v>
      </c>
      <c r="W456" s="44">
        <f>IFERROR(W452/H452,"0")+IFERROR(W453/H453,"0")+IFERROR(W454/H454,"0")+IFERROR(W455/H455,"0")</f>
        <v>0</v>
      </c>
      <c r="X456" s="44">
        <f>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4"/>
      <c r="N457" s="330" t="s">
        <v>43</v>
      </c>
      <c r="O457" s="331"/>
      <c r="P457" s="331"/>
      <c r="Q457" s="331"/>
      <c r="R457" s="331"/>
      <c r="S457" s="331"/>
      <c r="T457" s="332"/>
      <c r="U457" s="43" t="s">
        <v>0</v>
      </c>
      <c r="V457" s="44">
        <f>IFERROR(SUM(V452:V455),"0")</f>
        <v>0</v>
      </c>
      <c r="W457" s="44">
        <f>IFERROR(SUM(W452:W455),"0")</f>
        <v>0</v>
      </c>
      <c r="X457" s="43"/>
      <c r="Y457" s="68"/>
      <c r="Z457" s="68"/>
    </row>
    <row r="458" spans="1:53" ht="14.25" customHeight="1" x14ac:dyDescent="0.25">
      <c r="A458" s="339" t="s">
        <v>81</v>
      </c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39"/>
      <c r="N458" s="339"/>
      <c r="O458" s="339"/>
      <c r="P458" s="339"/>
      <c r="Q458" s="339"/>
      <c r="R458" s="339"/>
      <c r="S458" s="339"/>
      <c r="T458" s="339"/>
      <c r="U458" s="339"/>
      <c r="V458" s="339"/>
      <c r="W458" s="339"/>
      <c r="X458" s="339"/>
      <c r="Y458" s="67"/>
      <c r="Z458" s="67"/>
    </row>
    <row r="459" spans="1:53" ht="27" customHeight="1" x14ac:dyDescent="0.25">
      <c r="A459" s="64" t="s">
        <v>654</v>
      </c>
      <c r="B459" s="64" t="s">
        <v>655</v>
      </c>
      <c r="C459" s="37">
        <v>4301051390</v>
      </c>
      <c r="D459" s="325">
        <v>4640242181233</v>
      </c>
      <c r="E459" s="325"/>
      <c r="F459" s="63">
        <v>0.3</v>
      </c>
      <c r="G459" s="38">
        <v>6</v>
      </c>
      <c r="H459" s="63">
        <v>1.8</v>
      </c>
      <c r="I459" s="63">
        <v>1.984</v>
      </c>
      <c r="J459" s="38">
        <v>234</v>
      </c>
      <c r="K459" s="38" t="s">
        <v>182</v>
      </c>
      <c r="L459" s="39" t="s">
        <v>79</v>
      </c>
      <c r="M459" s="38">
        <v>40</v>
      </c>
      <c r="N459" s="340" t="s">
        <v>656</v>
      </c>
      <c r="O459" s="327"/>
      <c r="P459" s="327"/>
      <c r="Q459" s="327"/>
      <c r="R459" s="328"/>
      <c r="S459" s="40" t="s">
        <v>641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IFERROR(IF(W459=0,"",ROUNDUP(W459/H459,0)*0.00502),"")</f>
        <v/>
      </c>
      <c r="Y459" s="69" t="s">
        <v>48</v>
      </c>
      <c r="Z459" s="70" t="s">
        <v>130</v>
      </c>
      <c r="AD459" s="71"/>
      <c r="BA459" s="316" t="s">
        <v>66</v>
      </c>
    </row>
    <row r="460" spans="1:53" ht="27" customHeight="1" x14ac:dyDescent="0.25">
      <c r="A460" s="64" t="s">
        <v>657</v>
      </c>
      <c r="B460" s="64" t="s">
        <v>658</v>
      </c>
      <c r="C460" s="37">
        <v>4301051448</v>
      </c>
      <c r="D460" s="325">
        <v>4640242181226</v>
      </c>
      <c r="E460" s="325"/>
      <c r="F460" s="63">
        <v>0.3</v>
      </c>
      <c r="G460" s="38">
        <v>6</v>
      </c>
      <c r="H460" s="63">
        <v>1.8</v>
      </c>
      <c r="I460" s="63">
        <v>1.972</v>
      </c>
      <c r="J460" s="38">
        <v>234</v>
      </c>
      <c r="K460" s="38" t="s">
        <v>182</v>
      </c>
      <c r="L460" s="39" t="s">
        <v>79</v>
      </c>
      <c r="M460" s="38">
        <v>30</v>
      </c>
      <c r="N460" s="341" t="s">
        <v>659</v>
      </c>
      <c r="O460" s="327"/>
      <c r="P460" s="327"/>
      <c r="Q460" s="327"/>
      <c r="R460" s="328"/>
      <c r="S460" s="40" t="s">
        <v>641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660</v>
      </c>
      <c r="B461" s="64" t="s">
        <v>661</v>
      </c>
      <c r="C461" s="37">
        <v>4301051310</v>
      </c>
      <c r="D461" s="325">
        <v>4680115880870</v>
      </c>
      <c r="E461" s="325"/>
      <c r="F461" s="63">
        <v>1.3</v>
      </c>
      <c r="G461" s="38">
        <v>6</v>
      </c>
      <c r="H461" s="63">
        <v>7.8</v>
      </c>
      <c r="I461" s="63">
        <v>8.3640000000000008</v>
      </c>
      <c r="J461" s="38">
        <v>56</v>
      </c>
      <c r="K461" s="38" t="s">
        <v>112</v>
      </c>
      <c r="L461" s="39" t="s">
        <v>140</v>
      </c>
      <c r="M461" s="38">
        <v>40</v>
      </c>
      <c r="N461" s="3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1" s="327"/>
      <c r="P461" s="327"/>
      <c r="Q461" s="327"/>
      <c r="R461" s="328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662</v>
      </c>
      <c r="B462" s="64" t="s">
        <v>663</v>
      </c>
      <c r="C462" s="37">
        <v>4301051510</v>
      </c>
      <c r="D462" s="325">
        <v>4640242180540</v>
      </c>
      <c r="E462" s="32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79</v>
      </c>
      <c r="M462" s="38">
        <v>30</v>
      </c>
      <c r="N462" s="326" t="s">
        <v>664</v>
      </c>
      <c r="O462" s="327"/>
      <c r="P462" s="327"/>
      <c r="Q462" s="327"/>
      <c r="R462" s="32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665</v>
      </c>
      <c r="B463" s="64" t="s">
        <v>666</v>
      </c>
      <c r="C463" s="37">
        <v>4301051508</v>
      </c>
      <c r="D463" s="325">
        <v>4640242180557</v>
      </c>
      <c r="E463" s="32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80</v>
      </c>
      <c r="L463" s="39" t="s">
        <v>79</v>
      </c>
      <c r="M463" s="38">
        <v>30</v>
      </c>
      <c r="N463" s="329" t="s">
        <v>667</v>
      </c>
      <c r="O463" s="327"/>
      <c r="P463" s="327"/>
      <c r="Q463" s="327"/>
      <c r="R463" s="32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33"/>
      <c r="B464" s="333"/>
      <c r="C464" s="333"/>
      <c r="D464" s="333"/>
      <c r="E464" s="333"/>
      <c r="F464" s="333"/>
      <c r="G464" s="333"/>
      <c r="H464" s="333"/>
      <c r="I464" s="333"/>
      <c r="J464" s="333"/>
      <c r="K464" s="333"/>
      <c r="L464" s="333"/>
      <c r="M464" s="334"/>
      <c r="N464" s="330" t="s">
        <v>43</v>
      </c>
      <c r="O464" s="331"/>
      <c r="P464" s="331"/>
      <c r="Q464" s="331"/>
      <c r="R464" s="331"/>
      <c r="S464" s="331"/>
      <c r="T464" s="332"/>
      <c r="U464" s="43" t="s">
        <v>42</v>
      </c>
      <c r="V464" s="44">
        <f>IFERROR(V459/H459,"0")+IFERROR(V460/H460,"0")+IFERROR(V461/H461,"0")+IFERROR(V462/H462,"0")+IFERROR(V463/H463,"0")</f>
        <v>0</v>
      </c>
      <c r="W464" s="44">
        <f>IFERROR(W459/H459,"0")+IFERROR(W460/H460,"0")+IFERROR(W461/H461,"0")+IFERROR(W462/H462,"0")+IFERROR(W463/H463,"0")</f>
        <v>0</v>
      </c>
      <c r="X464" s="44">
        <f>IFERROR(IF(X459="",0,X459),"0")+IFERROR(IF(X460="",0,X460),"0")+IFERROR(IF(X461="",0,X461),"0")+IFERROR(IF(X462="",0,X462),"0")+IFERROR(IF(X463="",0,X463),"0")</f>
        <v>0</v>
      </c>
      <c r="Y464" s="68"/>
      <c r="Z464" s="68"/>
    </row>
    <row r="465" spans="1:29" x14ac:dyDescent="0.2">
      <c r="A465" s="333"/>
      <c r="B465" s="333"/>
      <c r="C465" s="333"/>
      <c r="D465" s="333"/>
      <c r="E465" s="333"/>
      <c r="F465" s="333"/>
      <c r="G465" s="333"/>
      <c r="H465" s="333"/>
      <c r="I465" s="333"/>
      <c r="J465" s="333"/>
      <c r="K465" s="333"/>
      <c r="L465" s="333"/>
      <c r="M465" s="334"/>
      <c r="N465" s="330" t="s">
        <v>43</v>
      </c>
      <c r="O465" s="331"/>
      <c r="P465" s="331"/>
      <c r="Q465" s="331"/>
      <c r="R465" s="331"/>
      <c r="S465" s="331"/>
      <c r="T465" s="332"/>
      <c r="U465" s="43" t="s">
        <v>0</v>
      </c>
      <c r="V465" s="44">
        <f>IFERROR(SUM(V459:V463),"0")</f>
        <v>0</v>
      </c>
      <c r="W465" s="44">
        <f>IFERROR(SUM(W459:W463),"0")</f>
        <v>0</v>
      </c>
      <c r="X465" s="43"/>
      <c r="Y465" s="68"/>
      <c r="Z465" s="68"/>
    </row>
    <row r="466" spans="1:29" ht="15" customHeight="1" x14ac:dyDescent="0.2">
      <c r="A466" s="333"/>
      <c r="B466" s="333"/>
      <c r="C466" s="333"/>
      <c r="D466" s="333"/>
      <c r="E466" s="333"/>
      <c r="F466" s="333"/>
      <c r="G466" s="333"/>
      <c r="H466" s="333"/>
      <c r="I466" s="333"/>
      <c r="J466" s="333"/>
      <c r="K466" s="333"/>
      <c r="L466" s="333"/>
      <c r="M466" s="338"/>
      <c r="N466" s="335" t="s">
        <v>36</v>
      </c>
      <c r="O466" s="336"/>
      <c r="P466" s="336"/>
      <c r="Q466" s="336"/>
      <c r="R466" s="336"/>
      <c r="S466" s="336"/>
      <c r="T466" s="337"/>
      <c r="U466" s="43" t="s">
        <v>0</v>
      </c>
      <c r="V466" s="44">
        <f>IFERROR(V24+V33+V37+V41+V45+V52+V60+V82+V90+V101+V113+V122+V129+V137+V150+V156+V161+V168+V188+V195+V200+V219+V223+V229+V241+V247+V253+V259+V270+V275+V280+V284+V288+V292+V305+V311+V316+V320+V328+V333+V340+V344+V351+V367+V374+V378+V385+V391+V401+V405+V419+V424+V433+V438+V445+V450+V457+V465,"0")</f>
        <v>0</v>
      </c>
      <c r="W466" s="44">
        <f>IFERROR(W24+W33+W37+W41+W45+W52+W60+W82+W90+W101+W113+W122+W129+W137+W150+W156+W161+W168+W188+W195+W200+W219+W223+W229+W241+W247+W253+W259+W270+W275+W280+W284+W288+W292+W305+W311+W316+W320+W328+W333+W340+W344+W351+W367+W374+W378+W385+W391+W401+W405+W419+W424+W433+W438+W445+W450+W457+W465,"0")</f>
        <v>0</v>
      </c>
      <c r="X466" s="43"/>
      <c r="Y466" s="68"/>
      <c r="Z466" s="68"/>
    </row>
    <row r="467" spans="1:29" x14ac:dyDescent="0.2">
      <c r="A467" s="333"/>
      <c r="B467" s="333"/>
      <c r="C467" s="333"/>
      <c r="D467" s="333"/>
      <c r="E467" s="333"/>
      <c r="F467" s="333"/>
      <c r="G467" s="333"/>
      <c r="H467" s="333"/>
      <c r="I467" s="333"/>
      <c r="J467" s="333"/>
      <c r="K467" s="333"/>
      <c r="L467" s="333"/>
      <c r="M467" s="338"/>
      <c r="N467" s="335" t="s">
        <v>37</v>
      </c>
      <c r="O467" s="336"/>
      <c r="P467" s="336"/>
      <c r="Q467" s="336"/>
      <c r="R467" s="336"/>
      <c r="S467" s="336"/>
      <c r="T467" s="337"/>
      <c r="U467" s="43" t="s">
        <v>0</v>
      </c>
      <c r="V46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221*I221/H221,"0")+IFERROR(V225*I225/H225,"0")+IFERROR(V226*I226/H226,"0")+IFERROR(V227*I227/H227,"0")+IFERROR(V231*I231/H231,"0")+IFERROR(V232*I232/H232,"0")+IFERROR(V233*I233/H233,"0")+IFERROR(V234*I234/H234,"0")+IFERROR(V235*I235/H235,"0")+IFERROR(V236*I236/H236,"0")+IFERROR(V237*I237/H237,"0")+IFERROR(V238*I238/H238,"0")+IFERROR(V239*I239/H239,"0")+IFERROR(V243*I243/H243,"0")+IFERROR(V244*I244/H244,"0")+IFERROR(V245*I245/H245,"0")+IFERROR(V249*I249/H249,"0")+IFERROR(V250*I250/H250,"0")+IFERROR(V251*I251/H251,"0")+IFERROR(V255*I255/H255,"0")+IFERROR(V256*I256/H256,"0")+IFERROR(V257*I257/H257,"0")+IFERROR(V262*I262/H262,"0")+IFERROR(V263*I263/H263,"0")+IFERROR(V264*I264/H264,"0")+IFERROR(V265*I265/H265,"0")+IFERROR(V266*I266/H266,"0")+IFERROR(V267*I267/H267,"0")+IFERROR(V268*I268/H268,"0")+IFERROR(V272*I272/H272,"0")+IFERROR(V273*I273/H273,"0")+IFERROR(V278*I278/H278,"0")+IFERROR(V282*I282/H282,"0")+IFERROR(V286*I286/H286,"0")+IFERROR(V290*I290/H290,"0")+IFERROR(V296*I296/H296,"0")+IFERROR(V297*I297/H297,"0")+IFERROR(V298*I298/H298,"0")+IFERROR(V299*I299/H299,"0")+IFERROR(V300*I300/H300,"0")+IFERROR(V301*I301/H301,"0")+IFERROR(V302*I302/H302,"0")+IFERROR(V303*I303/H303,"0")+IFERROR(V307*I307/H307,"0")+IFERROR(V308*I308/H308,"0")+IFERROR(V309*I309/H309,"0")+IFERROR(V313*I313/H313,"0")+IFERROR(V314*I314/H314,"0")+IFERROR(V318*I318/H318,"0")+IFERROR(V323*I323/H323,"0")+IFERROR(V324*I324/H324,"0")+IFERROR(V325*I325/H325,"0")+IFERROR(V326*I326/H326,"0")+IFERROR(V330*I330/H330,"0")+IFERROR(V331*I331/H331,"0")+IFERROR(V335*I335/H335,"0")+IFERROR(V336*I336/H336,"0")+IFERROR(V337*I337/H337,"0")+IFERROR(V338*I338/H338,"0")+IFERROR(V342*I342/H342,"0")+IFERROR(V348*I348/H348,"0")+IFERROR(V349*I349/H349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369*I369/H369,"0")+IFERROR(V370*I370/H370,"0")+IFERROR(V371*I371/H371,"0")+IFERROR(V372*I372/H372,"0")+IFERROR(V376*I376/H376,"0")+IFERROR(V380*I380/H380,"0")+IFERROR(V381*I381/H381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403*I403/H403,"0")+IFERROR(V409*I409/H409,"0")+IFERROR(V410*I410/H410,"0")+IFERROR(V411*I411/H411,"0")+IFERROR(V412*I412/H412,"0")+IFERROR(V413*I413/H413,"0")+IFERROR(V414*I414/H414,"0")+IFERROR(V415*I415/H415,"0")+IFERROR(V416*I416/H416,"0")+IFERROR(V417*I417/H417,"0")+IFERROR(V421*I421/H421,"0")+IFERROR(V422*I422/H422,"0")+IFERROR(V426*I426/H426,"0")+IFERROR(V427*I427/H427,"0")+IFERROR(V428*I428/H428,"0")+IFERROR(V429*I429/H429,"0")+IFERROR(V430*I430/H430,"0")+IFERROR(V431*I431/H431,"0")+IFERROR(V435*I435/H435,"0")+IFERROR(V436*I436/H436,"0")+IFERROR(V442*I442/H442,"0")+IFERROR(V443*I443/H443,"0")+IFERROR(V447*I447/H447,"0")+IFERROR(V448*I448/H448,"0")+IFERROR(V452*I452/H452,"0")+IFERROR(V453*I453/H453,"0")+IFERROR(V454*I454/H454,"0")+IFERROR(V455*I455/H455,"0")+IFERROR(V459*I459/H459,"0")+IFERROR(V460*I460/H460,"0")+IFERROR(V461*I461/H461,"0")+IFERROR(V462*I462/H462,"0")+IFERROR(V463*I463/H463,"0"),"0")</f>
        <v>0</v>
      </c>
      <c r="W46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221*I221/H221,"0")+IFERROR(W225*I225/H225,"0")+IFERROR(W226*I226/H226,"0")+IFERROR(W227*I227/H227,"0")+IFERROR(W231*I231/H231,"0")+IFERROR(W232*I232/H232,"0")+IFERROR(W233*I233/H233,"0")+IFERROR(W234*I234/H234,"0")+IFERROR(W235*I235/H235,"0")+IFERROR(W236*I236/H236,"0")+IFERROR(W237*I237/H237,"0")+IFERROR(W238*I238/H238,"0")+IFERROR(W239*I239/H239,"0")+IFERROR(W243*I243/H243,"0")+IFERROR(W244*I244/H244,"0")+IFERROR(W245*I245/H245,"0")+IFERROR(W249*I249/H249,"0")+IFERROR(W250*I250/H250,"0")+IFERROR(W251*I251/H251,"0")+IFERROR(W255*I255/H255,"0")+IFERROR(W256*I256/H256,"0")+IFERROR(W257*I257/H257,"0")+IFERROR(W262*I262/H262,"0")+IFERROR(W263*I263/H263,"0")+IFERROR(W264*I264/H264,"0")+IFERROR(W265*I265/H265,"0")+IFERROR(W266*I266/H266,"0")+IFERROR(W267*I267/H267,"0")+IFERROR(W268*I268/H268,"0")+IFERROR(W272*I272/H272,"0")+IFERROR(W273*I273/H273,"0")+IFERROR(W278*I278/H278,"0")+IFERROR(W282*I282/H282,"0")+IFERROR(W286*I286/H286,"0")+IFERROR(W290*I290/H290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309*I309/H309,"0")+IFERROR(W313*I313/H313,"0")+IFERROR(W314*I314/H314,"0")+IFERROR(W318*I318/H318,"0")+IFERROR(W323*I323/H323,"0")+IFERROR(W324*I324/H324,"0")+IFERROR(W325*I325/H325,"0")+IFERROR(W326*I326/H326,"0")+IFERROR(W330*I330/H330,"0")+IFERROR(W331*I331/H331,"0")+IFERROR(W335*I335/H335,"0")+IFERROR(W336*I336/H336,"0")+IFERROR(W337*I337/H337,"0")+IFERROR(W338*I338/H338,"0")+IFERROR(W342*I342/H342,"0")+IFERROR(W348*I348/H348,"0")+IFERROR(W349*I349/H349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369*I369/H369,"0")+IFERROR(W370*I370/H370,"0")+IFERROR(W371*I371/H371,"0")+IFERROR(W372*I372/H372,"0")+IFERROR(W376*I376/H376,"0")+IFERROR(W380*I380/H380,"0")+IFERROR(W381*I381/H381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403*I403/H403,"0")+IFERROR(W409*I409/H409,"0")+IFERROR(W410*I410/H410,"0")+IFERROR(W411*I411/H411,"0")+IFERROR(W412*I412/H412,"0")+IFERROR(W413*I413/H413,"0")+IFERROR(W414*I414/H414,"0")+IFERROR(W415*I415/H415,"0")+IFERROR(W416*I416/H416,"0")+IFERROR(W417*I417/H417,"0")+IFERROR(W421*I421/H421,"0")+IFERROR(W422*I422/H422,"0")+IFERROR(W426*I426/H426,"0")+IFERROR(W427*I427/H427,"0")+IFERROR(W428*I428/H428,"0")+IFERROR(W429*I429/H429,"0")+IFERROR(W430*I430/H430,"0")+IFERROR(W431*I431/H431,"0")+IFERROR(W435*I435/H435,"0")+IFERROR(W436*I436/H436,"0")+IFERROR(W442*I442/H442,"0")+IFERROR(W443*I443/H443,"0")+IFERROR(W447*I447/H447,"0")+IFERROR(W448*I448/H448,"0")+IFERROR(W452*I452/H452,"0")+IFERROR(W453*I453/H453,"0")+IFERROR(W454*I454/H454,"0")+IFERROR(W455*I455/H455,"0")+IFERROR(W459*I459/H459,"0")+IFERROR(W460*I460/H460,"0")+IFERROR(W461*I461/H461,"0")+IFERROR(W462*I462/H462,"0")+IFERROR(W463*I463/H463,"0"),"0")</f>
        <v>0</v>
      </c>
      <c r="X467" s="43"/>
      <c r="Y467" s="68"/>
      <c r="Z467" s="68"/>
    </row>
    <row r="468" spans="1:29" x14ac:dyDescent="0.2">
      <c r="A468" s="333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8"/>
      <c r="N468" s="335" t="s">
        <v>38</v>
      </c>
      <c r="O468" s="336"/>
      <c r="P468" s="336"/>
      <c r="Q468" s="336"/>
      <c r="R468" s="336"/>
      <c r="S468" s="336"/>
      <c r="T468" s="337"/>
      <c r="U468" s="43" t="s">
        <v>23</v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217*(V203:V217/H203:H217)),"0")+IFERROR(SUMPRODUCT(1/J221:J221*(V221:V221/H221:H221)),"0")+IFERROR(SUMPRODUCT(1/J225:J227*(V225:V227/H225:H227)),"0")+IFERROR(SUMPRODUCT(1/J231:J239*(V231:V239/H231:H239)),"0")+IFERROR(SUMPRODUCT(1/J243:J245*(V243:V245/H243:H245)),"0")+IFERROR(SUMPRODUCT(1/J249:J251*(V249:V251/H249:H251)),"0")+IFERROR(SUMPRODUCT(1/J255:J257*(V255:V257/H255:H257)),"0")+IFERROR(SUMPRODUCT(1/J262:J268*(V262:V268/H262:H268)),"0")+IFERROR(SUMPRODUCT(1/J272:J273*(V272:V273/H272:H273)),"0")+IFERROR(SUMPRODUCT(1/J278:J278*(V278:V278/H278:H278)),"0")+IFERROR(SUMPRODUCT(1/J282:J282*(V282:V282/H282:H282)),"0")+IFERROR(SUMPRODUCT(1/J286:J286*(V286:V286/H286:H286)),"0")+IFERROR(SUMPRODUCT(1/J290:J290*(V290:V290/H290:H290)),"0")+IFERROR(SUMPRODUCT(1/J296:J303*(V296:V303/H296:H303)),"0")+IFERROR(SUMPRODUCT(1/J307:J309*(V307:V309/H307:H309)),"0")+IFERROR(SUMPRODUCT(1/J313:J314*(V313:V314/H313:H314)),"0")+IFERROR(SUMPRODUCT(1/J318:J318*(V318:V318/H318:H318)),"0")+IFERROR(SUMPRODUCT(1/J323:J326*(V323:V326/H323:H326)),"0")+IFERROR(SUMPRODUCT(1/J330:J331*(V330:V331/H330:H331)),"0")+IFERROR(SUMPRODUCT(1/J335:J338*(V335:V338/H335:H338)),"0")+IFERROR(SUMPRODUCT(1/J342:J342*(V342:V342/H342:H342)),"0")+IFERROR(SUMPRODUCT(1/J348:J349*(V348:V349/H348:H349)),"0")+IFERROR(SUMPRODUCT(1/J353:J365*(V353:V365/H353:H365)),"0")+IFERROR(SUMPRODUCT(1/J369:J372*(V369:V372/H369:H372)),"0")+IFERROR(SUMPRODUCT(1/J376:J376*(V376:V376/H376:H376)),"0")+IFERROR(SUMPRODUCT(1/J380:J383*(V380:V383/H380:H383)),"0")+IFERROR(SUMPRODUCT(1/J388:J389*(V388:V389/H388:H389)),"0")+IFERROR(SUMPRODUCT(1/J393:J399*(V393:V399/H393:H399)),"0")+IFERROR(SUMPRODUCT(1/J403:J403*(V403:V403/H403:H403)),"0")+IFERROR(SUMPRODUCT(1/J409:J417*(V409:V417/H409:H417)),"0")+IFERROR(SUMPRODUCT(1/J421:J422*(V421:V422/H421:H422)),"0")+IFERROR(SUMPRODUCT(1/J426:J431*(V426:V431/H426:H431)),"0")+IFERROR(SUMPRODUCT(1/J435:J436*(V435:V436/H435:H436)),"0")+IFERROR(SUMPRODUCT(1/J442:J443*(V442:V443/H442:H443)),"0")+IFERROR(SUMPRODUCT(1/J447:J448*(V447:V448/H447:H448)),"0")+IFERROR(SUMPRODUCT(1/J452:J455*(V452:V455/H452:H455)),"0")+IFERROR(SUMPRODUCT(1/J459:J463*(V459:V463/H459:H463)),"0"),0)</f>
        <v>0</v>
      </c>
      <c r="W46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217*(W203:W217/H203:H217)),"0")+IFERROR(SUMPRODUCT(1/J221:J221*(W221:W221/H221:H221)),"0")+IFERROR(SUMPRODUCT(1/J225:J227*(W225:W227/H225:H227)),"0")+IFERROR(SUMPRODUCT(1/J231:J239*(W231:W239/H231:H239)),"0")+IFERROR(SUMPRODUCT(1/J243:J245*(W243:W245/H243:H245)),"0")+IFERROR(SUMPRODUCT(1/J249:J251*(W249:W251/H249:H251)),"0")+IFERROR(SUMPRODUCT(1/J255:J257*(W255:W257/H255:H257)),"0")+IFERROR(SUMPRODUCT(1/J262:J268*(W262:W268/H262:H268)),"0")+IFERROR(SUMPRODUCT(1/J272:J273*(W272:W273/H272:H273)),"0")+IFERROR(SUMPRODUCT(1/J278:J278*(W278:W278/H278:H278)),"0")+IFERROR(SUMPRODUCT(1/J282:J282*(W282:W282/H282:H282)),"0")+IFERROR(SUMPRODUCT(1/J286:J286*(W286:W286/H286:H286)),"0")+IFERROR(SUMPRODUCT(1/J290:J290*(W290:W290/H290:H290)),"0")+IFERROR(SUMPRODUCT(1/J296:J303*(W296:W303/H296:H303)),"0")+IFERROR(SUMPRODUCT(1/J307:J309*(W307:W309/H307:H309)),"0")+IFERROR(SUMPRODUCT(1/J313:J314*(W313:W314/H313:H314)),"0")+IFERROR(SUMPRODUCT(1/J318:J318*(W318:W318/H318:H318)),"0")+IFERROR(SUMPRODUCT(1/J323:J326*(W323:W326/H323:H326)),"0")+IFERROR(SUMPRODUCT(1/J330:J331*(W330:W331/H330:H331)),"0")+IFERROR(SUMPRODUCT(1/J335:J338*(W335:W338/H335:H338)),"0")+IFERROR(SUMPRODUCT(1/J342:J342*(W342:W342/H342:H342)),"0")+IFERROR(SUMPRODUCT(1/J348:J349*(W348:W349/H348:H349)),"0")+IFERROR(SUMPRODUCT(1/J353:J365*(W353:W365/H353:H365)),"0")+IFERROR(SUMPRODUCT(1/J369:J372*(W369:W372/H369:H372)),"0")+IFERROR(SUMPRODUCT(1/J376:J376*(W376:W376/H376:H376)),"0")+IFERROR(SUMPRODUCT(1/J380:J383*(W380:W383/H380:H383)),"0")+IFERROR(SUMPRODUCT(1/J388:J389*(W388:W389/H388:H389)),"0")+IFERROR(SUMPRODUCT(1/J393:J399*(W393:W399/H393:H399)),"0")+IFERROR(SUMPRODUCT(1/J403:J403*(W403:W403/H403:H403)),"0")+IFERROR(SUMPRODUCT(1/J409:J417*(W409:W417/H409:H417)),"0")+IFERROR(SUMPRODUCT(1/J421:J422*(W421:W422/H421:H422)),"0")+IFERROR(SUMPRODUCT(1/J426:J431*(W426:W431/H426:H431)),"0")+IFERROR(SUMPRODUCT(1/J435:J436*(W435:W436/H435:H436)),"0")+IFERROR(SUMPRODUCT(1/J442:J443*(W442:W443/H442:H443)),"0")+IFERROR(SUMPRODUCT(1/J447:J448*(W447:W448/H447:H448)),"0")+IFERROR(SUMPRODUCT(1/J452:J455*(W452:W455/H452:H455)),"0")+IFERROR(SUMPRODUCT(1/J459:J463*(W459:W463/H459:H463)),"0"),0)</f>
        <v>0</v>
      </c>
      <c r="X468" s="43"/>
      <c r="Y468" s="68"/>
      <c r="Z468" s="68"/>
    </row>
    <row r="469" spans="1:29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8"/>
      <c r="N469" s="335" t="s">
        <v>39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GrossWeightTotal+PalletQtyTotal*25</f>
        <v>0</v>
      </c>
      <c r="W469" s="44">
        <f>GrossWeightTotalR+PalletQtyTotalR*25</f>
        <v>0</v>
      </c>
      <c r="X469" s="43"/>
      <c r="Y469" s="68"/>
      <c r="Z469" s="68"/>
    </row>
    <row r="470" spans="1:29" x14ac:dyDescent="0.2">
      <c r="A470" s="333"/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8"/>
      <c r="N470" s="335" t="s">
        <v>40</v>
      </c>
      <c r="O470" s="336"/>
      <c r="P470" s="336"/>
      <c r="Q470" s="336"/>
      <c r="R470" s="336"/>
      <c r="S470" s="336"/>
      <c r="T470" s="337"/>
      <c r="U470" s="43" t="s">
        <v>23</v>
      </c>
      <c r="V470" s="44">
        <f>IFERROR(V23+V32+V36+V40+V44+V51+V59+V81+V89+V100+V112+V121+V128+V136+V149+V155+V160+V167+V187+V194+V199+V218+V222+V228+V240+V246+V252+V258+V269+V274+V279+V283+V287+V291+V304+V310+V315+V319+V327+V332+V339+V343+V350+V366+V373+V377+V384+V390+V400+V404+V418+V423+V432+V437+V444+V449+V456+V464,"0")</f>
        <v>0</v>
      </c>
      <c r="W470" s="44">
        <f>IFERROR(W23+W32+W36+W40+W44+W51+W59+W81+W89+W100+W112+W121+W128+W136+W149+W155+W160+W167+W187+W194+W199+W218+W222+W228+W240+W246+W252+W258+W269+W274+W279+W283+W287+W291+W304+W310+W315+W319+W327+W332+W339+W343+W350+W366+W373+W377+W384+W390+W400+W404+W418+W423+W432+W437+W444+W449+W456+W464,"0")</f>
        <v>0</v>
      </c>
      <c r="X470" s="43"/>
      <c r="Y470" s="68"/>
      <c r="Z470" s="68"/>
    </row>
    <row r="471" spans="1:29" ht="14.25" x14ac:dyDescent="0.2">
      <c r="A471" s="333"/>
      <c r="B471" s="333"/>
      <c r="C471" s="333"/>
      <c r="D471" s="333"/>
      <c r="E471" s="333"/>
      <c r="F471" s="333"/>
      <c r="G471" s="333"/>
      <c r="H471" s="333"/>
      <c r="I471" s="333"/>
      <c r="J471" s="333"/>
      <c r="K471" s="333"/>
      <c r="L471" s="333"/>
      <c r="M471" s="338"/>
      <c r="N471" s="335" t="s">
        <v>41</v>
      </c>
      <c r="O471" s="336"/>
      <c r="P471" s="336"/>
      <c r="Q471" s="336"/>
      <c r="R471" s="336"/>
      <c r="S471" s="336"/>
      <c r="T471" s="337"/>
      <c r="U471" s="46" t="s">
        <v>54</v>
      </c>
      <c r="V471" s="43"/>
      <c r="W471" s="43"/>
      <c r="X471" s="43">
        <f>IFERROR(X23+X32+X36+X40+X44+X51+X59+X81+X89+X100+X112+X121+X128+X136+X149+X155+X160+X167+X187+X194+X199+X218+X222+X228+X240+X246+X252+X258+X269+X274+X279+X283+X287+X291+X304+X310+X315+X319+X327+X332+X339+X343+X350+X366+X373+X377+X384+X390+X400+X404+X418+X423+X432+X437+X444+X449+X456+X464,"0")</f>
        <v>0</v>
      </c>
      <c r="Y471" s="68"/>
      <c r="Z471" s="68"/>
    </row>
    <row r="472" spans="1:29" ht="13.5" thickBot="1" x14ac:dyDescent="0.25"/>
    <row r="473" spans="1:29" ht="27" thickTop="1" thickBot="1" x14ac:dyDescent="0.25">
      <c r="A473" s="47" t="s">
        <v>9</v>
      </c>
      <c r="B473" s="72" t="s">
        <v>75</v>
      </c>
      <c r="C473" s="321" t="s">
        <v>106</v>
      </c>
      <c r="D473" s="321" t="s">
        <v>106</v>
      </c>
      <c r="E473" s="321" t="s">
        <v>106</v>
      </c>
      <c r="F473" s="321" t="s">
        <v>106</v>
      </c>
      <c r="G473" s="321" t="s">
        <v>248</v>
      </c>
      <c r="H473" s="321" t="s">
        <v>248</v>
      </c>
      <c r="I473" s="321" t="s">
        <v>248</v>
      </c>
      <c r="J473" s="321" t="s">
        <v>248</v>
      </c>
      <c r="K473" s="322"/>
      <c r="L473" s="321" t="s">
        <v>248</v>
      </c>
      <c r="M473" s="321" t="s">
        <v>248</v>
      </c>
      <c r="N473" s="321" t="s">
        <v>248</v>
      </c>
      <c r="O473" s="321" t="s">
        <v>452</v>
      </c>
      <c r="P473" s="321" t="s">
        <v>452</v>
      </c>
      <c r="Q473" s="321" t="s">
        <v>505</v>
      </c>
      <c r="R473" s="321" t="s">
        <v>505</v>
      </c>
      <c r="S473" s="72" t="s">
        <v>585</v>
      </c>
      <c r="T473" s="72" t="s">
        <v>627</v>
      </c>
      <c r="U473" s="1"/>
      <c r="Z473" s="61"/>
      <c r="AC473" s="1"/>
    </row>
    <row r="474" spans="1:29" ht="14.25" customHeight="1" thickTop="1" x14ac:dyDescent="0.2">
      <c r="A474" s="323" t="s">
        <v>10</v>
      </c>
      <c r="B474" s="321" t="s">
        <v>75</v>
      </c>
      <c r="C474" s="321" t="s">
        <v>107</v>
      </c>
      <c r="D474" s="321" t="s">
        <v>115</v>
      </c>
      <c r="E474" s="321" t="s">
        <v>106</v>
      </c>
      <c r="F474" s="321" t="s">
        <v>240</v>
      </c>
      <c r="G474" s="321" t="s">
        <v>249</v>
      </c>
      <c r="H474" s="321" t="s">
        <v>256</v>
      </c>
      <c r="I474" s="321" t="s">
        <v>276</v>
      </c>
      <c r="J474" s="321" t="s">
        <v>342</v>
      </c>
      <c r="K474" s="1"/>
      <c r="L474" s="321" t="s">
        <v>345</v>
      </c>
      <c r="M474" s="321" t="s">
        <v>425</v>
      </c>
      <c r="N474" s="321" t="s">
        <v>443</v>
      </c>
      <c r="O474" s="321" t="s">
        <v>453</v>
      </c>
      <c r="P474" s="321" t="s">
        <v>482</v>
      </c>
      <c r="Q474" s="321" t="s">
        <v>506</v>
      </c>
      <c r="R474" s="321" t="s">
        <v>562</v>
      </c>
      <c r="S474" s="321" t="s">
        <v>585</v>
      </c>
      <c r="T474" s="321" t="s">
        <v>628</v>
      </c>
      <c r="U474" s="1"/>
      <c r="Z474" s="61"/>
      <c r="AC474" s="1"/>
    </row>
    <row r="475" spans="1:29" ht="13.5" thickBot="1" x14ac:dyDescent="0.25">
      <c r="A475" s="324"/>
      <c r="B475" s="321"/>
      <c r="C475" s="321"/>
      <c r="D475" s="321"/>
      <c r="E475" s="321"/>
      <c r="F475" s="321"/>
      <c r="G475" s="321"/>
      <c r="H475" s="321"/>
      <c r="I475" s="321"/>
      <c r="J475" s="321"/>
      <c r="K475" s="1"/>
      <c r="L475" s="321"/>
      <c r="M475" s="321"/>
      <c r="N475" s="321"/>
      <c r="O475" s="321"/>
      <c r="P475" s="321"/>
      <c r="Q475" s="321"/>
      <c r="R475" s="321"/>
      <c r="S475" s="321"/>
      <c r="T475" s="321"/>
      <c r="U475" s="1"/>
      <c r="Z475" s="61"/>
      <c r="AC475" s="1"/>
    </row>
    <row r="476" spans="1:29" ht="18" thickTop="1" thickBot="1" x14ac:dyDescent="0.25">
      <c r="A476" s="47" t="s">
        <v>13</v>
      </c>
      <c r="B476" s="53">
        <f>IFERROR(W22*1,"0")+IFERROR(W26*1,"0")+IFERROR(W27*1,"0")+IFERROR(W28*1,"0")+IFERROR(W29*1,"0")+IFERROR(W30*1,"0")+IFERROR(W31*1,"0")+IFERROR(W35*1,"0")+IFERROR(W39*1,"0")+IFERROR(W43*1,"0")</f>
        <v>0</v>
      </c>
      <c r="C476" s="53">
        <f>IFERROR(W49*1,"0")+IFERROR(W50*1,"0")</f>
        <v>0</v>
      </c>
      <c r="D476" s="53">
        <f>IFERROR(W55*1,"0")+IFERROR(W56*1,"0")+IFERROR(W57*1,"0")+IFERROR(W58*1,"0")</f>
        <v>0</v>
      </c>
      <c r="E47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>0</v>
      </c>
      <c r="F476" s="53">
        <f>IFERROR(W125*1,"0")+IFERROR(W126*1,"0")+IFERROR(W127*1,"0")</f>
        <v>0</v>
      </c>
      <c r="G476" s="53">
        <f>IFERROR(W133*1,"0")+IFERROR(W134*1,"0")+IFERROR(W135*1,"0")</f>
        <v>0</v>
      </c>
      <c r="H476" s="53">
        <f>IFERROR(W140*1,"0")+IFERROR(W141*1,"0")+IFERROR(W142*1,"0")+IFERROR(W143*1,"0")+IFERROR(W144*1,"0")+IFERROR(W145*1,"0")+IFERROR(W146*1,"0")+IFERROR(W147*1,"0")+IFERROR(W148*1,"0")</f>
        <v>0</v>
      </c>
      <c r="I47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>0</v>
      </c>
      <c r="J476" s="53">
        <f>IFERROR(W198*1,"0")</f>
        <v>0</v>
      </c>
      <c r="K476" s="1"/>
      <c r="L476" s="53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217*1,"0")+IFERROR(W221*1,"0")+IFERROR(W225*1,"0")+IFERROR(W226*1,"0")+IFERROR(W227*1,"0")+IFERROR(W231*1,"0")+IFERROR(W232*1,"0")+IFERROR(W233*1,"0")+IFERROR(W234*1,"0")+IFERROR(W235*1,"0")+IFERROR(W236*1,"0")+IFERROR(W237*1,"0")+IFERROR(W238*1,"0")+IFERROR(W239*1,"0")+IFERROR(W243*1,"0")+IFERROR(W244*1,"0")+IFERROR(W245*1,"0")+IFERROR(W249*1,"0")+IFERROR(W250*1,"0")+IFERROR(W251*1,"0")+IFERROR(W255*1,"0")+IFERROR(W256*1,"0")+IFERROR(W257*1,"0")</f>
        <v>0</v>
      </c>
      <c r="M476" s="53">
        <f>IFERROR(W262*1,"0")+IFERROR(W263*1,"0")+IFERROR(W264*1,"0")+IFERROR(W265*1,"0")+IFERROR(W266*1,"0")+IFERROR(W267*1,"0")+IFERROR(W268*1,"0")+IFERROR(W272*1,"0")+IFERROR(W273*1,"0")</f>
        <v>0</v>
      </c>
      <c r="N476" s="53">
        <f>IFERROR(W278*1,"0")+IFERROR(W282*1,"0")+IFERROR(W286*1,"0")+IFERROR(W290*1,"0")</f>
        <v>0</v>
      </c>
      <c r="O476" s="53">
        <f>IFERROR(W296*1,"0")+IFERROR(W297*1,"0")+IFERROR(W298*1,"0")+IFERROR(W299*1,"0")+IFERROR(W300*1,"0")+IFERROR(W301*1,"0")+IFERROR(W302*1,"0")+IFERROR(W303*1,"0")+IFERROR(W307*1,"0")+IFERROR(W308*1,"0")+IFERROR(W309*1,"0")+IFERROR(W313*1,"0")+IFERROR(W314*1,"0")+IFERROR(W318*1,"0")</f>
        <v>0</v>
      </c>
      <c r="P476" s="53">
        <f>IFERROR(W323*1,"0")+IFERROR(W324*1,"0")+IFERROR(W325*1,"0")+IFERROR(W326*1,"0")+IFERROR(W330*1,"0")+IFERROR(W331*1,"0")+IFERROR(W335*1,"0")+IFERROR(W336*1,"0")+IFERROR(W337*1,"0")+IFERROR(W338*1,"0")+IFERROR(W342*1,"0")</f>
        <v>0</v>
      </c>
      <c r="Q476" s="53">
        <f>IFERROR(W348*1,"0")+IFERROR(W349*1,"0")+IFERROR(W353*1,"0")+IFERROR(W354*1,"0")+IFERROR(W355*1,"0")+IFERROR(W356*1,"0")+IFERROR(W357*1,"0")+IFERROR(W358*1,"0")+IFERROR(W359*1,"0")+IFERROR(W360*1,"0")+IFERROR(W361*1,"0")+IFERROR(W362*1,"0")+IFERROR(W363*1,"0")+IFERROR(W364*1,"0")+IFERROR(W365*1,"0")+IFERROR(W369*1,"0")+IFERROR(W370*1,"0")+IFERROR(W371*1,"0")+IFERROR(W372*1,"0")+IFERROR(W376*1,"0")+IFERROR(W380*1,"0")+IFERROR(W381*1,"0")+IFERROR(W382*1,"0")+IFERROR(W383*1,"0")</f>
        <v>0</v>
      </c>
      <c r="R476" s="53">
        <f>IFERROR(W388*1,"0")+IFERROR(W389*1,"0")+IFERROR(W393*1,"0")+IFERROR(W394*1,"0")+IFERROR(W395*1,"0")+IFERROR(W396*1,"0")+IFERROR(W397*1,"0")+IFERROR(W398*1,"0")+IFERROR(W399*1,"0")+IFERROR(W403*1,"0")</f>
        <v>0</v>
      </c>
      <c r="S476" s="53">
        <f>IFERROR(W409*1,"0")+IFERROR(W410*1,"0")+IFERROR(W411*1,"0")+IFERROR(W412*1,"0")+IFERROR(W413*1,"0")+IFERROR(W414*1,"0")+IFERROR(W415*1,"0")+IFERROR(W416*1,"0")+IFERROR(W417*1,"0")+IFERROR(W421*1,"0")+IFERROR(W422*1,"0")+IFERROR(W426*1,"0")+IFERROR(W427*1,"0")+IFERROR(W428*1,"0")+IFERROR(W429*1,"0")+IFERROR(W430*1,"0")+IFERROR(W431*1,"0")+IFERROR(W435*1,"0")+IFERROR(W436*1,"0")</f>
        <v>0</v>
      </c>
      <c r="T476" s="53">
        <f>IFERROR(W442*1,"0")+IFERROR(W443*1,"0")+IFERROR(W447*1,"0")+IFERROR(W448*1,"0")+IFERROR(W452*1,"0")+IFERROR(W453*1,"0")+IFERROR(W454*1,"0")+IFERROR(W455*1,"0")+IFERROR(W459*1,"0")+IFERROR(W460*1,"0")+IFERROR(W461*1,"0")+IFERROR(W462*1,"0")+IFERROR(W463*1,"0")</f>
        <v>0</v>
      </c>
      <c r="U476" s="1"/>
      <c r="Z476" s="61"/>
      <c r="AC476" s="1"/>
    </row>
  </sheetData>
  <sheetProtection algorithmName="SHA-512" hashValue="DgrEhee7ULqlRqYG5C1azDN/MxzTRHKN6PzSvRm09WnPIcVykgwHbR3go+UpsSFzOMVQmDictDrk/cviTegY8w==" saltValue="isDtvv+FOanAA1112KAWn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N121:T121"/>
    <mergeCell ref="A121:M122"/>
    <mergeCell ref="N122:T122"/>
    <mergeCell ref="A123:X123"/>
    <mergeCell ref="A124:X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A261:X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A294:X294"/>
    <mergeCell ref="A295:X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A322:X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N343:T343"/>
    <mergeCell ref="A343:M344"/>
    <mergeCell ref="N344:T344"/>
    <mergeCell ref="A345:X345"/>
    <mergeCell ref="A346:X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A387:X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D403:E403"/>
    <mergeCell ref="N403:R403"/>
    <mergeCell ref="N404:T404"/>
    <mergeCell ref="A404:M405"/>
    <mergeCell ref="N405:T405"/>
    <mergeCell ref="A406:X406"/>
    <mergeCell ref="A407:X407"/>
    <mergeCell ref="A408:X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A440:X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N466:T466"/>
    <mergeCell ref="A466:M471"/>
    <mergeCell ref="N467:T467"/>
    <mergeCell ref="N468:T468"/>
    <mergeCell ref="N469:T469"/>
    <mergeCell ref="N470:T470"/>
    <mergeCell ref="N471:T471"/>
    <mergeCell ref="S474:S475"/>
    <mergeCell ref="T474:T475"/>
    <mergeCell ref="C473:F473"/>
    <mergeCell ref="G473:N473"/>
    <mergeCell ref="O473:P473"/>
    <mergeCell ref="Q473:R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L474:L475"/>
    <mergeCell ref="M474:M475"/>
    <mergeCell ref="N474:N475"/>
    <mergeCell ref="O474:O475"/>
    <mergeCell ref="P474:P475"/>
    <mergeCell ref="Q474:Q475"/>
    <mergeCell ref="R474:R47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9"/>
    </row>
    <row r="3" spans="2:8" x14ac:dyDescent="0.2">
      <c r="B3" s="54" t="s">
        <v>669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671</v>
      </c>
      <c r="C6" s="54" t="s">
        <v>672</v>
      </c>
      <c r="D6" s="54" t="s">
        <v>673</v>
      </c>
      <c r="E6" s="54" t="s">
        <v>48</v>
      </c>
    </row>
    <row r="7" spans="2:8" x14ac:dyDescent="0.2">
      <c r="B7" s="54" t="s">
        <v>674</v>
      </c>
      <c r="C7" s="54" t="s">
        <v>675</v>
      </c>
      <c r="D7" s="54" t="s">
        <v>676</v>
      </c>
      <c r="E7" s="54" t="s">
        <v>48</v>
      </c>
    </row>
    <row r="8" spans="2:8" x14ac:dyDescent="0.2">
      <c r="B8" s="54" t="s">
        <v>677</v>
      </c>
      <c r="C8" s="54" t="s">
        <v>678</v>
      </c>
      <c r="D8" s="54" t="s">
        <v>679</v>
      </c>
      <c r="E8" s="54" t="s">
        <v>48</v>
      </c>
    </row>
    <row r="10" spans="2:8" x14ac:dyDescent="0.2">
      <c r="B10" s="54" t="s">
        <v>680</v>
      </c>
      <c r="C10" s="54" t="s">
        <v>672</v>
      </c>
      <c r="D10" s="54" t="s">
        <v>48</v>
      </c>
      <c r="E10" s="54" t="s">
        <v>48</v>
      </c>
    </row>
    <row r="12" spans="2:8" x14ac:dyDescent="0.2">
      <c r="B12" s="54" t="s">
        <v>681</v>
      </c>
      <c r="C12" s="54" t="s">
        <v>675</v>
      </c>
      <c r="D12" s="54" t="s">
        <v>48</v>
      </c>
      <c r="E12" s="54" t="s">
        <v>48</v>
      </c>
    </row>
    <row r="14" spans="2:8" x14ac:dyDescent="0.2">
      <c r="B14" s="54" t="s">
        <v>682</v>
      </c>
      <c r="C14" s="54" t="s">
        <v>678</v>
      </c>
      <c r="D14" s="54" t="s">
        <v>48</v>
      </c>
      <c r="E14" s="54" t="s">
        <v>48</v>
      </c>
    </row>
    <row r="16" spans="2:8" x14ac:dyDescent="0.2">
      <c r="B16" s="54" t="s">
        <v>683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684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693</v>
      </c>
      <c r="C26" s="54" t="s">
        <v>48</v>
      </c>
      <c r="D26" s="54" t="s">
        <v>48</v>
      </c>
      <c r="E26" s="54" t="s">
        <v>48</v>
      </c>
    </row>
  </sheetData>
  <sheetProtection algorithmName="SHA-512" hashValue="L9+lopr93QmfRrheDIEJn6+t/iVAl6eRqek7aPlKYTzQGJyYKfZR3aexU2cLGKpKOUJ8GCGerWGk7khu1UVLhA==" saltValue="T9WOaNs/XwncO3upzNx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2023-12-29T09:16:21Z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