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00" windowHeight="119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V518" i="2" l="1"/>
  <c r="V517" i="2"/>
  <c r="V519" i="2" s="1"/>
  <c r="V515" i="2"/>
  <c r="V514" i="2"/>
  <c r="W513" i="2"/>
  <c r="X513" i="2" s="1"/>
  <c r="X512" i="2"/>
  <c r="W512" i="2"/>
  <c r="W511" i="2"/>
  <c r="X511" i="2" s="1"/>
  <c r="W510" i="2"/>
  <c r="X510" i="2" s="1"/>
  <c r="W509" i="2"/>
  <c r="W515" i="2" s="1"/>
  <c r="N509" i="2"/>
  <c r="V507" i="2"/>
  <c r="W506" i="2"/>
  <c r="V506" i="2"/>
  <c r="W505" i="2"/>
  <c r="X505" i="2" s="1"/>
  <c r="W504" i="2"/>
  <c r="X504" i="2" s="1"/>
  <c r="W503" i="2"/>
  <c r="X503" i="2" s="1"/>
  <c r="X502" i="2"/>
  <c r="W502" i="2"/>
  <c r="W507" i="2" s="1"/>
  <c r="V500" i="2"/>
  <c r="V499" i="2"/>
  <c r="X498" i="2"/>
  <c r="W498" i="2"/>
  <c r="X497" i="2"/>
  <c r="W497" i="2"/>
  <c r="W496" i="2"/>
  <c r="W500" i="2" s="1"/>
  <c r="V494" i="2"/>
  <c r="W493" i="2"/>
  <c r="V493" i="2"/>
  <c r="W492" i="2"/>
  <c r="X492" i="2" s="1"/>
  <c r="X491" i="2"/>
  <c r="W491" i="2"/>
  <c r="W490" i="2"/>
  <c r="X490" i="2" s="1"/>
  <c r="X489" i="2"/>
  <c r="W489" i="2"/>
  <c r="W488" i="2"/>
  <c r="V526" i="2" s="1"/>
  <c r="W484" i="2"/>
  <c r="V484" i="2"/>
  <c r="W483" i="2"/>
  <c r="V483" i="2"/>
  <c r="X482" i="2"/>
  <c r="W482" i="2"/>
  <c r="N482" i="2"/>
  <c r="X481" i="2"/>
  <c r="X483" i="2" s="1"/>
  <c r="W481" i="2"/>
  <c r="N481" i="2"/>
  <c r="V479" i="2"/>
  <c r="V478" i="2"/>
  <c r="X477" i="2"/>
  <c r="W477" i="2"/>
  <c r="N477" i="2"/>
  <c r="W476" i="2"/>
  <c r="X476" i="2" s="1"/>
  <c r="N476" i="2"/>
  <c r="W475" i="2"/>
  <c r="X475" i="2" s="1"/>
  <c r="N475" i="2"/>
  <c r="X474" i="2"/>
  <c r="W474" i="2"/>
  <c r="N474" i="2"/>
  <c r="X473" i="2"/>
  <c r="W473" i="2"/>
  <c r="N473" i="2"/>
  <c r="W472" i="2"/>
  <c r="W479" i="2" s="1"/>
  <c r="N472" i="2"/>
  <c r="V470" i="2"/>
  <c r="V469" i="2"/>
  <c r="X468" i="2"/>
  <c r="W468" i="2"/>
  <c r="N468" i="2"/>
  <c r="W467" i="2"/>
  <c r="W470" i="2" s="1"/>
  <c r="N467" i="2"/>
  <c r="V465" i="2"/>
  <c r="W464" i="2"/>
  <c r="V464" i="2"/>
  <c r="W463" i="2"/>
  <c r="X463" i="2" s="1"/>
  <c r="X462" i="2"/>
  <c r="W462" i="2"/>
  <c r="N462" i="2"/>
  <c r="W461" i="2"/>
  <c r="X461" i="2" s="1"/>
  <c r="N461" i="2"/>
  <c r="W460" i="2"/>
  <c r="X460" i="2" s="1"/>
  <c r="X459" i="2"/>
  <c r="W459" i="2"/>
  <c r="N459" i="2"/>
  <c r="X458" i="2"/>
  <c r="W458" i="2"/>
  <c r="X457" i="2"/>
  <c r="W457" i="2"/>
  <c r="N457" i="2"/>
  <c r="X456" i="2"/>
  <c r="W456" i="2"/>
  <c r="W455" i="2"/>
  <c r="X455" i="2" s="1"/>
  <c r="N455" i="2"/>
  <c r="X454" i="2"/>
  <c r="W454" i="2"/>
  <c r="X453" i="2"/>
  <c r="W453" i="2"/>
  <c r="X452" i="2"/>
  <c r="W452" i="2"/>
  <c r="N452" i="2"/>
  <c r="X451" i="2"/>
  <c r="W451" i="2"/>
  <c r="W450" i="2"/>
  <c r="X450" i="2" s="1"/>
  <c r="X449" i="2"/>
  <c r="W449" i="2"/>
  <c r="W448" i="2"/>
  <c r="X448" i="2" s="1"/>
  <c r="N448" i="2"/>
  <c r="X447" i="2"/>
  <c r="W447" i="2"/>
  <c r="W446" i="2"/>
  <c r="U526" i="2" s="1"/>
  <c r="N446" i="2"/>
  <c r="V442" i="2"/>
  <c r="X441" i="2"/>
  <c r="V441" i="2"/>
  <c r="X440" i="2"/>
  <c r="W440" i="2"/>
  <c r="W442" i="2" s="1"/>
  <c r="N440" i="2"/>
  <c r="V438" i="2"/>
  <c r="V437" i="2"/>
  <c r="W436" i="2"/>
  <c r="X436" i="2" s="1"/>
  <c r="X437" i="2" s="1"/>
  <c r="N436" i="2"/>
  <c r="V434" i="2"/>
  <c r="V433" i="2"/>
  <c r="W432" i="2"/>
  <c r="X432" i="2" s="1"/>
  <c r="N432" i="2"/>
  <c r="W431" i="2"/>
  <c r="X431" i="2" s="1"/>
  <c r="N431" i="2"/>
  <c r="X430" i="2"/>
  <c r="W430" i="2"/>
  <c r="N430" i="2"/>
  <c r="X429" i="2"/>
  <c r="W429" i="2"/>
  <c r="N429" i="2"/>
  <c r="W428" i="2"/>
  <c r="X428" i="2" s="1"/>
  <c r="N428" i="2"/>
  <c r="W427" i="2"/>
  <c r="X427" i="2" s="1"/>
  <c r="N427" i="2"/>
  <c r="X426" i="2"/>
  <c r="W426" i="2"/>
  <c r="W434" i="2" s="1"/>
  <c r="N426" i="2"/>
  <c r="V424" i="2"/>
  <c r="V423" i="2"/>
  <c r="X422" i="2"/>
  <c r="W422" i="2"/>
  <c r="N422" i="2"/>
  <c r="X421" i="2"/>
  <c r="X423" i="2" s="1"/>
  <c r="W421" i="2"/>
  <c r="T526" i="2" s="1"/>
  <c r="N421" i="2"/>
  <c r="V418" i="2"/>
  <c r="V417" i="2"/>
  <c r="X416" i="2"/>
  <c r="W416" i="2"/>
  <c r="N416" i="2"/>
  <c r="W415" i="2"/>
  <c r="X415" i="2" s="1"/>
  <c r="N415" i="2"/>
  <c r="W414" i="2"/>
  <c r="X414" i="2" s="1"/>
  <c r="X417" i="2" s="1"/>
  <c r="N414" i="2"/>
  <c r="V412" i="2"/>
  <c r="W411" i="2"/>
  <c r="V411" i="2"/>
  <c r="W410" i="2"/>
  <c r="X410" i="2" s="1"/>
  <c r="X411" i="2" s="1"/>
  <c r="N410" i="2"/>
  <c r="V408" i="2"/>
  <c r="V407" i="2"/>
  <c r="W406" i="2"/>
  <c r="X406" i="2" s="1"/>
  <c r="N406" i="2"/>
  <c r="X405" i="2"/>
  <c r="W405" i="2"/>
  <c r="N405" i="2"/>
  <c r="X404" i="2"/>
  <c r="W404" i="2"/>
  <c r="N404" i="2"/>
  <c r="X403" i="2"/>
  <c r="W403" i="2"/>
  <c r="W408" i="2" s="1"/>
  <c r="N403" i="2"/>
  <c r="V401" i="2"/>
  <c r="V400" i="2"/>
  <c r="W399" i="2"/>
  <c r="X399" i="2" s="1"/>
  <c r="N399" i="2"/>
  <c r="W398" i="2"/>
  <c r="X398" i="2" s="1"/>
  <c r="N398" i="2"/>
  <c r="X397" i="2"/>
  <c r="W397" i="2"/>
  <c r="N397" i="2"/>
  <c r="X396" i="2"/>
  <c r="W396" i="2"/>
  <c r="N396" i="2"/>
  <c r="W395" i="2"/>
  <c r="X395" i="2" s="1"/>
  <c r="N395" i="2"/>
  <c r="W394" i="2"/>
  <c r="X394" i="2" s="1"/>
  <c r="N394" i="2"/>
  <c r="X393" i="2"/>
  <c r="W393" i="2"/>
  <c r="N393" i="2"/>
  <c r="W392" i="2"/>
  <c r="X392" i="2" s="1"/>
  <c r="N392" i="2"/>
  <c r="W391" i="2"/>
  <c r="X391" i="2" s="1"/>
  <c r="N391" i="2"/>
  <c r="W390" i="2"/>
  <c r="X390" i="2" s="1"/>
  <c r="N390" i="2"/>
  <c r="X389" i="2"/>
  <c r="W389" i="2"/>
  <c r="N389" i="2"/>
  <c r="W388" i="2"/>
  <c r="X388" i="2" s="1"/>
  <c r="N388" i="2"/>
  <c r="W387" i="2"/>
  <c r="X387" i="2" s="1"/>
  <c r="N387" i="2"/>
  <c r="V385" i="2"/>
  <c r="V384" i="2"/>
  <c r="W383" i="2"/>
  <c r="X383" i="2" s="1"/>
  <c r="N383" i="2"/>
  <c r="W382" i="2"/>
  <c r="X382" i="2" s="1"/>
  <c r="X384" i="2" s="1"/>
  <c r="N382" i="2"/>
  <c r="W378" i="2"/>
  <c r="V378" i="2"/>
  <c r="W377" i="2"/>
  <c r="V377" i="2"/>
  <c r="W376" i="2"/>
  <c r="X376" i="2" s="1"/>
  <c r="X377" i="2" s="1"/>
  <c r="N376" i="2"/>
  <c r="V374" i="2"/>
  <c r="V373" i="2"/>
  <c r="W372" i="2"/>
  <c r="X372" i="2" s="1"/>
  <c r="N372" i="2"/>
  <c r="X371" i="2"/>
  <c r="W371" i="2"/>
  <c r="N371" i="2"/>
  <c r="W370" i="2"/>
  <c r="X370" i="2" s="1"/>
  <c r="N370" i="2"/>
  <c r="W369" i="2"/>
  <c r="X369" i="2" s="1"/>
  <c r="X373" i="2" s="1"/>
  <c r="N369" i="2"/>
  <c r="V367" i="2"/>
  <c r="V366" i="2"/>
  <c r="W365" i="2"/>
  <c r="X365" i="2" s="1"/>
  <c r="N365" i="2"/>
  <c r="W364" i="2"/>
  <c r="X364" i="2" s="1"/>
  <c r="N364" i="2"/>
  <c r="V362" i="2"/>
  <c r="V361" i="2"/>
  <c r="W360" i="2"/>
  <c r="X360" i="2" s="1"/>
  <c r="N360" i="2"/>
  <c r="X359" i="2"/>
  <c r="W359" i="2"/>
  <c r="N359" i="2"/>
  <c r="X358" i="2"/>
  <c r="W358" i="2"/>
  <c r="W362" i="2" s="1"/>
  <c r="N358" i="2"/>
  <c r="X357" i="2"/>
  <c r="W357" i="2"/>
  <c r="N357" i="2"/>
  <c r="W356" i="2"/>
  <c r="R526" i="2" s="1"/>
  <c r="N356" i="2"/>
  <c r="V353" i="2"/>
  <c r="W352" i="2"/>
  <c r="V352" i="2"/>
  <c r="W351" i="2"/>
  <c r="X351" i="2" s="1"/>
  <c r="X352" i="2" s="1"/>
  <c r="N351" i="2"/>
  <c r="V349" i="2"/>
  <c r="W348" i="2"/>
  <c r="V348" i="2"/>
  <c r="W347" i="2"/>
  <c r="X347" i="2" s="1"/>
  <c r="N347" i="2"/>
  <c r="X346" i="2"/>
  <c r="X348" i="2" s="1"/>
  <c r="W346" i="2"/>
  <c r="V344" i="2"/>
  <c r="V343" i="2"/>
  <c r="W342" i="2"/>
  <c r="X342" i="2" s="1"/>
  <c r="N342" i="2"/>
  <c r="W341" i="2"/>
  <c r="X341" i="2" s="1"/>
  <c r="N341" i="2"/>
  <c r="W340" i="2"/>
  <c r="X340" i="2" s="1"/>
  <c r="N340" i="2"/>
  <c r="V338" i="2"/>
  <c r="V337" i="2"/>
  <c r="W336" i="2"/>
  <c r="X336" i="2" s="1"/>
  <c r="N336" i="2"/>
  <c r="X335" i="2"/>
  <c r="W335" i="2"/>
  <c r="N335" i="2"/>
  <c r="X334" i="2"/>
  <c r="W334" i="2"/>
  <c r="N334" i="2"/>
  <c r="W333" i="2"/>
  <c r="X333" i="2" s="1"/>
  <c r="N333" i="2"/>
  <c r="W332" i="2"/>
  <c r="X332" i="2" s="1"/>
  <c r="N332" i="2"/>
  <c r="X331" i="2"/>
  <c r="W331" i="2"/>
  <c r="N331" i="2"/>
  <c r="X330" i="2"/>
  <c r="W330" i="2"/>
  <c r="N330" i="2"/>
  <c r="W329" i="2"/>
  <c r="Q526" i="2" s="1"/>
  <c r="N329" i="2"/>
  <c r="V325" i="2"/>
  <c r="X324" i="2"/>
  <c r="W324" i="2"/>
  <c r="V324" i="2"/>
  <c r="X323" i="2"/>
  <c r="W323" i="2"/>
  <c r="W325" i="2" s="1"/>
  <c r="N323" i="2"/>
  <c r="V319" i="2"/>
  <c r="V318" i="2"/>
  <c r="W317" i="2"/>
  <c r="X317" i="2" s="1"/>
  <c r="X318" i="2" s="1"/>
  <c r="N317" i="2"/>
  <c r="V315" i="2"/>
  <c r="V314" i="2"/>
  <c r="W313" i="2"/>
  <c r="W315" i="2" s="1"/>
  <c r="N313" i="2"/>
  <c r="V311" i="2"/>
  <c r="W310" i="2"/>
  <c r="V310" i="2"/>
  <c r="X309" i="2"/>
  <c r="W309" i="2"/>
  <c r="N309" i="2"/>
  <c r="W308" i="2"/>
  <c r="W311" i="2" s="1"/>
  <c r="N308" i="2"/>
  <c r="V306" i="2"/>
  <c r="W305" i="2"/>
  <c r="V305" i="2"/>
  <c r="W304" i="2"/>
  <c r="X304" i="2" s="1"/>
  <c r="X305" i="2" s="1"/>
  <c r="N304" i="2"/>
  <c r="V301" i="2"/>
  <c r="W300" i="2"/>
  <c r="V300" i="2"/>
  <c r="W299" i="2"/>
  <c r="X299" i="2" s="1"/>
  <c r="N299" i="2"/>
  <c r="X298" i="2"/>
  <c r="W298" i="2"/>
  <c r="N298" i="2"/>
  <c r="V296" i="2"/>
  <c r="V295" i="2"/>
  <c r="X294" i="2"/>
  <c r="W294" i="2"/>
  <c r="N294" i="2"/>
  <c r="X293" i="2"/>
  <c r="W293" i="2"/>
  <c r="N293" i="2"/>
  <c r="X292" i="2"/>
  <c r="W292" i="2"/>
  <c r="N292" i="2"/>
  <c r="W291" i="2"/>
  <c r="X291" i="2" s="1"/>
  <c r="N291" i="2"/>
  <c r="X290" i="2"/>
  <c r="W290" i="2"/>
  <c r="N290" i="2"/>
  <c r="X289" i="2"/>
  <c r="W289" i="2"/>
  <c r="N289" i="2"/>
  <c r="X288" i="2"/>
  <c r="W288" i="2"/>
  <c r="W296" i="2" s="1"/>
  <c r="N288" i="2"/>
  <c r="W287" i="2"/>
  <c r="N526" i="2" s="1"/>
  <c r="N287" i="2"/>
  <c r="V284" i="2"/>
  <c r="V283" i="2"/>
  <c r="W282" i="2"/>
  <c r="X282" i="2" s="1"/>
  <c r="N282" i="2"/>
  <c r="X281" i="2"/>
  <c r="W281" i="2"/>
  <c r="N281" i="2"/>
  <c r="X280" i="2"/>
  <c r="X283" i="2" s="1"/>
  <c r="W280" i="2"/>
  <c r="W284" i="2" s="1"/>
  <c r="N280" i="2"/>
  <c r="V278" i="2"/>
  <c r="V277" i="2"/>
  <c r="W276" i="2"/>
  <c r="X276" i="2" s="1"/>
  <c r="N276" i="2"/>
  <c r="W275" i="2"/>
  <c r="W278" i="2" s="1"/>
  <c r="X274" i="2"/>
  <c r="W274" i="2"/>
  <c r="V272" i="2"/>
  <c r="V271" i="2"/>
  <c r="W270" i="2"/>
  <c r="X270" i="2" s="1"/>
  <c r="N270" i="2"/>
  <c r="W269" i="2"/>
  <c r="X269" i="2" s="1"/>
  <c r="N269" i="2"/>
  <c r="W268" i="2"/>
  <c r="X268" i="2" s="1"/>
  <c r="N268" i="2"/>
  <c r="V266" i="2"/>
  <c r="V265" i="2"/>
  <c r="W264" i="2"/>
  <c r="X264" i="2" s="1"/>
  <c r="N264" i="2"/>
  <c r="X263" i="2"/>
  <c r="W263" i="2"/>
  <c r="N263" i="2"/>
  <c r="X262" i="2"/>
  <c r="W262" i="2"/>
  <c r="N262" i="2"/>
  <c r="X261" i="2"/>
  <c r="W261" i="2"/>
  <c r="N261" i="2"/>
  <c r="W260" i="2"/>
  <c r="X260" i="2" s="1"/>
  <c r="N260" i="2"/>
  <c r="X259" i="2"/>
  <c r="W259" i="2"/>
  <c r="N259" i="2"/>
  <c r="X258" i="2"/>
  <c r="W258" i="2"/>
  <c r="W266" i="2" s="1"/>
  <c r="N258" i="2"/>
  <c r="X257" i="2"/>
  <c r="W257" i="2"/>
  <c r="W265" i="2" s="1"/>
  <c r="N257" i="2"/>
  <c r="W256" i="2"/>
  <c r="X256" i="2" s="1"/>
  <c r="N256" i="2"/>
  <c r="V254" i="2"/>
  <c r="V253" i="2"/>
  <c r="W252" i="2"/>
  <c r="X252" i="2" s="1"/>
  <c r="N252" i="2"/>
  <c r="X251" i="2"/>
  <c r="W251" i="2"/>
  <c r="N251" i="2"/>
  <c r="X250" i="2"/>
  <c r="W250" i="2"/>
  <c r="N250" i="2"/>
  <c r="W249" i="2"/>
  <c r="X249" i="2" s="1"/>
  <c r="N249" i="2"/>
  <c r="V247" i="2"/>
  <c r="V246" i="2"/>
  <c r="W245" i="2"/>
  <c r="W247" i="2" s="1"/>
  <c r="N245" i="2"/>
  <c r="V243" i="2"/>
  <c r="V242" i="2"/>
  <c r="X241" i="2"/>
  <c r="W241" i="2"/>
  <c r="N241" i="2"/>
  <c r="W240" i="2"/>
  <c r="X240" i="2" s="1"/>
  <c r="N240" i="2"/>
  <c r="X239" i="2"/>
  <c r="W239" i="2"/>
  <c r="N239" i="2"/>
  <c r="X238" i="2"/>
  <c r="W238" i="2"/>
  <c r="N238" i="2"/>
  <c r="X237" i="2"/>
  <c r="W237" i="2"/>
  <c r="N237" i="2"/>
  <c r="W236" i="2"/>
  <c r="X236" i="2" s="1"/>
  <c r="N236" i="2"/>
  <c r="X235" i="2"/>
  <c r="W235" i="2"/>
  <c r="N235" i="2"/>
  <c r="X234" i="2"/>
  <c r="W234" i="2"/>
  <c r="N234" i="2"/>
  <c r="X233" i="2"/>
  <c r="W233" i="2"/>
  <c r="N233" i="2"/>
  <c r="W232" i="2"/>
  <c r="X232" i="2" s="1"/>
  <c r="N232" i="2"/>
  <c r="X231" i="2"/>
  <c r="W231" i="2"/>
  <c r="N231" i="2"/>
  <c r="X230" i="2"/>
  <c r="W230" i="2"/>
  <c r="W242" i="2" s="1"/>
  <c r="N230" i="2"/>
  <c r="X229" i="2"/>
  <c r="W229" i="2"/>
  <c r="N229" i="2"/>
  <c r="W228" i="2"/>
  <c r="X228" i="2" s="1"/>
  <c r="N228" i="2"/>
  <c r="X227" i="2"/>
  <c r="W227" i="2"/>
  <c r="W243" i="2" s="1"/>
  <c r="N227" i="2"/>
  <c r="V224" i="2"/>
  <c r="W223" i="2"/>
  <c r="V223" i="2"/>
  <c r="X222" i="2"/>
  <c r="W222" i="2"/>
  <c r="W221" i="2"/>
  <c r="X221" i="2" s="1"/>
  <c r="X220" i="2"/>
  <c r="W220" i="2"/>
  <c r="W219" i="2"/>
  <c r="X219" i="2" s="1"/>
  <c r="X218" i="2"/>
  <c r="W218" i="2"/>
  <c r="X217" i="2"/>
  <c r="W217" i="2"/>
  <c r="L526" i="2" s="1"/>
  <c r="W214" i="2"/>
  <c r="V214" i="2"/>
  <c r="W213" i="2"/>
  <c r="V213" i="2"/>
  <c r="W212" i="2"/>
  <c r="X212" i="2" s="1"/>
  <c r="X213" i="2" s="1"/>
  <c r="N212" i="2"/>
  <c r="V210" i="2"/>
  <c r="V209" i="2"/>
  <c r="W208" i="2"/>
  <c r="X208" i="2" s="1"/>
  <c r="W207" i="2"/>
  <c r="X207" i="2" s="1"/>
  <c r="W206" i="2"/>
  <c r="X206" i="2" s="1"/>
  <c r="X205" i="2"/>
  <c r="W205" i="2"/>
  <c r="W204" i="2"/>
  <c r="X204" i="2" s="1"/>
  <c r="W203" i="2"/>
  <c r="W210" i="2" s="1"/>
  <c r="V200" i="2"/>
  <c r="V199" i="2"/>
  <c r="W198" i="2"/>
  <c r="X198" i="2" s="1"/>
  <c r="N198" i="2"/>
  <c r="W197" i="2"/>
  <c r="X197" i="2" s="1"/>
  <c r="N197" i="2"/>
  <c r="X196" i="2"/>
  <c r="W196" i="2"/>
  <c r="N196" i="2"/>
  <c r="W195" i="2"/>
  <c r="W200" i="2" s="1"/>
  <c r="N195" i="2"/>
  <c r="V193" i="2"/>
  <c r="V192" i="2"/>
  <c r="W191" i="2"/>
  <c r="X191" i="2" s="1"/>
  <c r="N191" i="2"/>
  <c r="W190" i="2"/>
  <c r="X190" i="2" s="1"/>
  <c r="N190" i="2"/>
  <c r="W189" i="2"/>
  <c r="X189" i="2" s="1"/>
  <c r="N189" i="2"/>
  <c r="X188" i="2"/>
  <c r="W188" i="2"/>
  <c r="N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X181" i="2" s="1"/>
  <c r="N181" i="2"/>
  <c r="X180" i="2"/>
  <c r="W180" i="2"/>
  <c r="N180" i="2"/>
  <c r="W179" i="2"/>
  <c r="X179" i="2" s="1"/>
  <c r="N179" i="2"/>
  <c r="W178" i="2"/>
  <c r="X178" i="2" s="1"/>
  <c r="N178" i="2"/>
  <c r="W177" i="2"/>
  <c r="X177" i="2" s="1"/>
  <c r="N177" i="2"/>
  <c r="X176" i="2"/>
  <c r="W176" i="2"/>
  <c r="N176" i="2"/>
  <c r="W175" i="2"/>
  <c r="W193" i="2" s="1"/>
  <c r="N175" i="2"/>
  <c r="V173" i="2"/>
  <c r="V172" i="2"/>
  <c r="X171" i="2"/>
  <c r="W171" i="2"/>
  <c r="N171" i="2"/>
  <c r="X170" i="2"/>
  <c r="W170" i="2"/>
  <c r="N170" i="2"/>
  <c r="W169" i="2"/>
  <c r="X169" i="2" s="1"/>
  <c r="N169" i="2"/>
  <c r="X168" i="2"/>
  <c r="X172" i="2" s="1"/>
  <c r="W168" i="2"/>
  <c r="W172" i="2" s="1"/>
  <c r="N168" i="2"/>
  <c r="W166" i="2"/>
  <c r="V166" i="2"/>
  <c r="W165" i="2"/>
  <c r="V165" i="2"/>
  <c r="X164" i="2"/>
  <c r="W164" i="2"/>
  <c r="N164" i="2"/>
  <c r="W163" i="2"/>
  <c r="X163" i="2" s="1"/>
  <c r="X165" i="2" s="1"/>
  <c r="N163" i="2"/>
  <c r="V161" i="2"/>
  <c r="V160" i="2"/>
  <c r="W159" i="2"/>
  <c r="X159" i="2" s="1"/>
  <c r="N159" i="2"/>
  <c r="W158" i="2"/>
  <c r="I526" i="2" s="1"/>
  <c r="N158" i="2"/>
  <c r="V155" i="2"/>
  <c r="V154" i="2"/>
  <c r="X153" i="2"/>
  <c r="W153" i="2"/>
  <c r="N153" i="2"/>
  <c r="W152" i="2"/>
  <c r="X152" i="2" s="1"/>
  <c r="N152" i="2"/>
  <c r="X151" i="2"/>
  <c r="W151" i="2"/>
  <c r="N151" i="2"/>
  <c r="X150" i="2"/>
  <c r="W150" i="2"/>
  <c r="N150" i="2"/>
  <c r="X149" i="2"/>
  <c r="W149" i="2"/>
  <c r="N149" i="2"/>
  <c r="W148" i="2"/>
  <c r="X148" i="2" s="1"/>
  <c r="N148" i="2"/>
  <c r="X147" i="2"/>
  <c r="W147" i="2"/>
  <c r="N147" i="2"/>
  <c r="X146" i="2"/>
  <c r="W146" i="2"/>
  <c r="W154" i="2" s="1"/>
  <c r="N146" i="2"/>
  <c r="X145" i="2"/>
  <c r="W145" i="2"/>
  <c r="W155" i="2" s="1"/>
  <c r="N145" i="2"/>
  <c r="V142" i="2"/>
  <c r="V141" i="2"/>
  <c r="W140" i="2"/>
  <c r="X140" i="2" s="1"/>
  <c r="N140" i="2"/>
  <c r="W139" i="2"/>
  <c r="X139" i="2" s="1"/>
  <c r="N139" i="2"/>
  <c r="X138" i="2"/>
  <c r="W138" i="2"/>
  <c r="G526" i="2" s="1"/>
  <c r="N138" i="2"/>
  <c r="V134" i="2"/>
  <c r="V133" i="2"/>
  <c r="X132" i="2"/>
  <c r="W132" i="2"/>
  <c r="N132" i="2"/>
  <c r="W131" i="2"/>
  <c r="X131" i="2" s="1"/>
  <c r="N131" i="2"/>
  <c r="W130" i="2"/>
  <c r="X130" i="2" s="1"/>
  <c r="N130" i="2"/>
  <c r="W129" i="2"/>
  <c r="X129" i="2" s="1"/>
  <c r="N129" i="2"/>
  <c r="V126" i="2"/>
  <c r="V125" i="2"/>
  <c r="W124" i="2"/>
  <c r="X124" i="2" s="1"/>
  <c r="N124" i="2"/>
  <c r="X123" i="2"/>
  <c r="W123" i="2"/>
  <c r="N123" i="2"/>
  <c r="X122" i="2"/>
  <c r="W122" i="2"/>
  <c r="N122" i="2"/>
  <c r="X121" i="2"/>
  <c r="W121" i="2"/>
  <c r="X120" i="2"/>
  <c r="W120" i="2"/>
  <c r="N120" i="2"/>
  <c r="W119" i="2"/>
  <c r="X119" i="2" s="1"/>
  <c r="N119" i="2"/>
  <c r="W118" i="2"/>
  <c r="X118" i="2" s="1"/>
  <c r="X125" i="2" s="1"/>
  <c r="N118" i="2"/>
  <c r="V116" i="2"/>
  <c r="V115" i="2"/>
  <c r="W114" i="2"/>
  <c r="X114" i="2" s="1"/>
  <c r="N114" i="2"/>
  <c r="W113" i="2"/>
  <c r="X113" i="2" s="1"/>
  <c r="N113" i="2"/>
  <c r="X112" i="2"/>
  <c r="W112" i="2"/>
  <c r="N112" i="2"/>
  <c r="W111" i="2"/>
  <c r="X111" i="2" s="1"/>
  <c r="N111" i="2"/>
  <c r="W110" i="2"/>
  <c r="X110" i="2" s="1"/>
  <c r="N110" i="2"/>
  <c r="W109" i="2"/>
  <c r="X109" i="2" s="1"/>
  <c r="X108" i="2"/>
  <c r="W108" i="2"/>
  <c r="N108" i="2"/>
  <c r="X107" i="2"/>
  <c r="W107" i="2"/>
  <c r="N107" i="2"/>
  <c r="W106" i="2"/>
  <c r="W116" i="2" s="1"/>
  <c r="N106" i="2"/>
  <c r="X105" i="2"/>
  <c r="W105" i="2"/>
  <c r="N105" i="2"/>
  <c r="V103" i="2"/>
  <c r="V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X97" i="2"/>
  <c r="W97" i="2"/>
  <c r="N97" i="2"/>
  <c r="W96" i="2"/>
  <c r="X96" i="2" s="1"/>
  <c r="N96" i="2"/>
  <c r="W95" i="2"/>
  <c r="X95" i="2" s="1"/>
  <c r="N95" i="2"/>
  <c r="W94" i="2"/>
  <c r="X94" i="2" s="1"/>
  <c r="N94" i="2"/>
  <c r="V92" i="2"/>
  <c r="V91" i="2"/>
  <c r="W90" i="2"/>
  <c r="X90" i="2" s="1"/>
  <c r="N90" i="2"/>
  <c r="X89" i="2"/>
  <c r="W89" i="2"/>
  <c r="N89" i="2"/>
  <c r="W88" i="2"/>
  <c r="X88" i="2" s="1"/>
  <c r="N88" i="2"/>
  <c r="W87" i="2"/>
  <c r="X87" i="2" s="1"/>
  <c r="N87" i="2"/>
  <c r="V85" i="2"/>
  <c r="V84" i="2"/>
  <c r="X83" i="2"/>
  <c r="W83" i="2"/>
  <c r="N83" i="2"/>
  <c r="W82" i="2"/>
  <c r="X82" i="2" s="1"/>
  <c r="N82" i="2"/>
  <c r="X81" i="2"/>
  <c r="W81" i="2"/>
  <c r="N81" i="2"/>
  <c r="X80" i="2"/>
  <c r="W80" i="2"/>
  <c r="N80" i="2"/>
  <c r="X79" i="2"/>
  <c r="W79" i="2"/>
  <c r="N79" i="2"/>
  <c r="W78" i="2"/>
  <c r="X78" i="2" s="1"/>
  <c r="N78" i="2"/>
  <c r="X77" i="2"/>
  <c r="W77" i="2"/>
  <c r="N77" i="2"/>
  <c r="X76" i="2"/>
  <c r="W76" i="2"/>
  <c r="N76" i="2"/>
  <c r="X75" i="2"/>
  <c r="W75" i="2"/>
  <c r="N75" i="2"/>
  <c r="W74" i="2"/>
  <c r="X74" i="2" s="1"/>
  <c r="N74" i="2"/>
  <c r="X73" i="2"/>
  <c r="W73" i="2"/>
  <c r="N73" i="2"/>
  <c r="X72" i="2"/>
  <c r="W72" i="2"/>
  <c r="N72" i="2"/>
  <c r="X71" i="2"/>
  <c r="W71" i="2"/>
  <c r="N71" i="2"/>
  <c r="W70" i="2"/>
  <c r="X70" i="2" s="1"/>
  <c r="N70" i="2"/>
  <c r="X69" i="2"/>
  <c r="W69" i="2"/>
  <c r="N69" i="2"/>
  <c r="X68" i="2"/>
  <c r="W68" i="2"/>
  <c r="N68" i="2"/>
  <c r="X67" i="2"/>
  <c r="W67" i="2"/>
  <c r="N67" i="2"/>
  <c r="W66" i="2"/>
  <c r="X66" i="2" s="1"/>
  <c r="N66" i="2"/>
  <c r="X65" i="2"/>
  <c r="W65" i="2"/>
  <c r="N65" i="2"/>
  <c r="X64" i="2"/>
  <c r="W64" i="2"/>
  <c r="W85" i="2" s="1"/>
  <c r="N64" i="2"/>
  <c r="W61" i="2"/>
  <c r="V61" i="2"/>
  <c r="V60" i="2"/>
  <c r="W59" i="2"/>
  <c r="X59" i="2" s="1"/>
  <c r="W58" i="2"/>
  <c r="X58" i="2" s="1"/>
  <c r="N58" i="2"/>
  <c r="X57" i="2"/>
  <c r="W57" i="2"/>
  <c r="N57" i="2"/>
  <c r="W56" i="2"/>
  <c r="D526" i="2" s="1"/>
  <c r="N56" i="2"/>
  <c r="V53" i="2"/>
  <c r="V52" i="2"/>
  <c r="X51" i="2"/>
  <c r="W51" i="2"/>
  <c r="N51" i="2"/>
  <c r="X50" i="2"/>
  <c r="X52" i="2" s="1"/>
  <c r="W50" i="2"/>
  <c r="W52" i="2" s="1"/>
  <c r="N50" i="2"/>
  <c r="V46" i="2"/>
  <c r="V45" i="2"/>
  <c r="W44" i="2"/>
  <c r="X44" i="2" s="1"/>
  <c r="X45" i="2" s="1"/>
  <c r="N44" i="2"/>
  <c r="V42" i="2"/>
  <c r="W41" i="2"/>
  <c r="V41" i="2"/>
  <c r="W40" i="2"/>
  <c r="W42" i="2" s="1"/>
  <c r="N40" i="2"/>
  <c r="V38" i="2"/>
  <c r="W37" i="2"/>
  <c r="V37" i="2"/>
  <c r="X36" i="2"/>
  <c r="X37" i="2" s="1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X27" i="2"/>
  <c r="W27" i="2"/>
  <c r="N27" i="2"/>
  <c r="W26" i="2"/>
  <c r="X26" i="2" s="1"/>
  <c r="N26" i="2"/>
  <c r="V24" i="2"/>
  <c r="V516" i="2" s="1"/>
  <c r="V23" i="2"/>
  <c r="V520" i="2" s="1"/>
  <c r="X22" i="2"/>
  <c r="X23" i="2" s="1"/>
  <c r="W22" i="2"/>
  <c r="W23" i="2" s="1"/>
  <c r="N22" i="2"/>
  <c r="H10" i="2"/>
  <c r="A9" i="2"/>
  <c r="F10" i="2" s="1"/>
  <c r="D7" i="2"/>
  <c r="O6" i="2"/>
  <c r="N2" i="2"/>
  <c r="X102" i="2" l="1"/>
  <c r="X91" i="2"/>
  <c r="X154" i="2"/>
  <c r="X223" i="2"/>
  <c r="X253" i="2"/>
  <c r="X265" i="2"/>
  <c r="X366" i="2"/>
  <c r="X506" i="2"/>
  <c r="X33" i="2"/>
  <c r="X521" i="2" s="1"/>
  <c r="X343" i="2"/>
  <c r="X433" i="2"/>
  <c r="X271" i="2"/>
  <c r="X407" i="2"/>
  <c r="X133" i="2"/>
  <c r="X84" i="2"/>
  <c r="X242" i="2"/>
  <c r="X300" i="2"/>
  <c r="X141" i="2"/>
  <c r="X400" i="2"/>
  <c r="W141" i="2"/>
  <c r="W199" i="2"/>
  <c r="W254" i="2"/>
  <c r="W306" i="2"/>
  <c r="W318" i="2"/>
  <c r="W353" i="2"/>
  <c r="W374" i="2"/>
  <c r="W400" i="2"/>
  <c r="W437" i="2"/>
  <c r="W465" i="2"/>
  <c r="W494" i="2"/>
  <c r="J526" i="2"/>
  <c r="W224" i="2"/>
  <c r="W253" i="2"/>
  <c r="W283" i="2"/>
  <c r="F9" i="2"/>
  <c r="W91" i="2"/>
  <c r="X195" i="2"/>
  <c r="X199" i="2" s="1"/>
  <c r="W337" i="2"/>
  <c r="W514" i="2"/>
  <c r="W373" i="2"/>
  <c r="W33" i="2"/>
  <c r="W520" i="2" s="1"/>
  <c r="W134" i="2"/>
  <c r="X158" i="2"/>
  <c r="X160" i="2" s="1"/>
  <c r="W173" i="2"/>
  <c r="X245" i="2"/>
  <c r="X246" i="2" s="1"/>
  <c r="X275" i="2"/>
  <c r="X277" i="2" s="1"/>
  <c r="W295" i="2"/>
  <c r="X313" i="2"/>
  <c r="X314" i="2" s="1"/>
  <c r="X329" i="2"/>
  <c r="X337" i="2" s="1"/>
  <c r="W423" i="2"/>
  <c r="X446" i="2"/>
  <c r="X464" i="2" s="1"/>
  <c r="X472" i="2"/>
  <c r="X478" i="2" s="1"/>
  <c r="X496" i="2"/>
  <c r="X499" i="2" s="1"/>
  <c r="M526" i="2"/>
  <c r="W45" i="2"/>
  <c r="H9" i="2"/>
  <c r="W24" i="2"/>
  <c r="X40" i="2"/>
  <c r="X41" i="2" s="1"/>
  <c r="W53" i="2"/>
  <c r="J9" i="2"/>
  <c r="W34" i="2"/>
  <c r="W46" i="2"/>
  <c r="W60" i="2"/>
  <c r="X106" i="2"/>
  <c r="X115" i="2" s="1"/>
  <c r="W142" i="2"/>
  <c r="X287" i="2"/>
  <c r="X295" i="2" s="1"/>
  <c r="X308" i="2"/>
  <c r="X310" i="2" s="1"/>
  <c r="W319" i="2"/>
  <c r="W343" i="2"/>
  <c r="X356" i="2"/>
  <c r="X361" i="2" s="1"/>
  <c r="W401" i="2"/>
  <c r="W417" i="2"/>
  <c r="W438" i="2"/>
  <c r="X467" i="2"/>
  <c r="X469" i="2" s="1"/>
  <c r="X509" i="2"/>
  <c r="X514" i="2" s="1"/>
  <c r="W102" i="2"/>
  <c r="W103" i="2"/>
  <c r="A10" i="2"/>
  <c r="W92" i="2"/>
  <c r="W115" i="2"/>
  <c r="W246" i="2"/>
  <c r="W301" i="2"/>
  <c r="W314" i="2"/>
  <c r="W338" i="2"/>
  <c r="W349" i="2"/>
  <c r="W366" i="2"/>
  <c r="W384" i="2"/>
  <c r="W412" i="2"/>
  <c r="W433" i="2"/>
  <c r="B526" i="2"/>
  <c r="O526" i="2"/>
  <c r="X56" i="2"/>
  <c r="X60" i="2" s="1"/>
  <c r="W125" i="2"/>
  <c r="X175" i="2"/>
  <c r="X192" i="2" s="1"/>
  <c r="X203" i="2"/>
  <c r="X209" i="2" s="1"/>
  <c r="W209" i="2"/>
  <c r="W361" i="2"/>
  <c r="W407" i="2"/>
  <c r="W424" i="2"/>
  <c r="C526" i="2"/>
  <c r="P526" i="2"/>
  <c r="W344" i="2"/>
  <c r="W418" i="2"/>
  <c r="W160" i="2"/>
  <c r="W192" i="2"/>
  <c r="W271" i="2"/>
  <c r="W277" i="2"/>
  <c r="W367" i="2"/>
  <c r="W385" i="2"/>
  <c r="W478" i="2"/>
  <c r="E526" i="2"/>
  <c r="W84" i="2"/>
  <c r="W126" i="2"/>
  <c r="W441" i="2"/>
  <c r="W469" i="2"/>
  <c r="W499" i="2"/>
  <c r="W517" i="2"/>
  <c r="F526" i="2"/>
  <c r="S526" i="2"/>
  <c r="W133" i="2"/>
  <c r="W161" i="2"/>
  <c r="W272" i="2"/>
  <c r="W518" i="2"/>
  <c r="H526" i="2"/>
  <c r="X488" i="2"/>
  <c r="X493" i="2" s="1"/>
  <c r="W519" i="2" l="1"/>
  <c r="W516" i="2"/>
</calcChain>
</file>

<file path=xl/sharedStrings.xml><?xml version="1.0" encoding="utf-8"?>
<sst xmlns="http://schemas.openxmlformats.org/spreadsheetml/2006/main" count="3426" uniqueCount="745">
  <si>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</si>
  <si>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</si>
  <si>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</si>
  <si>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</si>
  <si>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</si>
  <si>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</si>
  <si>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</si>
  <si>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</si>
  <si>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</si>
  <si>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</si>
  <si>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</si>
  <si>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</si>
  <si>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</si>
  <si>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</si>
  <si>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</si>
  <si>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</si>
  <si>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</si>
  <si>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</si>
  <si>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</si>
  <si>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</si>
  <si>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</si>
  <si>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</si>
  <si>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</si>
  <si>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</si>
  <si>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</si>
  <si>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</si>
  <si>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</si>
  <si>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</si>
  <si>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</si>
  <si>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</si>
  <si>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</si>
  <si>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</si>
  <si>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</si>
  <si>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</si>
  <si>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</si>
  <si>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</si>
  <si>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</si>
  <si>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</si>
  <si>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</si>
  <si>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</si>
  <si>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</si>
  <si>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</si>
  <si>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</si>
  <si>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</si>
  <si>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</si>
  <si>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</si>
  <si>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</si>
  <si>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</si>
  <si>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</si>
  <si>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</si>
  <si>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</si>
  <si>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</si>
  <si>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</si>
  <si>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</si>
  <si>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</si>
  <si>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</si>
  <si>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</si>
  <si>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</si>
  <si>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</si>
  <si>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</si>
  <si>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</si>
  <si>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</si>
  <si>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</si>
  <si>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</si>
  <si>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</si>
  <si>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</si>
  <si>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</si>
  <si>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04.03.2024</t>
  </si>
  <si>
    <t>29.02.2024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</si>
  <si>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</si>
  <si>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</si>
  <si>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</si>
  <si>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</si>
  <si>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</si>
  <si>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</si>
  <si>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</si>
  <si>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</si>
  <si>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</si>
  <si>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</si>
  <si>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</si>
  <si>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</si>
  <si>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</si>
  <si>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</si>
  <si>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</si>
  <si>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</si>
  <si>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</si>
  <si>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</si>
  <si>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</si>
  <si>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</si>
  <si>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</si>
  <si>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</si>
  <si>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</si>
  <si>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</si>
  <si>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</si>
  <si>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</si>
  <si>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</si>
  <si>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</si>
  <si>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</si>
  <si>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</si>
  <si>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</si>
  <si>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</si>
  <si>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</si>
  <si>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</si>
  <si>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</si>
  <si>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</si>
  <si>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</si>
  <si>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</si>
  <si>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</si>
  <si>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</si>
  <si>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</si>
  <si>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</si>
  <si>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</si>
  <si>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</si>
  <si>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</si>
  <si>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</si>
  <si>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</si>
  <si>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</si>
  <si>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</si>
  <si>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</si>
  <si>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</si>
  <si>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</si>
  <si>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</si>
  <si>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</si>
  <si>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</si>
  <si>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</si>
  <si>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</si>
  <si>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</si>
  <si>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</si>
  <si>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</si>
  <si>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</si>
  <si>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</si>
  <si>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</si>
  <si>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</si>
  <si>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</si>
  <si>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</si>
  <si>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</si>
  <si>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</si>
  <si>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</si>
  <si>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</si>
  <si>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</si>
  <si>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</si>
  <si>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</si>
  <si>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</si>
  <si>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</si>
  <si>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</si>
  <si>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</si>
  <si>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</si>
  <si>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</si>
  <si>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</si>
  <si>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</si>
  <si>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</si>
  <si>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</si>
  <si>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</si>
  <si>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</si>
  <si>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</si>
  <si>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</si>
  <si>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</si>
  <si>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</si>
  <si>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</si>
  <si>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</si>
  <si>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</si>
  <si>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</si>
  <si>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</si>
  <si>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</si>
  <si>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</si>
  <si>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</si>
  <si>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</si>
  <si>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</si>
  <si>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</si>
  <si>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</si>
  <si>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</si>
  <si>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</si>
  <si>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</si>
  <si>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</si>
  <si>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</si>
  <si>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</si>
  <si>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</si>
  <si>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</si>
  <si>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</si>
  <si>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</si>
  <si>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</si>
  <si>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</si>
  <si>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</si>
  <si>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</si>
  <si>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</si>
  <si>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</si>
  <si>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</si>
  <si>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</si>
  <si>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</si>
  <si>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</si>
  <si>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</si>
  <si>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</si>
  <si>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</si>
  <si>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</si>
  <si>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</si>
  <si>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</si>
  <si>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</si>
  <si>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</si>
  <si>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06.03.2024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</si>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</sst>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2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06" t="s">
        <v>29</v>
      </c>
      <c r="E1" s="706"/>
      <c r="F1" s="706"/>
      <c r="G1" s="14" t="s">
        <v>66</v>
      </c>
      <c r="H1" s="706" t="s">
        <v>49</v>
      </c>
      <c r="I1" s="706"/>
      <c r="J1" s="706"/>
      <c r="K1" s="706"/>
      <c r="L1" s="706"/>
      <c r="M1" s="706"/>
      <c r="N1" s="706"/>
      <c r="O1" s="706"/>
      <c r="P1" s="707" t="s">
        <v>67</v>
      </c>
      <c r="Q1" s="708"/>
      <c r="R1" s="70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9"/>
      <c r="P2" s="709"/>
      <c r="Q2" s="709"/>
      <c r="R2" s="709"/>
      <c r="S2" s="709"/>
      <c r="T2" s="709"/>
      <c r="U2" s="70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9"/>
      <c r="O3" s="709"/>
      <c r="P3" s="709"/>
      <c r="Q3" s="709"/>
      <c r="R3" s="709"/>
      <c r="S3" s="709"/>
      <c r="T3" s="709"/>
      <c r="U3" s="70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88" t="s">
        <v>8</v>
      </c>
      <c r="B5" s="688"/>
      <c r="C5" s="688"/>
      <c r="D5" s="710"/>
      <c r="E5" s="710"/>
      <c r="F5" s="711" t="s">
        <v>14</v>
      </c>
      <c r="G5" s="711"/>
      <c r="H5" s="710"/>
      <c r="I5" s="710"/>
      <c r="J5" s="710"/>
      <c r="K5" s="710"/>
      <c r="L5" s="710"/>
      <c r="N5" s="27" t="s">
        <v>4</v>
      </c>
      <c r="O5" s="705">
        <v>45354</v>
      </c>
      <c r="P5" s="705"/>
      <c r="R5" s="712" t="s">
        <v>3</v>
      </c>
      <c r="S5" s="713"/>
      <c r="T5" s="714" t="s">
        <v>713</v>
      </c>
      <c r="U5" s="715"/>
      <c r="Z5" s="60"/>
      <c r="AA5" s="60"/>
      <c r="AB5" s="60"/>
    </row>
    <row r="6" spans="1:29" s="17" customFormat="1" ht="24" customHeight="1" x14ac:dyDescent="0.2">
      <c r="A6" s="688" t="s">
        <v>1</v>
      </c>
      <c r="B6" s="688"/>
      <c r="C6" s="688"/>
      <c r="D6" s="689" t="s">
        <v>714</v>
      </c>
      <c r="E6" s="689"/>
      <c r="F6" s="689"/>
      <c r="G6" s="689"/>
      <c r="H6" s="689"/>
      <c r="I6" s="689"/>
      <c r="J6" s="689"/>
      <c r="K6" s="689"/>
      <c r="L6" s="689"/>
      <c r="N6" s="27" t="s">
        <v>30</v>
      </c>
      <c r="O6" s="690" t="str">
        <f>IF(O5=0," ",CHOOSE(WEEKDAY(O5,2),"Понедельник","Вторник","Среда","Четверг","Пятница","Суббота","Воскресенье"))</f>
        <v>Воскресенье</v>
      </c>
      <c r="P6" s="690"/>
      <c r="R6" s="691" t="s">
        <v>5</v>
      </c>
      <c r="S6" s="692"/>
      <c r="T6" s="693" t="s">
        <v>69</v>
      </c>
      <c r="U6" s="69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99" t="str">
        <f>IFERROR(VLOOKUP(DeliveryAddress,Table,3,0),1)</f>
        <v>1</v>
      </c>
      <c r="E7" s="700"/>
      <c r="F7" s="700"/>
      <c r="G7" s="700"/>
      <c r="H7" s="700"/>
      <c r="I7" s="700"/>
      <c r="J7" s="700"/>
      <c r="K7" s="700"/>
      <c r="L7" s="701"/>
      <c r="N7" s="29"/>
      <c r="O7" s="49"/>
      <c r="P7" s="49"/>
      <c r="R7" s="691"/>
      <c r="S7" s="692"/>
      <c r="T7" s="695"/>
      <c r="U7" s="696"/>
      <c r="Z7" s="60"/>
      <c r="AA7" s="60"/>
      <c r="AB7" s="60"/>
    </row>
    <row r="8" spans="1:29" s="17" customFormat="1" ht="25.5" customHeight="1" x14ac:dyDescent="0.2">
      <c r="A8" s="702" t="s">
        <v>60</v>
      </c>
      <c r="B8" s="702"/>
      <c r="C8" s="702"/>
      <c r="D8" s="703"/>
      <c r="E8" s="703"/>
      <c r="F8" s="703"/>
      <c r="G8" s="703"/>
      <c r="H8" s="703"/>
      <c r="I8" s="703"/>
      <c r="J8" s="703"/>
      <c r="K8" s="703"/>
      <c r="L8" s="703"/>
      <c r="N8" s="27" t="s">
        <v>11</v>
      </c>
      <c r="O8" s="683">
        <v>0.41666666666666669</v>
      </c>
      <c r="P8" s="683"/>
      <c r="R8" s="691"/>
      <c r="S8" s="692"/>
      <c r="T8" s="695"/>
      <c r="U8" s="696"/>
      <c r="Z8" s="60"/>
      <c r="AA8" s="60"/>
      <c r="AB8" s="60"/>
    </row>
    <row r="9" spans="1:29" s="17" customFormat="1" ht="39.950000000000003" customHeight="1" x14ac:dyDescent="0.2">
      <c r="A9" s="6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9"/>
      <c r="C9" s="679"/>
      <c r="D9" s="680" t="s">
        <v>48</v>
      </c>
      <c r="E9" s="681"/>
      <c r="F9" s="6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9"/>
      <c r="H9" s="704" t="str">
        <f>IF(AND($A$9="Тип доверенности/получателя при получении в адресе перегруза:",$D$9="Разовая доверенность"),"Введите ФИО","")</f>
        <v/>
      </c>
      <c r="I9" s="704"/>
      <c r="J9" s="7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4"/>
      <c r="L9" s="704"/>
      <c r="N9" s="31" t="s">
        <v>15</v>
      </c>
      <c r="O9" s="705"/>
      <c r="P9" s="705"/>
      <c r="R9" s="691"/>
      <c r="S9" s="692"/>
      <c r="T9" s="697"/>
      <c r="U9" s="69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9"/>
      <c r="C10" s="679"/>
      <c r="D10" s="680"/>
      <c r="E10" s="681"/>
      <c r="F10" s="6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9"/>
      <c r="H10" s="682" t="str">
        <f>IFERROR(VLOOKUP($D$10,Proxy,2,FALSE),"")</f>
        <v/>
      </c>
      <c r="I10" s="682"/>
      <c r="J10" s="682"/>
      <c r="K10" s="682"/>
      <c r="L10" s="682"/>
      <c r="N10" s="31" t="s">
        <v>35</v>
      </c>
      <c r="O10" s="683"/>
      <c r="P10" s="683"/>
      <c r="S10" s="29" t="s">
        <v>12</v>
      </c>
      <c r="T10" s="684" t="s">
        <v>70</v>
      </c>
      <c r="U10" s="68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83"/>
      <c r="P11" s="683"/>
      <c r="S11" s="29" t="s">
        <v>31</v>
      </c>
      <c r="T11" s="671" t="s">
        <v>57</v>
      </c>
      <c r="U11" s="67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70" t="s">
        <v>71</v>
      </c>
      <c r="B12" s="670"/>
      <c r="C12" s="670"/>
      <c r="D12" s="670"/>
      <c r="E12" s="670"/>
      <c r="F12" s="670"/>
      <c r="G12" s="670"/>
      <c r="H12" s="670"/>
      <c r="I12" s="670"/>
      <c r="J12" s="670"/>
      <c r="K12" s="670"/>
      <c r="L12" s="670"/>
      <c r="N12" s="27" t="s">
        <v>33</v>
      </c>
      <c r="O12" s="686"/>
      <c r="P12" s="686"/>
      <c r="Q12" s="28"/>
      <c r="R12"/>
      <c r="S12" s="29" t="s">
        <v>48</v>
      </c>
      <c r="T12" s="687"/>
      <c r="U12" s="687"/>
      <c r="V12"/>
      <c r="Z12" s="60"/>
      <c r="AA12" s="60"/>
      <c r="AB12" s="60"/>
    </row>
    <row r="13" spans="1:29" s="17" customFormat="1" ht="23.25" customHeight="1" x14ac:dyDescent="0.2">
      <c r="A13" s="670" t="s">
        <v>72</v>
      </c>
      <c r="B13" s="670"/>
      <c r="C13" s="670"/>
      <c r="D13" s="670"/>
      <c r="E13" s="670"/>
      <c r="F13" s="670"/>
      <c r="G13" s="670"/>
      <c r="H13" s="670"/>
      <c r="I13" s="670"/>
      <c r="J13" s="670"/>
      <c r="K13" s="670"/>
      <c r="L13" s="670"/>
      <c r="M13" s="31"/>
      <c r="N13" s="31" t="s">
        <v>34</v>
      </c>
      <c r="O13" s="671"/>
      <c r="P13" s="67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70" t="s">
        <v>73</v>
      </c>
      <c r="B14" s="670"/>
      <c r="C14" s="670"/>
      <c r="D14" s="670"/>
      <c r="E14" s="670"/>
      <c r="F14" s="670"/>
      <c r="G14" s="670"/>
      <c r="H14" s="670"/>
      <c r="I14" s="670"/>
      <c r="J14" s="670"/>
      <c r="K14" s="670"/>
      <c r="L14" s="67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72" t="s">
        <v>74</v>
      </c>
      <c r="B15" s="672"/>
      <c r="C15" s="672"/>
      <c r="D15" s="672"/>
      <c r="E15" s="672"/>
      <c r="F15" s="672"/>
      <c r="G15" s="672"/>
      <c r="H15" s="672"/>
      <c r="I15" s="672"/>
      <c r="J15" s="672"/>
      <c r="K15" s="672"/>
      <c r="L15" s="672"/>
      <c r="M15"/>
      <c r="N15" s="673" t="s">
        <v>63</v>
      </c>
      <c r="O15" s="673"/>
      <c r="P15" s="673"/>
      <c r="Q15" s="673"/>
      <c r="R15" s="67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4"/>
      <c r="O16" s="674"/>
      <c r="P16" s="674"/>
      <c r="Q16" s="674"/>
      <c r="R16" s="67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8" t="s">
        <v>61</v>
      </c>
      <c r="B17" s="658" t="s">
        <v>51</v>
      </c>
      <c r="C17" s="676" t="s">
        <v>50</v>
      </c>
      <c r="D17" s="658" t="s">
        <v>52</v>
      </c>
      <c r="E17" s="658"/>
      <c r="F17" s="658" t="s">
        <v>24</v>
      </c>
      <c r="G17" s="658" t="s">
        <v>27</v>
      </c>
      <c r="H17" s="658" t="s">
        <v>25</v>
      </c>
      <c r="I17" s="658" t="s">
        <v>26</v>
      </c>
      <c r="J17" s="677" t="s">
        <v>16</v>
      </c>
      <c r="K17" s="677" t="s">
        <v>65</v>
      </c>
      <c r="L17" s="677" t="s">
        <v>2</v>
      </c>
      <c r="M17" s="658" t="s">
        <v>28</v>
      </c>
      <c r="N17" s="658" t="s">
        <v>17</v>
      </c>
      <c r="O17" s="658"/>
      <c r="P17" s="658"/>
      <c r="Q17" s="658"/>
      <c r="R17" s="658"/>
      <c r="S17" s="675" t="s">
        <v>58</v>
      </c>
      <c r="T17" s="658"/>
      <c r="U17" s="658" t="s">
        <v>6</v>
      </c>
      <c r="V17" s="658" t="s">
        <v>44</v>
      </c>
      <c r="W17" s="659" t="s">
        <v>56</v>
      </c>
      <c r="X17" s="658" t="s">
        <v>18</v>
      </c>
      <c r="Y17" s="661" t="s">
        <v>62</v>
      </c>
      <c r="Z17" s="661" t="s">
        <v>19</v>
      </c>
      <c r="AA17" s="662" t="s">
        <v>59</v>
      </c>
      <c r="AB17" s="663"/>
      <c r="AC17" s="664"/>
      <c r="AD17" s="668"/>
      <c r="BA17" s="669" t="s">
        <v>64</v>
      </c>
    </row>
    <row r="18" spans="1:53" ht="14.25" customHeight="1" x14ac:dyDescent="0.2">
      <c r="A18" s="658"/>
      <c r="B18" s="658"/>
      <c r="C18" s="676"/>
      <c r="D18" s="658"/>
      <c r="E18" s="658"/>
      <c r="F18" s="658" t="s">
        <v>20</v>
      </c>
      <c r="G18" s="658" t="s">
        <v>21</v>
      </c>
      <c r="H18" s="658" t="s">
        <v>22</v>
      </c>
      <c r="I18" s="658" t="s">
        <v>22</v>
      </c>
      <c r="J18" s="678"/>
      <c r="K18" s="678"/>
      <c r="L18" s="678"/>
      <c r="M18" s="658"/>
      <c r="N18" s="658"/>
      <c r="O18" s="658"/>
      <c r="P18" s="658"/>
      <c r="Q18" s="658"/>
      <c r="R18" s="658"/>
      <c r="S18" s="36" t="s">
        <v>47</v>
      </c>
      <c r="T18" s="36" t="s">
        <v>46</v>
      </c>
      <c r="U18" s="658"/>
      <c r="V18" s="658"/>
      <c r="W18" s="660"/>
      <c r="X18" s="658"/>
      <c r="Y18" s="661"/>
      <c r="Z18" s="661"/>
      <c r="AA18" s="665"/>
      <c r="AB18" s="666"/>
      <c r="AC18" s="667"/>
      <c r="AD18" s="668"/>
      <c r="BA18" s="669"/>
    </row>
    <row r="19" spans="1:53" ht="27.75" customHeight="1" x14ac:dyDescent="0.2">
      <c r="A19" s="388" t="s">
        <v>75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55"/>
      <c r="Z19" s="55"/>
    </row>
    <row r="20" spans="1:53" ht="16.5" customHeight="1" x14ac:dyDescent="0.25">
      <c r="A20" s="389" t="s">
        <v>75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66"/>
      <c r="Z20" s="66"/>
    </row>
    <row r="21" spans="1:53" ht="14.25" customHeight="1" x14ac:dyDescent="0.25">
      <c r="A21" s="374" t="s">
        <v>76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0">
        <v>4607091389258</v>
      </c>
      <c r="E22" s="36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5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68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9"/>
      <c r="N23" s="365" t="s">
        <v>43</v>
      </c>
      <c r="O23" s="366"/>
      <c r="P23" s="366"/>
      <c r="Q23" s="366"/>
      <c r="R23" s="366"/>
      <c r="S23" s="366"/>
      <c r="T23" s="36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69"/>
      <c r="N24" s="365" t="s">
        <v>43</v>
      </c>
      <c r="O24" s="366"/>
      <c r="P24" s="366"/>
      <c r="Q24" s="366"/>
      <c r="R24" s="366"/>
      <c r="S24" s="366"/>
      <c r="T24" s="36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4" t="s">
        <v>81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60">
        <v>4607091383881</v>
      </c>
      <c r="E26" s="36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5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0">
        <v>4607091388237</v>
      </c>
      <c r="E27" s="36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0">
        <v>4607091383935</v>
      </c>
      <c r="E28" s="36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6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60">
        <v>4680115881853</v>
      </c>
      <c r="E29" s="36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5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6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60">
        <v>4607091383911</v>
      </c>
      <c r="E30" s="36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5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2"/>
      <c r="P30" s="362"/>
      <c r="Q30" s="362"/>
      <c r="R30" s="36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60">
        <v>4607091383911</v>
      </c>
      <c r="E31" s="360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49" t="s">
        <v>93</v>
      </c>
      <c r="O31" s="362"/>
      <c r="P31" s="362"/>
      <c r="Q31" s="362"/>
      <c r="R31" s="36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0">
        <v>4607091388244</v>
      </c>
      <c r="E32" s="360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3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68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9"/>
      <c r="N33" s="365" t="s">
        <v>43</v>
      </c>
      <c r="O33" s="366"/>
      <c r="P33" s="366"/>
      <c r="Q33" s="366"/>
      <c r="R33" s="366"/>
      <c r="S33" s="366"/>
      <c r="T33" s="367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69"/>
      <c r="N34" s="365" t="s">
        <v>43</v>
      </c>
      <c r="O34" s="366"/>
      <c r="P34" s="366"/>
      <c r="Q34" s="366"/>
      <c r="R34" s="366"/>
      <c r="S34" s="366"/>
      <c r="T34" s="367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4" t="s">
        <v>96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0">
        <v>4607091388503</v>
      </c>
      <c r="E36" s="360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3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68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69"/>
      <c r="N37" s="365" t="s">
        <v>43</v>
      </c>
      <c r="O37" s="366"/>
      <c r="P37" s="366"/>
      <c r="Q37" s="366"/>
      <c r="R37" s="366"/>
      <c r="S37" s="366"/>
      <c r="T37" s="367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69"/>
      <c r="N38" s="365" t="s">
        <v>43</v>
      </c>
      <c r="O38" s="366"/>
      <c r="P38" s="366"/>
      <c r="Q38" s="366"/>
      <c r="R38" s="366"/>
      <c r="S38" s="366"/>
      <c r="T38" s="367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4" t="s">
        <v>101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0">
        <v>4607091388282</v>
      </c>
      <c r="E40" s="36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3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68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69"/>
      <c r="N41" s="365" t="s">
        <v>43</v>
      </c>
      <c r="O41" s="366"/>
      <c r="P41" s="366"/>
      <c r="Q41" s="366"/>
      <c r="R41" s="366"/>
      <c r="S41" s="366"/>
      <c r="T41" s="367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5" t="s">
        <v>43</v>
      </c>
      <c r="O42" s="366"/>
      <c r="P42" s="366"/>
      <c r="Q42" s="366"/>
      <c r="R42" s="366"/>
      <c r="S42" s="366"/>
      <c r="T42" s="367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4" t="s">
        <v>105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0">
        <v>4607091389111</v>
      </c>
      <c r="E44" s="36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3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68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69"/>
      <c r="N45" s="365" t="s">
        <v>43</v>
      </c>
      <c r="O45" s="366"/>
      <c r="P45" s="366"/>
      <c r="Q45" s="366"/>
      <c r="R45" s="366"/>
      <c r="S45" s="366"/>
      <c r="T45" s="367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9"/>
      <c r="N46" s="365" t="s">
        <v>43</v>
      </c>
      <c r="O46" s="366"/>
      <c r="P46" s="366"/>
      <c r="Q46" s="366"/>
      <c r="R46" s="366"/>
      <c r="S46" s="366"/>
      <c r="T46" s="367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88" t="s">
        <v>108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55"/>
      <c r="Z47" s="55"/>
    </row>
    <row r="48" spans="1:53" ht="16.5" customHeight="1" x14ac:dyDescent="0.25">
      <c r="A48" s="389" t="s">
        <v>109</v>
      </c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89"/>
      <c r="O48" s="389"/>
      <c r="P48" s="389"/>
      <c r="Q48" s="389"/>
      <c r="R48" s="389"/>
      <c r="S48" s="389"/>
      <c r="T48" s="389"/>
      <c r="U48" s="389"/>
      <c r="V48" s="389"/>
      <c r="W48" s="389"/>
      <c r="X48" s="389"/>
      <c r="Y48" s="66"/>
      <c r="Z48" s="66"/>
    </row>
    <row r="49" spans="1:53" ht="14.25" customHeight="1" x14ac:dyDescent="0.25">
      <c r="A49" s="374" t="s">
        <v>110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0">
        <v>4680115881440</v>
      </c>
      <c r="E50" s="36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4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0">
        <v>4680115881433</v>
      </c>
      <c r="E51" s="36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3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68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69"/>
      <c r="N52" s="365" t="s">
        <v>43</v>
      </c>
      <c r="O52" s="366"/>
      <c r="P52" s="366"/>
      <c r="Q52" s="366"/>
      <c r="R52" s="366"/>
      <c r="S52" s="366"/>
      <c r="T52" s="367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69"/>
      <c r="N53" s="365" t="s">
        <v>43</v>
      </c>
      <c r="O53" s="366"/>
      <c r="P53" s="366"/>
      <c r="Q53" s="366"/>
      <c r="R53" s="366"/>
      <c r="S53" s="366"/>
      <c r="T53" s="367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89" t="s">
        <v>117</v>
      </c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89"/>
      <c r="O54" s="389"/>
      <c r="P54" s="389"/>
      <c r="Q54" s="389"/>
      <c r="R54" s="389"/>
      <c r="S54" s="389"/>
      <c r="T54" s="389"/>
      <c r="U54" s="389"/>
      <c r="V54" s="389"/>
      <c r="W54" s="389"/>
      <c r="X54" s="389"/>
      <c r="Y54" s="66"/>
      <c r="Z54" s="66"/>
    </row>
    <row r="55" spans="1:53" ht="14.25" customHeight="1" x14ac:dyDescent="0.25">
      <c r="A55" s="374" t="s">
        <v>118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0">
        <v>4680115881426</v>
      </c>
      <c r="E56" s="36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4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60">
        <v>4680115881426</v>
      </c>
      <c r="E57" s="360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0">
        <v>4680115881419</v>
      </c>
      <c r="E58" s="360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0">
        <v>4680115881525</v>
      </c>
      <c r="E59" s="360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44" t="s">
        <v>127</v>
      </c>
      <c r="O59" s="362"/>
      <c r="P59" s="362"/>
      <c r="Q59" s="362"/>
      <c r="R59" s="363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68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69"/>
      <c r="N60" s="365" t="s">
        <v>43</v>
      </c>
      <c r="O60" s="366"/>
      <c r="P60" s="366"/>
      <c r="Q60" s="366"/>
      <c r="R60" s="366"/>
      <c r="S60" s="366"/>
      <c r="T60" s="367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69"/>
      <c r="N61" s="365" t="s">
        <v>43</v>
      </c>
      <c r="O61" s="366"/>
      <c r="P61" s="366"/>
      <c r="Q61" s="366"/>
      <c r="R61" s="366"/>
      <c r="S61" s="366"/>
      <c r="T61" s="367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89" t="s">
        <v>108</v>
      </c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66"/>
      <c r="Z62" s="66"/>
    </row>
    <row r="63" spans="1:53" ht="14.25" customHeight="1" x14ac:dyDescent="0.25">
      <c r="A63" s="374" t="s">
        <v>118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0">
        <v>4607091382945</v>
      </c>
      <c r="E64" s="36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3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4301011380</v>
      </c>
      <c r="D65" s="360">
        <v>4607091385670</v>
      </c>
      <c r="E65" s="36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2"/>
      <c r="P65" s="362"/>
      <c r="Q65" s="362"/>
      <c r="R65" s="36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132</v>
      </c>
      <c r="C66" s="37">
        <v>4301011540</v>
      </c>
      <c r="D66" s="360">
        <v>4607091385670</v>
      </c>
      <c r="E66" s="360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2"/>
      <c r="P66" s="362"/>
      <c r="Q66" s="362"/>
      <c r="R66" s="36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0">
        <v>4680115883956</v>
      </c>
      <c r="E67" s="36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0">
        <v>4680115881327</v>
      </c>
      <c r="E68" s="36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60">
        <v>4680115882133</v>
      </c>
      <c r="E69" s="360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3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60">
        <v>4680115882133</v>
      </c>
      <c r="E70" s="360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0">
        <v>4607091382952</v>
      </c>
      <c r="E71" s="360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4301011382</v>
      </c>
      <c r="D72" s="360">
        <v>4607091385687</v>
      </c>
      <c r="E72" s="36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3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2"/>
      <c r="P72" s="362"/>
      <c r="Q72" s="362"/>
      <c r="R72" s="36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7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4301011565</v>
      </c>
      <c r="D73" s="360">
        <v>4680115882539</v>
      </c>
      <c r="E73" s="360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2"/>
      <c r="P73" s="362"/>
      <c r="Q73" s="362"/>
      <c r="R73" s="36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0">
        <v>4607091384604</v>
      </c>
      <c r="E74" s="360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60">
        <v>4680115880283</v>
      </c>
      <c r="E75" s="360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2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2"/>
      <c r="P75" s="362"/>
      <c r="Q75" s="362"/>
      <c r="R75" s="36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60">
        <v>4680115883949</v>
      </c>
      <c r="E76" s="360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3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2"/>
      <c r="P76" s="362"/>
      <c r="Q76" s="362"/>
      <c r="R76" s="36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154</v>
      </c>
      <c r="B77" s="64" t="s">
        <v>155</v>
      </c>
      <c r="C77" s="37">
        <v>4301011443</v>
      </c>
      <c r="D77" s="360">
        <v>4680115881303</v>
      </c>
      <c r="E77" s="360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138</v>
      </c>
      <c r="M77" s="38">
        <v>50</v>
      </c>
      <c r="N77" s="6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6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4301011562</v>
      </c>
      <c r="D78" s="360">
        <v>4680115882577</v>
      </c>
      <c r="E78" s="360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100</v>
      </c>
      <c r="M78" s="38">
        <v>90</v>
      </c>
      <c r="N78" s="6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6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156</v>
      </c>
      <c r="B79" s="64" t="s">
        <v>158</v>
      </c>
      <c r="C79" s="37">
        <v>4301011564</v>
      </c>
      <c r="D79" s="360">
        <v>4680115882577</v>
      </c>
      <c r="E79" s="360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2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6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159</v>
      </c>
      <c r="B80" s="64" t="s">
        <v>160</v>
      </c>
      <c r="C80" s="37">
        <v>4301011432</v>
      </c>
      <c r="D80" s="360">
        <v>4680115882720</v>
      </c>
      <c r="E80" s="360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113</v>
      </c>
      <c r="M80" s="38">
        <v>90</v>
      </c>
      <c r="N80" s="62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63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4301011417</v>
      </c>
      <c r="D81" s="360">
        <v>4680115880269</v>
      </c>
      <c r="E81" s="360"/>
      <c r="F81" s="63">
        <v>0.375</v>
      </c>
      <c r="G81" s="38">
        <v>10</v>
      </c>
      <c r="H81" s="63">
        <v>3.75</v>
      </c>
      <c r="I81" s="63">
        <v>3.99</v>
      </c>
      <c r="J81" s="38">
        <v>120</v>
      </c>
      <c r="K81" s="38" t="s">
        <v>80</v>
      </c>
      <c r="L81" s="39" t="s">
        <v>133</v>
      </c>
      <c r="M81" s="38">
        <v>50</v>
      </c>
      <c r="N81" s="6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63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163</v>
      </c>
      <c r="B82" s="64" t="s">
        <v>164</v>
      </c>
      <c r="C82" s="37">
        <v>4301011415</v>
      </c>
      <c r="D82" s="360">
        <v>4680115880429</v>
      </c>
      <c r="E82" s="360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133</v>
      </c>
      <c r="M82" s="38">
        <v>50</v>
      </c>
      <c r="N82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63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4301011462</v>
      </c>
      <c r="D83" s="360">
        <v>4680115881457</v>
      </c>
      <c r="E83" s="360"/>
      <c r="F83" s="63">
        <v>0.75</v>
      </c>
      <c r="G83" s="38">
        <v>6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6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x14ac:dyDescent="0.2">
      <c r="A84" s="368"/>
      <c r="B84" s="368"/>
      <c r="C84" s="368"/>
      <c r="D84" s="368"/>
      <c r="E84" s="368"/>
      <c r="F84" s="368"/>
      <c r="G84" s="368"/>
      <c r="H84" s="368"/>
      <c r="I84" s="368"/>
      <c r="J84" s="368"/>
      <c r="K84" s="368"/>
      <c r="L84" s="368"/>
      <c r="M84" s="369"/>
      <c r="N84" s="365" t="s">
        <v>43</v>
      </c>
      <c r="O84" s="366"/>
      <c r="P84" s="366"/>
      <c r="Q84" s="366"/>
      <c r="R84" s="366"/>
      <c r="S84" s="366"/>
      <c r="T84" s="367"/>
      <c r="U84" s="43" t="s">
        <v>42</v>
      </c>
      <c r="V84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9"/>
      <c r="N85" s="365" t="s">
        <v>43</v>
      </c>
      <c r="O85" s="366"/>
      <c r="P85" s="366"/>
      <c r="Q85" s="366"/>
      <c r="R85" s="366"/>
      <c r="S85" s="366"/>
      <c r="T85" s="367"/>
      <c r="U85" s="43" t="s">
        <v>0</v>
      </c>
      <c r="V85" s="44">
        <f>IFERROR(SUM(V64:V83),"0")</f>
        <v>0</v>
      </c>
      <c r="W85" s="44">
        <f>IFERROR(SUM(W64:W83),"0")</f>
        <v>0</v>
      </c>
      <c r="X85" s="43"/>
      <c r="Y85" s="68"/>
      <c r="Z85" s="68"/>
    </row>
    <row r="86" spans="1:53" ht="14.25" customHeight="1" x14ac:dyDescent="0.25">
      <c r="A86" s="374" t="s">
        <v>110</v>
      </c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4"/>
      <c r="O86" s="374"/>
      <c r="P86" s="374"/>
      <c r="Q86" s="374"/>
      <c r="R86" s="374"/>
      <c r="S86" s="374"/>
      <c r="T86" s="374"/>
      <c r="U86" s="374"/>
      <c r="V86" s="374"/>
      <c r="W86" s="374"/>
      <c r="X86" s="374"/>
      <c r="Y86" s="67"/>
      <c r="Z86" s="67"/>
    </row>
    <row r="87" spans="1:53" ht="16.5" customHeight="1" x14ac:dyDescent="0.25">
      <c r="A87" s="64" t="s">
        <v>167</v>
      </c>
      <c r="B87" s="64" t="s">
        <v>168</v>
      </c>
      <c r="C87" s="37">
        <v>4301020235</v>
      </c>
      <c r="D87" s="360">
        <v>4680115881488</v>
      </c>
      <c r="E87" s="360"/>
      <c r="F87" s="63">
        <v>1.35</v>
      </c>
      <c r="G87" s="38">
        <v>8</v>
      </c>
      <c r="H87" s="63">
        <v>10.8</v>
      </c>
      <c r="I87" s="63">
        <v>11.28</v>
      </c>
      <c r="J87" s="38">
        <v>48</v>
      </c>
      <c r="K87" s="38" t="s">
        <v>114</v>
      </c>
      <c r="L87" s="39" t="s">
        <v>113</v>
      </c>
      <c r="M87" s="38">
        <v>50</v>
      </c>
      <c r="N87" s="6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63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IFERROR(IF(W87=0,"",ROUNDUP(W87/H87,0)*0.02175),"")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169</v>
      </c>
      <c r="B88" s="64" t="s">
        <v>170</v>
      </c>
      <c r="C88" s="37">
        <v>4301020228</v>
      </c>
      <c r="D88" s="360">
        <v>4680115882751</v>
      </c>
      <c r="E88" s="360"/>
      <c r="F88" s="63">
        <v>0.45</v>
      </c>
      <c r="G88" s="38">
        <v>10</v>
      </c>
      <c r="H88" s="63">
        <v>4.5</v>
      </c>
      <c r="I88" s="63">
        <v>4.74</v>
      </c>
      <c r="J88" s="38">
        <v>120</v>
      </c>
      <c r="K88" s="38" t="s">
        <v>80</v>
      </c>
      <c r="L88" s="39" t="s">
        <v>113</v>
      </c>
      <c r="M88" s="38">
        <v>90</v>
      </c>
      <c r="N88" s="62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63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IFERROR(IF(W88=0,"",ROUNDUP(W88/H88,0)*0.00937),"")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4301020258</v>
      </c>
      <c r="D89" s="360">
        <v>4680115882775</v>
      </c>
      <c r="E89" s="360"/>
      <c r="F89" s="63">
        <v>0.3</v>
      </c>
      <c r="G89" s="38">
        <v>8</v>
      </c>
      <c r="H89" s="63">
        <v>2.4</v>
      </c>
      <c r="I89" s="63">
        <v>2.5</v>
      </c>
      <c r="J89" s="38">
        <v>234</v>
      </c>
      <c r="K89" s="38" t="s">
        <v>173</v>
      </c>
      <c r="L89" s="39" t="s">
        <v>133</v>
      </c>
      <c r="M89" s="38">
        <v>50</v>
      </c>
      <c r="N89" s="6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63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IFERROR(IF(W89=0,"",ROUNDUP(W89/H89,0)*0.00502),"")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4301020217</v>
      </c>
      <c r="D90" s="360">
        <v>4680115880658</v>
      </c>
      <c r="E90" s="360"/>
      <c r="F90" s="63">
        <v>0.4</v>
      </c>
      <c r="G90" s="38">
        <v>6</v>
      </c>
      <c r="H90" s="63">
        <v>2.4</v>
      </c>
      <c r="I90" s="63">
        <v>2.6</v>
      </c>
      <c r="J90" s="38">
        <v>156</v>
      </c>
      <c r="K90" s="38" t="s">
        <v>80</v>
      </c>
      <c r="L90" s="39" t="s">
        <v>113</v>
      </c>
      <c r="M90" s="38">
        <v>50</v>
      </c>
      <c r="N90" s="6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63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68"/>
      <c r="B91" s="368"/>
      <c r="C91" s="368"/>
      <c r="D91" s="368"/>
      <c r="E91" s="368"/>
      <c r="F91" s="368"/>
      <c r="G91" s="368"/>
      <c r="H91" s="368"/>
      <c r="I91" s="368"/>
      <c r="J91" s="368"/>
      <c r="K91" s="368"/>
      <c r="L91" s="368"/>
      <c r="M91" s="369"/>
      <c r="N91" s="365" t="s">
        <v>43</v>
      </c>
      <c r="O91" s="366"/>
      <c r="P91" s="366"/>
      <c r="Q91" s="366"/>
      <c r="R91" s="366"/>
      <c r="S91" s="366"/>
      <c r="T91" s="367"/>
      <c r="U91" s="43" t="s">
        <v>42</v>
      </c>
      <c r="V91" s="44">
        <f>IFERROR(V87/H87,"0")+IFERROR(V88/H88,"0")+IFERROR(V89/H89,"0")+IFERROR(V90/H90,"0")</f>
        <v>0</v>
      </c>
      <c r="W91" s="44">
        <f>IFERROR(W87/H87,"0")+IFERROR(W88/H88,"0")+IFERROR(W89/H89,"0")+IFERROR(W90/H90,"0")</f>
        <v>0</v>
      </c>
      <c r="X91" s="44">
        <f>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68"/>
      <c r="B92" s="368"/>
      <c r="C92" s="368"/>
      <c r="D92" s="368"/>
      <c r="E92" s="368"/>
      <c r="F92" s="368"/>
      <c r="G92" s="368"/>
      <c r="H92" s="368"/>
      <c r="I92" s="368"/>
      <c r="J92" s="368"/>
      <c r="K92" s="368"/>
      <c r="L92" s="368"/>
      <c r="M92" s="369"/>
      <c r="N92" s="365" t="s">
        <v>43</v>
      </c>
      <c r="O92" s="366"/>
      <c r="P92" s="366"/>
      <c r="Q92" s="366"/>
      <c r="R92" s="366"/>
      <c r="S92" s="366"/>
      <c r="T92" s="367"/>
      <c r="U92" s="43" t="s">
        <v>0</v>
      </c>
      <c r="V92" s="44">
        <f>IFERROR(SUM(V87:V90),"0")</f>
        <v>0</v>
      </c>
      <c r="W92" s="44">
        <f>IFERROR(SUM(W87:W90),"0")</f>
        <v>0</v>
      </c>
      <c r="X92" s="43"/>
      <c r="Y92" s="68"/>
      <c r="Z92" s="68"/>
    </row>
    <row r="93" spans="1:53" ht="14.25" customHeight="1" x14ac:dyDescent="0.25">
      <c r="A93" s="374" t="s">
        <v>76</v>
      </c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4"/>
      <c r="O93" s="374"/>
      <c r="P93" s="374"/>
      <c r="Q93" s="374"/>
      <c r="R93" s="374"/>
      <c r="S93" s="374"/>
      <c r="T93" s="374"/>
      <c r="U93" s="374"/>
      <c r="V93" s="374"/>
      <c r="W93" s="374"/>
      <c r="X93" s="374"/>
      <c r="Y93" s="67"/>
      <c r="Z93" s="67"/>
    </row>
    <row r="94" spans="1:53" ht="16.5" customHeight="1" x14ac:dyDescent="0.25">
      <c r="A94" s="64" t="s">
        <v>176</v>
      </c>
      <c r="B94" s="64" t="s">
        <v>177</v>
      </c>
      <c r="C94" s="37">
        <v>4301030895</v>
      </c>
      <c r="D94" s="360">
        <v>4607091387667</v>
      </c>
      <c r="E94" s="360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113</v>
      </c>
      <c r="M94" s="38">
        <v>40</v>
      </c>
      <c r="N94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6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1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178</v>
      </c>
      <c r="B95" s="64" t="s">
        <v>179</v>
      </c>
      <c r="C95" s="37">
        <v>4301030961</v>
      </c>
      <c r="D95" s="360">
        <v>4607091387636</v>
      </c>
      <c r="E95" s="360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6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6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180</v>
      </c>
      <c r="B96" s="64" t="s">
        <v>181</v>
      </c>
      <c r="C96" s="37">
        <v>4301030963</v>
      </c>
      <c r="D96" s="360">
        <v>4607091382426</v>
      </c>
      <c r="E96" s="360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79</v>
      </c>
      <c r="M96" s="38">
        <v>40</v>
      </c>
      <c r="N96" s="6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6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182</v>
      </c>
      <c r="B97" s="64" t="s">
        <v>183</v>
      </c>
      <c r="C97" s="37">
        <v>4301030962</v>
      </c>
      <c r="D97" s="360">
        <v>4607091386547</v>
      </c>
      <c r="E97" s="360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173</v>
      </c>
      <c r="L97" s="39" t="s">
        <v>79</v>
      </c>
      <c r="M97" s="38">
        <v>40</v>
      </c>
      <c r="N97" s="6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6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4301031079</v>
      </c>
      <c r="D98" s="360">
        <v>4607091384734</v>
      </c>
      <c r="E98" s="36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173</v>
      </c>
      <c r="L98" s="39" t="s">
        <v>79</v>
      </c>
      <c r="M98" s="38">
        <v>45</v>
      </c>
      <c r="N98" s="6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6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4301030964</v>
      </c>
      <c r="D99" s="360">
        <v>4607091382464</v>
      </c>
      <c r="E99" s="36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173</v>
      </c>
      <c r="L99" s="39" t="s">
        <v>79</v>
      </c>
      <c r="M99" s="38">
        <v>40</v>
      </c>
      <c r="N9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6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4301031235</v>
      </c>
      <c r="D100" s="360">
        <v>4680115883444</v>
      </c>
      <c r="E100" s="360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100</v>
      </c>
      <c r="M100" s="38">
        <v>90</v>
      </c>
      <c r="N100" s="6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6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188</v>
      </c>
      <c r="B101" s="64" t="s">
        <v>190</v>
      </c>
      <c r="C101" s="37">
        <v>4301031234</v>
      </c>
      <c r="D101" s="360">
        <v>4680115883444</v>
      </c>
      <c r="E101" s="36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60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6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68"/>
      <c r="B102" s="368"/>
      <c r="C102" s="368"/>
      <c r="D102" s="368"/>
      <c r="E102" s="368"/>
      <c r="F102" s="368"/>
      <c r="G102" s="368"/>
      <c r="H102" s="368"/>
      <c r="I102" s="368"/>
      <c r="J102" s="368"/>
      <c r="K102" s="368"/>
      <c r="L102" s="368"/>
      <c r="M102" s="369"/>
      <c r="N102" s="365" t="s">
        <v>43</v>
      </c>
      <c r="O102" s="366"/>
      <c r="P102" s="366"/>
      <c r="Q102" s="366"/>
      <c r="R102" s="366"/>
      <c r="S102" s="366"/>
      <c r="T102" s="367"/>
      <c r="U102" s="43" t="s">
        <v>42</v>
      </c>
      <c r="V102" s="44">
        <f>IFERROR(V94/H94,"0")+IFERROR(V95/H95,"0")+IFERROR(V96/H96,"0")+IFERROR(V97/H97,"0")+IFERROR(V98/H98,"0")+IFERROR(V99/H99,"0")+IFERROR(V100/H100,"0")+IFERROR(V101/H101,"0")</f>
        <v>0</v>
      </c>
      <c r="W102" s="44">
        <f>IFERROR(W94/H94,"0")+IFERROR(W95/H95,"0")+IFERROR(W96/H96,"0")+IFERROR(W97/H97,"0")+IFERROR(W98/H98,"0")+IFERROR(W99/H99,"0")+IFERROR(W100/H100,"0")+IFERROR(W101/H101,"0")</f>
        <v>0</v>
      </c>
      <c r="X102" s="4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68"/>
      <c r="B103" s="368"/>
      <c r="C103" s="368"/>
      <c r="D103" s="368"/>
      <c r="E103" s="368"/>
      <c r="F103" s="368"/>
      <c r="G103" s="368"/>
      <c r="H103" s="368"/>
      <c r="I103" s="368"/>
      <c r="J103" s="368"/>
      <c r="K103" s="368"/>
      <c r="L103" s="368"/>
      <c r="M103" s="369"/>
      <c r="N103" s="365" t="s">
        <v>43</v>
      </c>
      <c r="O103" s="366"/>
      <c r="P103" s="366"/>
      <c r="Q103" s="366"/>
      <c r="R103" s="366"/>
      <c r="S103" s="366"/>
      <c r="T103" s="367"/>
      <c r="U103" s="43" t="s">
        <v>0</v>
      </c>
      <c r="V103" s="44">
        <f>IFERROR(SUM(V94:V101),"0")</f>
        <v>0</v>
      </c>
      <c r="W103" s="44">
        <f>IFERROR(SUM(W94:W101),"0")</f>
        <v>0</v>
      </c>
      <c r="X103" s="43"/>
      <c r="Y103" s="68"/>
      <c r="Z103" s="68"/>
    </row>
    <row r="104" spans="1:53" ht="14.25" customHeight="1" x14ac:dyDescent="0.25">
      <c r="A104" s="374" t="s">
        <v>81</v>
      </c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4"/>
      <c r="O104" s="374"/>
      <c r="P104" s="374"/>
      <c r="Q104" s="374"/>
      <c r="R104" s="374"/>
      <c r="S104" s="374"/>
      <c r="T104" s="374"/>
      <c r="U104" s="374"/>
      <c r="V104" s="374"/>
      <c r="W104" s="374"/>
      <c r="X104" s="374"/>
      <c r="Y104" s="67"/>
      <c r="Z104" s="67"/>
    </row>
    <row r="105" spans="1:53" ht="27" customHeight="1" x14ac:dyDescent="0.25">
      <c r="A105" s="64" t="s">
        <v>191</v>
      </c>
      <c r="B105" s="64" t="s">
        <v>192</v>
      </c>
      <c r="C105" s="37">
        <v>4301051437</v>
      </c>
      <c r="D105" s="360">
        <v>4607091386967</v>
      </c>
      <c r="E105" s="360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114</v>
      </c>
      <c r="L105" s="39" t="s">
        <v>133</v>
      </c>
      <c r="M105" s="38">
        <v>45</v>
      </c>
      <c r="N105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2"/>
      <c r="P105" s="362"/>
      <c r="Q105" s="362"/>
      <c r="R105" s="363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4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191</v>
      </c>
      <c r="B106" s="64" t="s">
        <v>193</v>
      </c>
      <c r="C106" s="37">
        <v>4301051543</v>
      </c>
      <c r="D106" s="360">
        <v>4607091386967</v>
      </c>
      <c r="E106" s="36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114</v>
      </c>
      <c r="L106" s="39" t="s">
        <v>79</v>
      </c>
      <c r="M106" s="38">
        <v>45</v>
      </c>
      <c r="N106" s="6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2"/>
      <c r="P106" s="362"/>
      <c r="Q106" s="362"/>
      <c r="R106" s="36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194</v>
      </c>
      <c r="B107" s="64" t="s">
        <v>195</v>
      </c>
      <c r="C107" s="37">
        <v>4301051611</v>
      </c>
      <c r="D107" s="360">
        <v>4607091385304</v>
      </c>
      <c r="E107" s="36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79</v>
      </c>
      <c r="M107" s="38">
        <v>40</v>
      </c>
      <c r="N107" s="60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6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196</v>
      </c>
      <c r="B108" s="64" t="s">
        <v>197</v>
      </c>
      <c r="C108" s="37">
        <v>4301051306</v>
      </c>
      <c r="D108" s="360">
        <v>4607091386264</v>
      </c>
      <c r="E108" s="360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6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2"/>
      <c r="P108" s="362"/>
      <c r="Q108" s="362"/>
      <c r="R108" s="36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196</v>
      </c>
      <c r="B109" s="64" t="s">
        <v>199</v>
      </c>
      <c r="C109" s="37">
        <v>4301051648</v>
      </c>
      <c r="D109" s="360">
        <v>4607091386264</v>
      </c>
      <c r="E109" s="360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606" t="s">
        <v>200</v>
      </c>
      <c r="O109" s="362"/>
      <c r="P109" s="362"/>
      <c r="Q109" s="362"/>
      <c r="R109" s="363"/>
      <c r="S109" s="40" t="s">
        <v>198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201</v>
      </c>
      <c r="B110" s="64" t="s">
        <v>202</v>
      </c>
      <c r="C110" s="37">
        <v>4301051436</v>
      </c>
      <c r="D110" s="360">
        <v>4607091385731</v>
      </c>
      <c r="E110" s="360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8" t="s">
        <v>80</v>
      </c>
      <c r="L110" s="39" t="s">
        <v>133</v>
      </c>
      <c r="M110" s="38">
        <v>45</v>
      </c>
      <c r="N110" s="60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2"/>
      <c r="P110" s="362"/>
      <c r="Q110" s="362"/>
      <c r="R110" s="36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203</v>
      </c>
      <c r="B111" s="64" t="s">
        <v>204</v>
      </c>
      <c r="C111" s="37">
        <v>4301051439</v>
      </c>
      <c r="D111" s="360">
        <v>4680115880214</v>
      </c>
      <c r="E111" s="360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80</v>
      </c>
      <c r="L111" s="39" t="s">
        <v>133</v>
      </c>
      <c r="M111" s="38">
        <v>45</v>
      </c>
      <c r="N111" s="59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2"/>
      <c r="P111" s="362"/>
      <c r="Q111" s="362"/>
      <c r="R111" s="36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IFERROR(IF(W111=0,"",ROUNDUP(W111/H111,0)*0.00937),"")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205</v>
      </c>
      <c r="B112" s="64" t="s">
        <v>206</v>
      </c>
      <c r="C112" s="37">
        <v>4301051438</v>
      </c>
      <c r="D112" s="360">
        <v>4680115880894</v>
      </c>
      <c r="E112" s="360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80</v>
      </c>
      <c r="L112" s="39" t="s">
        <v>133</v>
      </c>
      <c r="M112" s="38">
        <v>45</v>
      </c>
      <c r="N112" s="6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2"/>
      <c r="P112" s="362"/>
      <c r="Q112" s="362"/>
      <c r="R112" s="36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207</v>
      </c>
      <c r="B113" s="64" t="s">
        <v>208</v>
      </c>
      <c r="C113" s="37">
        <v>4301051313</v>
      </c>
      <c r="D113" s="360">
        <v>4607091385427</v>
      </c>
      <c r="E113" s="360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80</v>
      </c>
      <c r="L113" s="39" t="s">
        <v>79</v>
      </c>
      <c r="M113" s="38">
        <v>40</v>
      </c>
      <c r="N113" s="60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2"/>
      <c r="P113" s="362"/>
      <c r="Q113" s="362"/>
      <c r="R113" s="36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209</v>
      </c>
      <c r="B114" s="64" t="s">
        <v>210</v>
      </c>
      <c r="C114" s="37">
        <v>4301051480</v>
      </c>
      <c r="D114" s="360">
        <v>4680115882645</v>
      </c>
      <c r="E114" s="360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80</v>
      </c>
      <c r="L114" s="39" t="s">
        <v>79</v>
      </c>
      <c r="M114" s="38">
        <v>40</v>
      </c>
      <c r="N114" s="60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2"/>
      <c r="P114" s="362"/>
      <c r="Q114" s="362"/>
      <c r="R114" s="363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x14ac:dyDescent="0.2">
      <c r="A115" s="368"/>
      <c r="B115" s="368"/>
      <c r="C115" s="368"/>
      <c r="D115" s="368"/>
      <c r="E115" s="368"/>
      <c r="F115" s="368"/>
      <c r="G115" s="368"/>
      <c r="H115" s="368"/>
      <c r="I115" s="368"/>
      <c r="J115" s="368"/>
      <c r="K115" s="368"/>
      <c r="L115" s="368"/>
      <c r="M115" s="369"/>
      <c r="N115" s="365" t="s">
        <v>43</v>
      </c>
      <c r="O115" s="366"/>
      <c r="P115" s="366"/>
      <c r="Q115" s="366"/>
      <c r="R115" s="366"/>
      <c r="S115" s="366"/>
      <c r="T115" s="367"/>
      <c r="U115" s="43" t="s">
        <v>42</v>
      </c>
      <c r="V115" s="44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44">
        <f>IFERROR(W105/H105,"0")+IFERROR(W106/H106,"0")+IFERROR(W107/H107,"0")+IFERROR(W108/H108,"0")+IFERROR(W109/H109,"0")+IFERROR(W110/H110,"0")+IFERROR(W111/H111,"0")+IFERROR(W112/H112,"0")+IFERROR(W113/H113,"0")+IFERROR(W114/H114,"0")</f>
        <v>0</v>
      </c>
      <c r="X115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68"/>
      <c r="Z115" s="68"/>
    </row>
    <row r="116" spans="1:53" x14ac:dyDescent="0.2">
      <c r="A116" s="368"/>
      <c r="B116" s="368"/>
      <c r="C116" s="368"/>
      <c r="D116" s="368"/>
      <c r="E116" s="368"/>
      <c r="F116" s="368"/>
      <c r="G116" s="368"/>
      <c r="H116" s="368"/>
      <c r="I116" s="368"/>
      <c r="J116" s="368"/>
      <c r="K116" s="368"/>
      <c r="L116" s="368"/>
      <c r="M116" s="369"/>
      <c r="N116" s="365" t="s">
        <v>43</v>
      </c>
      <c r="O116" s="366"/>
      <c r="P116" s="366"/>
      <c r="Q116" s="366"/>
      <c r="R116" s="366"/>
      <c r="S116" s="366"/>
      <c r="T116" s="367"/>
      <c r="U116" s="43" t="s">
        <v>0</v>
      </c>
      <c r="V116" s="44">
        <f>IFERROR(SUM(V105:V114),"0")</f>
        <v>0</v>
      </c>
      <c r="W116" s="44">
        <f>IFERROR(SUM(W105:W114),"0")</f>
        <v>0</v>
      </c>
      <c r="X116" s="43"/>
      <c r="Y116" s="68"/>
      <c r="Z116" s="68"/>
    </row>
    <row r="117" spans="1:53" ht="14.25" customHeight="1" x14ac:dyDescent="0.25">
      <c r="A117" s="374" t="s">
        <v>211</v>
      </c>
      <c r="B117" s="374"/>
      <c r="C117" s="374"/>
      <c r="D117" s="374"/>
      <c r="E117" s="374"/>
      <c r="F117" s="374"/>
      <c r="G117" s="374"/>
      <c r="H117" s="374"/>
      <c r="I117" s="374"/>
      <c r="J117" s="374"/>
      <c r="K117" s="374"/>
      <c r="L117" s="374"/>
      <c r="M117" s="374"/>
      <c r="N117" s="374"/>
      <c r="O117" s="374"/>
      <c r="P117" s="374"/>
      <c r="Q117" s="374"/>
      <c r="R117" s="374"/>
      <c r="S117" s="374"/>
      <c r="T117" s="374"/>
      <c r="U117" s="374"/>
      <c r="V117" s="374"/>
      <c r="W117" s="374"/>
      <c r="X117" s="374"/>
      <c r="Y117" s="67"/>
      <c r="Z117" s="67"/>
    </row>
    <row r="118" spans="1:53" ht="27" customHeight="1" x14ac:dyDescent="0.25">
      <c r="A118" s="64" t="s">
        <v>212</v>
      </c>
      <c r="B118" s="64" t="s">
        <v>213</v>
      </c>
      <c r="C118" s="37">
        <v>4301060296</v>
      </c>
      <c r="D118" s="360">
        <v>4607091383065</v>
      </c>
      <c r="E118" s="360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8" t="s">
        <v>80</v>
      </c>
      <c r="L118" s="39" t="s">
        <v>79</v>
      </c>
      <c r="M118" s="38">
        <v>30</v>
      </c>
      <c r="N118" s="5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2"/>
      <c r="P118" s="362"/>
      <c r="Q118" s="362"/>
      <c r="R118" s="363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ref="W118:W124" si="7">IFERROR(IF(V118="",0,CEILING((V118/$H118),1)*$H118),"")</f>
        <v>0</v>
      </c>
      <c r="X118" s="42" t="str">
        <f>IFERROR(IF(W118=0,"",ROUNDUP(W118/H118,0)*0.00937),"")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214</v>
      </c>
      <c r="B119" s="64" t="s">
        <v>215</v>
      </c>
      <c r="C119" s="37">
        <v>4301060350</v>
      </c>
      <c r="D119" s="360">
        <v>4680115881532</v>
      </c>
      <c r="E119" s="360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8" t="s">
        <v>114</v>
      </c>
      <c r="L119" s="39" t="s">
        <v>133</v>
      </c>
      <c r="M119" s="38">
        <v>30</v>
      </c>
      <c r="N119" s="59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2"/>
      <c r="P119" s="362"/>
      <c r="Q119" s="362"/>
      <c r="R119" s="363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214</v>
      </c>
      <c r="B120" s="64" t="s">
        <v>216</v>
      </c>
      <c r="C120" s="37">
        <v>4301060366</v>
      </c>
      <c r="D120" s="360">
        <v>4680115881532</v>
      </c>
      <c r="E120" s="360"/>
      <c r="F120" s="63">
        <v>1.3</v>
      </c>
      <c r="G120" s="38">
        <v>6</v>
      </c>
      <c r="H120" s="63">
        <v>7.8</v>
      </c>
      <c r="I120" s="63">
        <v>8.2799999999999994</v>
      </c>
      <c r="J120" s="38">
        <v>56</v>
      </c>
      <c r="K120" s="38" t="s">
        <v>114</v>
      </c>
      <c r="L120" s="39" t="s">
        <v>79</v>
      </c>
      <c r="M120" s="38">
        <v>30</v>
      </c>
      <c r="N120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2"/>
      <c r="P120" s="362"/>
      <c r="Q120" s="362"/>
      <c r="R120" s="363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214</v>
      </c>
      <c r="B121" s="64" t="s">
        <v>217</v>
      </c>
      <c r="C121" s="37">
        <v>4301060371</v>
      </c>
      <c r="D121" s="360">
        <v>4680115881532</v>
      </c>
      <c r="E121" s="360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114</v>
      </c>
      <c r="L121" s="39" t="s">
        <v>79</v>
      </c>
      <c r="M121" s="38">
        <v>30</v>
      </c>
      <c r="N121" s="598" t="s">
        <v>218</v>
      </c>
      <c r="O121" s="362"/>
      <c r="P121" s="362"/>
      <c r="Q121" s="362"/>
      <c r="R121" s="363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4301060356</v>
      </c>
      <c r="D122" s="360">
        <v>4680115882652</v>
      </c>
      <c r="E122" s="360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2"/>
      <c r="P122" s="362"/>
      <c r="Q122" s="362"/>
      <c r="R122" s="363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16.5" customHeight="1" x14ac:dyDescent="0.25">
      <c r="A123" s="64" t="s">
        <v>221</v>
      </c>
      <c r="B123" s="64" t="s">
        <v>222</v>
      </c>
      <c r="C123" s="37">
        <v>4301060309</v>
      </c>
      <c r="D123" s="360">
        <v>4680115880238</v>
      </c>
      <c r="E123" s="360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8">
        <v>40</v>
      </c>
      <c r="N123" s="5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2"/>
      <c r="P123" s="362"/>
      <c r="Q123" s="362"/>
      <c r="R123" s="363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223</v>
      </c>
      <c r="B124" s="64" t="s">
        <v>224</v>
      </c>
      <c r="C124" s="37">
        <v>4301060351</v>
      </c>
      <c r="D124" s="360">
        <v>4680115881464</v>
      </c>
      <c r="E124" s="360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133</v>
      </c>
      <c r="M124" s="38">
        <v>30</v>
      </c>
      <c r="N124" s="5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2"/>
      <c r="P124" s="362"/>
      <c r="Q124" s="362"/>
      <c r="R124" s="363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368"/>
      <c r="B125" s="368"/>
      <c r="C125" s="368"/>
      <c r="D125" s="368"/>
      <c r="E125" s="368"/>
      <c r="F125" s="368"/>
      <c r="G125" s="368"/>
      <c r="H125" s="368"/>
      <c r="I125" s="368"/>
      <c r="J125" s="368"/>
      <c r="K125" s="368"/>
      <c r="L125" s="368"/>
      <c r="M125" s="369"/>
      <c r="N125" s="365" t="s">
        <v>43</v>
      </c>
      <c r="O125" s="366"/>
      <c r="P125" s="366"/>
      <c r="Q125" s="366"/>
      <c r="R125" s="366"/>
      <c r="S125" s="366"/>
      <c r="T125" s="367"/>
      <c r="U125" s="43" t="s">
        <v>42</v>
      </c>
      <c r="V125" s="44">
        <f>IFERROR(V118/H118,"0")+IFERROR(V119/H119,"0")+IFERROR(V120/H120,"0")+IFERROR(V121/H121,"0")+IFERROR(V122/H122,"0")+IFERROR(V123/H123,"0")+IFERROR(V124/H124,"0")</f>
        <v>0</v>
      </c>
      <c r="W125" s="44">
        <f>IFERROR(W118/H118,"0")+IFERROR(W119/H119,"0")+IFERROR(W120/H120,"0")+IFERROR(W121/H121,"0")+IFERROR(W122/H122,"0")+IFERROR(W123/H123,"0")+IFERROR(W124/H124,"0")</f>
        <v>0</v>
      </c>
      <c r="X125" s="44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368"/>
      <c r="B126" s="368"/>
      <c r="C126" s="368"/>
      <c r="D126" s="368"/>
      <c r="E126" s="368"/>
      <c r="F126" s="368"/>
      <c r="G126" s="368"/>
      <c r="H126" s="368"/>
      <c r="I126" s="368"/>
      <c r="J126" s="368"/>
      <c r="K126" s="368"/>
      <c r="L126" s="368"/>
      <c r="M126" s="369"/>
      <c r="N126" s="365" t="s">
        <v>43</v>
      </c>
      <c r="O126" s="366"/>
      <c r="P126" s="366"/>
      <c r="Q126" s="366"/>
      <c r="R126" s="366"/>
      <c r="S126" s="366"/>
      <c r="T126" s="367"/>
      <c r="U126" s="43" t="s">
        <v>0</v>
      </c>
      <c r="V126" s="44">
        <f>IFERROR(SUM(V118:V124),"0")</f>
        <v>0</v>
      </c>
      <c r="W126" s="44">
        <f>IFERROR(SUM(W118:W124),"0")</f>
        <v>0</v>
      </c>
      <c r="X126" s="43"/>
      <c r="Y126" s="68"/>
      <c r="Z126" s="68"/>
    </row>
    <row r="127" spans="1:53" ht="16.5" customHeight="1" x14ac:dyDescent="0.25">
      <c r="A127" s="389" t="s">
        <v>225</v>
      </c>
      <c r="B127" s="389"/>
      <c r="C127" s="389"/>
      <c r="D127" s="389"/>
      <c r="E127" s="389"/>
      <c r="F127" s="389"/>
      <c r="G127" s="389"/>
      <c r="H127" s="389"/>
      <c r="I127" s="389"/>
      <c r="J127" s="389"/>
      <c r="K127" s="389"/>
      <c r="L127" s="389"/>
      <c r="M127" s="389"/>
      <c r="N127" s="389"/>
      <c r="O127" s="389"/>
      <c r="P127" s="389"/>
      <c r="Q127" s="389"/>
      <c r="R127" s="389"/>
      <c r="S127" s="389"/>
      <c r="T127" s="389"/>
      <c r="U127" s="389"/>
      <c r="V127" s="389"/>
      <c r="W127" s="389"/>
      <c r="X127" s="389"/>
      <c r="Y127" s="66"/>
      <c r="Z127" s="66"/>
    </row>
    <row r="128" spans="1:53" ht="14.25" customHeight="1" x14ac:dyDescent="0.25">
      <c r="A128" s="374" t="s">
        <v>81</v>
      </c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4"/>
      <c r="O128" s="374"/>
      <c r="P128" s="374"/>
      <c r="Q128" s="374"/>
      <c r="R128" s="374"/>
      <c r="S128" s="374"/>
      <c r="T128" s="374"/>
      <c r="U128" s="374"/>
      <c r="V128" s="374"/>
      <c r="W128" s="374"/>
      <c r="X128" s="374"/>
      <c r="Y128" s="67"/>
      <c r="Z128" s="67"/>
    </row>
    <row r="129" spans="1:53" ht="27" customHeight="1" x14ac:dyDescent="0.25">
      <c r="A129" s="64" t="s">
        <v>226</v>
      </c>
      <c r="B129" s="64" t="s">
        <v>227</v>
      </c>
      <c r="C129" s="37">
        <v>4301051360</v>
      </c>
      <c r="D129" s="360">
        <v>4607091385168</v>
      </c>
      <c r="E129" s="360"/>
      <c r="F129" s="63">
        <v>1.35</v>
      </c>
      <c r="G129" s="38">
        <v>6</v>
      </c>
      <c r="H129" s="63">
        <v>8.1</v>
      </c>
      <c r="I129" s="63">
        <v>8.6579999999999995</v>
      </c>
      <c r="J129" s="38">
        <v>56</v>
      </c>
      <c r="K129" s="38" t="s">
        <v>114</v>
      </c>
      <c r="L129" s="39" t="s">
        <v>133</v>
      </c>
      <c r="M129" s="38">
        <v>45</v>
      </c>
      <c r="N129" s="5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2"/>
      <c r="P129" s="362"/>
      <c r="Q129" s="362"/>
      <c r="R129" s="363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27" customHeight="1" x14ac:dyDescent="0.25">
      <c r="A130" s="64" t="s">
        <v>226</v>
      </c>
      <c r="B130" s="64" t="s">
        <v>228</v>
      </c>
      <c r="C130" s="37">
        <v>4301051612</v>
      </c>
      <c r="D130" s="360">
        <v>4607091385168</v>
      </c>
      <c r="E130" s="360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114</v>
      </c>
      <c r="L130" s="39" t="s">
        <v>79</v>
      </c>
      <c r="M130" s="38">
        <v>45</v>
      </c>
      <c r="N13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2"/>
      <c r="P130" s="362"/>
      <c r="Q130" s="362"/>
      <c r="R130" s="363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229</v>
      </c>
      <c r="B131" s="64" t="s">
        <v>230</v>
      </c>
      <c r="C131" s="37">
        <v>4301051362</v>
      </c>
      <c r="D131" s="360">
        <v>4607091383256</v>
      </c>
      <c r="E131" s="360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133</v>
      </c>
      <c r="M131" s="38">
        <v>45</v>
      </c>
      <c r="N131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2"/>
      <c r="P131" s="362"/>
      <c r="Q131" s="362"/>
      <c r="R131" s="363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231</v>
      </c>
      <c r="B132" s="64" t="s">
        <v>232</v>
      </c>
      <c r="C132" s="37">
        <v>4301051358</v>
      </c>
      <c r="D132" s="360">
        <v>4607091385748</v>
      </c>
      <c r="E132" s="360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133</v>
      </c>
      <c r="M132" s="38">
        <v>45</v>
      </c>
      <c r="N132" s="5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2"/>
      <c r="P132" s="362"/>
      <c r="Q132" s="362"/>
      <c r="R132" s="363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68"/>
      <c r="B133" s="368"/>
      <c r="C133" s="368"/>
      <c r="D133" s="368"/>
      <c r="E133" s="368"/>
      <c r="F133" s="368"/>
      <c r="G133" s="368"/>
      <c r="H133" s="368"/>
      <c r="I133" s="368"/>
      <c r="J133" s="368"/>
      <c r="K133" s="368"/>
      <c r="L133" s="368"/>
      <c r="M133" s="369"/>
      <c r="N133" s="365" t="s">
        <v>43</v>
      </c>
      <c r="O133" s="366"/>
      <c r="P133" s="366"/>
      <c r="Q133" s="366"/>
      <c r="R133" s="366"/>
      <c r="S133" s="366"/>
      <c r="T133" s="367"/>
      <c r="U133" s="43" t="s">
        <v>42</v>
      </c>
      <c r="V133" s="44">
        <f>IFERROR(V129/H129,"0")+IFERROR(V130/H130,"0")+IFERROR(V131/H131,"0")+IFERROR(V132/H132,"0")</f>
        <v>0</v>
      </c>
      <c r="W133" s="44">
        <f>IFERROR(W129/H129,"0")+IFERROR(W130/H130,"0")+IFERROR(W131/H131,"0")+IFERROR(W132/H132,"0")</f>
        <v>0</v>
      </c>
      <c r="X133" s="44">
        <f>IFERROR(IF(X129="",0,X129),"0")+IFERROR(IF(X130="",0,X130),"0")+IFERROR(IF(X131="",0,X131),"0")+IFERROR(IF(X132="",0,X132),"0")</f>
        <v>0</v>
      </c>
      <c r="Y133" s="68"/>
      <c r="Z133" s="68"/>
    </row>
    <row r="134" spans="1:53" x14ac:dyDescent="0.2">
      <c r="A134" s="368"/>
      <c r="B134" s="368"/>
      <c r="C134" s="368"/>
      <c r="D134" s="368"/>
      <c r="E134" s="368"/>
      <c r="F134" s="368"/>
      <c r="G134" s="368"/>
      <c r="H134" s="368"/>
      <c r="I134" s="368"/>
      <c r="J134" s="368"/>
      <c r="K134" s="368"/>
      <c r="L134" s="368"/>
      <c r="M134" s="369"/>
      <c r="N134" s="365" t="s">
        <v>43</v>
      </c>
      <c r="O134" s="366"/>
      <c r="P134" s="366"/>
      <c r="Q134" s="366"/>
      <c r="R134" s="366"/>
      <c r="S134" s="366"/>
      <c r="T134" s="367"/>
      <c r="U134" s="43" t="s">
        <v>0</v>
      </c>
      <c r="V134" s="44">
        <f>IFERROR(SUM(V129:V132),"0")</f>
        <v>0</v>
      </c>
      <c r="W134" s="44">
        <f>IFERROR(SUM(W129:W132),"0")</f>
        <v>0</v>
      </c>
      <c r="X134" s="43"/>
      <c r="Y134" s="68"/>
      <c r="Z134" s="68"/>
    </row>
    <row r="135" spans="1:53" ht="27.75" customHeight="1" x14ac:dyDescent="0.2">
      <c r="A135" s="388" t="s">
        <v>233</v>
      </c>
      <c r="B135" s="388"/>
      <c r="C135" s="388"/>
      <c r="D135" s="388"/>
      <c r="E135" s="388"/>
      <c r="F135" s="388"/>
      <c r="G135" s="388"/>
      <c r="H135" s="388"/>
      <c r="I135" s="388"/>
      <c r="J135" s="388"/>
      <c r="K135" s="388"/>
      <c r="L135" s="388"/>
      <c r="M135" s="388"/>
      <c r="N135" s="388"/>
      <c r="O135" s="388"/>
      <c r="P135" s="388"/>
      <c r="Q135" s="388"/>
      <c r="R135" s="388"/>
      <c r="S135" s="388"/>
      <c r="T135" s="388"/>
      <c r="U135" s="388"/>
      <c r="V135" s="388"/>
      <c r="W135" s="388"/>
      <c r="X135" s="388"/>
      <c r="Y135" s="55"/>
      <c r="Z135" s="55"/>
    </row>
    <row r="136" spans="1:53" ht="16.5" customHeight="1" x14ac:dyDescent="0.25">
      <c r="A136" s="389" t="s">
        <v>234</v>
      </c>
      <c r="B136" s="389"/>
      <c r="C136" s="389"/>
      <c r="D136" s="389"/>
      <c r="E136" s="389"/>
      <c r="F136" s="389"/>
      <c r="G136" s="389"/>
      <c r="H136" s="389"/>
      <c r="I136" s="389"/>
      <c r="J136" s="389"/>
      <c r="K136" s="389"/>
      <c r="L136" s="389"/>
      <c r="M136" s="389"/>
      <c r="N136" s="389"/>
      <c r="O136" s="389"/>
      <c r="P136" s="389"/>
      <c r="Q136" s="389"/>
      <c r="R136" s="389"/>
      <c r="S136" s="389"/>
      <c r="T136" s="389"/>
      <c r="U136" s="389"/>
      <c r="V136" s="389"/>
      <c r="W136" s="389"/>
      <c r="X136" s="389"/>
      <c r="Y136" s="66"/>
      <c r="Z136" s="66"/>
    </row>
    <row r="137" spans="1:53" ht="14.25" customHeight="1" x14ac:dyDescent="0.25">
      <c r="A137" s="374" t="s">
        <v>118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374"/>
      <c r="Y137" s="67"/>
      <c r="Z137" s="67"/>
    </row>
    <row r="138" spans="1:53" ht="27" customHeight="1" x14ac:dyDescent="0.25">
      <c r="A138" s="64" t="s">
        <v>235</v>
      </c>
      <c r="B138" s="64" t="s">
        <v>236</v>
      </c>
      <c r="C138" s="37">
        <v>4301011223</v>
      </c>
      <c r="D138" s="360">
        <v>4607091383423</v>
      </c>
      <c r="E138" s="360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114</v>
      </c>
      <c r="L138" s="39" t="s">
        <v>133</v>
      </c>
      <c r="M138" s="38">
        <v>35</v>
      </c>
      <c r="N138" s="5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2"/>
      <c r="P138" s="362"/>
      <c r="Q138" s="362"/>
      <c r="R138" s="363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237</v>
      </c>
      <c r="B139" s="64" t="s">
        <v>238</v>
      </c>
      <c r="C139" s="37">
        <v>4301011338</v>
      </c>
      <c r="D139" s="360">
        <v>4607091381405</v>
      </c>
      <c r="E139" s="360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79</v>
      </c>
      <c r="M139" s="38">
        <v>35</v>
      </c>
      <c r="N139" s="5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2"/>
      <c r="P139" s="362"/>
      <c r="Q139" s="362"/>
      <c r="R139" s="363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37.5" customHeight="1" x14ac:dyDescent="0.25">
      <c r="A140" s="64" t="s">
        <v>239</v>
      </c>
      <c r="B140" s="64" t="s">
        <v>240</v>
      </c>
      <c r="C140" s="37">
        <v>4301011333</v>
      </c>
      <c r="D140" s="360">
        <v>4607091386516</v>
      </c>
      <c r="E140" s="360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114</v>
      </c>
      <c r="L140" s="39" t="s">
        <v>79</v>
      </c>
      <c r="M140" s="38">
        <v>30</v>
      </c>
      <c r="N140" s="5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2"/>
      <c r="P140" s="362"/>
      <c r="Q140" s="362"/>
      <c r="R140" s="363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68"/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9"/>
      <c r="N141" s="365" t="s">
        <v>43</v>
      </c>
      <c r="O141" s="366"/>
      <c r="P141" s="366"/>
      <c r="Q141" s="366"/>
      <c r="R141" s="366"/>
      <c r="S141" s="366"/>
      <c r="T141" s="367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68"/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9"/>
      <c r="N142" s="365" t="s">
        <v>43</v>
      </c>
      <c r="O142" s="366"/>
      <c r="P142" s="366"/>
      <c r="Q142" s="366"/>
      <c r="R142" s="366"/>
      <c r="S142" s="366"/>
      <c r="T142" s="367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89" t="s">
        <v>241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66"/>
      <c r="Z143" s="66"/>
    </row>
    <row r="144" spans="1:53" ht="14.25" customHeight="1" x14ac:dyDescent="0.25">
      <c r="A144" s="374" t="s">
        <v>76</v>
      </c>
      <c r="B144" s="374"/>
      <c r="C144" s="374"/>
      <c r="D144" s="374"/>
      <c r="E144" s="374"/>
      <c r="F144" s="374"/>
      <c r="G144" s="374"/>
      <c r="H144" s="374"/>
      <c r="I144" s="374"/>
      <c r="J144" s="374"/>
      <c r="K144" s="374"/>
      <c r="L144" s="374"/>
      <c r="M144" s="374"/>
      <c r="N144" s="374"/>
      <c r="O144" s="374"/>
      <c r="P144" s="374"/>
      <c r="Q144" s="374"/>
      <c r="R144" s="374"/>
      <c r="S144" s="374"/>
      <c r="T144" s="374"/>
      <c r="U144" s="374"/>
      <c r="V144" s="374"/>
      <c r="W144" s="374"/>
      <c r="X144" s="374"/>
      <c r="Y144" s="67"/>
      <c r="Z144" s="67"/>
    </row>
    <row r="145" spans="1:53" ht="27" customHeight="1" x14ac:dyDescent="0.25">
      <c r="A145" s="64" t="s">
        <v>242</v>
      </c>
      <c r="B145" s="64" t="s">
        <v>243</v>
      </c>
      <c r="C145" s="37">
        <v>4301031191</v>
      </c>
      <c r="D145" s="360">
        <v>4680115880993</v>
      </c>
      <c r="E145" s="360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2"/>
      <c r="P145" s="362"/>
      <c r="Q145" s="362"/>
      <c r="R145" s="36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8">IFERROR(IF(V145="",0,CEILING((V145/$H145),1)*$H145),"")</f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244</v>
      </c>
      <c r="B146" s="64" t="s">
        <v>245</v>
      </c>
      <c r="C146" s="37">
        <v>4301031204</v>
      </c>
      <c r="D146" s="360">
        <v>4680115881761</v>
      </c>
      <c r="E146" s="360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2"/>
      <c r="P146" s="362"/>
      <c r="Q146" s="362"/>
      <c r="R146" s="36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246</v>
      </c>
      <c r="B147" s="64" t="s">
        <v>247</v>
      </c>
      <c r="C147" s="37">
        <v>4301031201</v>
      </c>
      <c r="D147" s="360">
        <v>4680115881563</v>
      </c>
      <c r="E147" s="360"/>
      <c r="F147" s="63">
        <v>0.7</v>
      </c>
      <c r="G147" s="38">
        <v>6</v>
      </c>
      <c r="H147" s="63">
        <v>4.2</v>
      </c>
      <c r="I147" s="63">
        <v>4.4000000000000004</v>
      </c>
      <c r="J147" s="38">
        <v>156</v>
      </c>
      <c r="K147" s="38" t="s">
        <v>80</v>
      </c>
      <c r="L147" s="39" t="s">
        <v>79</v>
      </c>
      <c r="M147" s="38">
        <v>40</v>
      </c>
      <c r="N147" s="5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2"/>
      <c r="P147" s="362"/>
      <c r="Q147" s="362"/>
      <c r="R147" s="36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248</v>
      </c>
      <c r="B148" s="64" t="s">
        <v>249</v>
      </c>
      <c r="C148" s="37">
        <v>4301031199</v>
      </c>
      <c r="D148" s="360">
        <v>4680115880986</v>
      </c>
      <c r="E148" s="360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173</v>
      </c>
      <c r="L148" s="39" t="s">
        <v>79</v>
      </c>
      <c r="M148" s="38">
        <v>40</v>
      </c>
      <c r="N148" s="5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2"/>
      <c r="P148" s="362"/>
      <c r="Q148" s="362"/>
      <c r="R148" s="36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250</v>
      </c>
      <c r="B149" s="64" t="s">
        <v>251</v>
      </c>
      <c r="C149" s="37">
        <v>4301031190</v>
      </c>
      <c r="D149" s="360">
        <v>4680115880207</v>
      </c>
      <c r="E149" s="360"/>
      <c r="F149" s="63">
        <v>0.4</v>
      </c>
      <c r="G149" s="38">
        <v>6</v>
      </c>
      <c r="H149" s="63">
        <v>2.4</v>
      </c>
      <c r="I149" s="63">
        <v>2.63</v>
      </c>
      <c r="J149" s="38">
        <v>156</v>
      </c>
      <c r="K149" s="38" t="s">
        <v>80</v>
      </c>
      <c r="L149" s="39" t="s">
        <v>79</v>
      </c>
      <c r="M149" s="38">
        <v>40</v>
      </c>
      <c r="N149" s="58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2"/>
      <c r="P149" s="362"/>
      <c r="Q149" s="362"/>
      <c r="R149" s="363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252</v>
      </c>
      <c r="B150" s="64" t="s">
        <v>253</v>
      </c>
      <c r="C150" s="37">
        <v>4301031205</v>
      </c>
      <c r="D150" s="360">
        <v>4680115881785</v>
      </c>
      <c r="E150" s="360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173</v>
      </c>
      <c r="L150" s="39" t="s">
        <v>79</v>
      </c>
      <c r="M150" s="38">
        <v>40</v>
      </c>
      <c r="N150" s="5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2"/>
      <c r="P150" s="362"/>
      <c r="Q150" s="362"/>
      <c r="R150" s="36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254</v>
      </c>
      <c r="B151" s="64" t="s">
        <v>255</v>
      </c>
      <c r="C151" s="37">
        <v>4301031202</v>
      </c>
      <c r="D151" s="360">
        <v>4680115881679</v>
      </c>
      <c r="E151" s="360"/>
      <c r="F151" s="63">
        <v>0.35</v>
      </c>
      <c r="G151" s="38">
        <v>6</v>
      </c>
      <c r="H151" s="63">
        <v>2.1</v>
      </c>
      <c r="I151" s="63">
        <v>2.2000000000000002</v>
      </c>
      <c r="J151" s="38">
        <v>234</v>
      </c>
      <c r="K151" s="38" t="s">
        <v>173</v>
      </c>
      <c r="L151" s="39" t="s">
        <v>79</v>
      </c>
      <c r="M151" s="38">
        <v>40</v>
      </c>
      <c r="N151" s="5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2"/>
      <c r="P151" s="362"/>
      <c r="Q151" s="362"/>
      <c r="R151" s="363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256</v>
      </c>
      <c r="B152" s="64" t="s">
        <v>257</v>
      </c>
      <c r="C152" s="37">
        <v>4301031158</v>
      </c>
      <c r="D152" s="360">
        <v>4680115880191</v>
      </c>
      <c r="E152" s="360"/>
      <c r="F152" s="63">
        <v>0.4</v>
      </c>
      <c r="G152" s="38">
        <v>6</v>
      </c>
      <c r="H152" s="63">
        <v>2.4</v>
      </c>
      <c r="I152" s="63">
        <v>2.6</v>
      </c>
      <c r="J152" s="38">
        <v>156</v>
      </c>
      <c r="K152" s="38" t="s">
        <v>80</v>
      </c>
      <c r="L152" s="39" t="s">
        <v>79</v>
      </c>
      <c r="M152" s="38">
        <v>40</v>
      </c>
      <c r="N152" s="5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2"/>
      <c r="P152" s="362"/>
      <c r="Q152" s="362"/>
      <c r="R152" s="363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16.5" customHeight="1" x14ac:dyDescent="0.25">
      <c r="A153" s="64" t="s">
        <v>258</v>
      </c>
      <c r="B153" s="64" t="s">
        <v>259</v>
      </c>
      <c r="C153" s="37">
        <v>4301031245</v>
      </c>
      <c r="D153" s="360">
        <v>4680115883963</v>
      </c>
      <c r="E153" s="360"/>
      <c r="F153" s="63">
        <v>0.28000000000000003</v>
      </c>
      <c r="G153" s="38">
        <v>6</v>
      </c>
      <c r="H153" s="63">
        <v>1.68</v>
      </c>
      <c r="I153" s="63">
        <v>1.78</v>
      </c>
      <c r="J153" s="38">
        <v>234</v>
      </c>
      <c r="K153" s="38" t="s">
        <v>173</v>
      </c>
      <c r="L153" s="39" t="s">
        <v>79</v>
      </c>
      <c r="M153" s="38">
        <v>40</v>
      </c>
      <c r="N153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2"/>
      <c r="P153" s="362"/>
      <c r="Q153" s="362"/>
      <c r="R153" s="363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68"/>
      <c r="B154" s="368"/>
      <c r="C154" s="368"/>
      <c r="D154" s="368"/>
      <c r="E154" s="368"/>
      <c r="F154" s="368"/>
      <c r="G154" s="368"/>
      <c r="H154" s="368"/>
      <c r="I154" s="368"/>
      <c r="J154" s="368"/>
      <c r="K154" s="368"/>
      <c r="L154" s="368"/>
      <c r="M154" s="369"/>
      <c r="N154" s="365" t="s">
        <v>43</v>
      </c>
      <c r="O154" s="366"/>
      <c r="P154" s="366"/>
      <c r="Q154" s="366"/>
      <c r="R154" s="366"/>
      <c r="S154" s="366"/>
      <c r="T154" s="367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68"/>
      <c r="B155" s="368"/>
      <c r="C155" s="368"/>
      <c r="D155" s="368"/>
      <c r="E155" s="368"/>
      <c r="F155" s="368"/>
      <c r="G155" s="368"/>
      <c r="H155" s="368"/>
      <c r="I155" s="368"/>
      <c r="J155" s="368"/>
      <c r="K155" s="368"/>
      <c r="L155" s="368"/>
      <c r="M155" s="369"/>
      <c r="N155" s="365" t="s">
        <v>43</v>
      </c>
      <c r="O155" s="366"/>
      <c r="P155" s="366"/>
      <c r="Q155" s="366"/>
      <c r="R155" s="366"/>
      <c r="S155" s="366"/>
      <c r="T155" s="367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89" t="s">
        <v>260</v>
      </c>
      <c r="B156" s="389"/>
      <c r="C156" s="389"/>
      <c r="D156" s="389"/>
      <c r="E156" s="389"/>
      <c r="F156" s="389"/>
      <c r="G156" s="389"/>
      <c r="H156" s="389"/>
      <c r="I156" s="389"/>
      <c r="J156" s="389"/>
      <c r="K156" s="389"/>
      <c r="L156" s="389"/>
      <c r="M156" s="389"/>
      <c r="N156" s="389"/>
      <c r="O156" s="389"/>
      <c r="P156" s="389"/>
      <c r="Q156" s="389"/>
      <c r="R156" s="389"/>
      <c r="S156" s="389"/>
      <c r="T156" s="389"/>
      <c r="U156" s="389"/>
      <c r="V156" s="389"/>
      <c r="W156" s="389"/>
      <c r="X156" s="389"/>
      <c r="Y156" s="66"/>
      <c r="Z156" s="66"/>
    </row>
    <row r="157" spans="1:53" ht="14.25" customHeight="1" x14ac:dyDescent="0.25">
      <c r="A157" s="374" t="s">
        <v>118</v>
      </c>
      <c r="B157" s="374"/>
      <c r="C157" s="374"/>
      <c r="D157" s="374"/>
      <c r="E157" s="374"/>
      <c r="F157" s="374"/>
      <c r="G157" s="374"/>
      <c r="H157" s="374"/>
      <c r="I157" s="374"/>
      <c r="J157" s="374"/>
      <c r="K157" s="374"/>
      <c r="L157" s="374"/>
      <c r="M157" s="374"/>
      <c r="N157" s="374"/>
      <c r="O157" s="374"/>
      <c r="P157" s="374"/>
      <c r="Q157" s="374"/>
      <c r="R157" s="374"/>
      <c r="S157" s="374"/>
      <c r="T157" s="374"/>
      <c r="U157" s="374"/>
      <c r="V157" s="374"/>
      <c r="W157" s="374"/>
      <c r="X157" s="374"/>
      <c r="Y157" s="67"/>
      <c r="Z157" s="67"/>
    </row>
    <row r="158" spans="1:53" ht="16.5" customHeight="1" x14ac:dyDescent="0.25">
      <c r="A158" s="64" t="s">
        <v>261</v>
      </c>
      <c r="B158" s="64" t="s">
        <v>262</v>
      </c>
      <c r="C158" s="37">
        <v>4301011450</v>
      </c>
      <c r="D158" s="360">
        <v>4680115881402</v>
      </c>
      <c r="E158" s="360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114</v>
      </c>
      <c r="L158" s="39" t="s">
        <v>113</v>
      </c>
      <c r="M158" s="38">
        <v>55</v>
      </c>
      <c r="N158" s="5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2"/>
      <c r="P158" s="362"/>
      <c r="Q158" s="362"/>
      <c r="R158" s="363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263</v>
      </c>
      <c r="B159" s="64" t="s">
        <v>264</v>
      </c>
      <c r="C159" s="37">
        <v>4301011454</v>
      </c>
      <c r="D159" s="360">
        <v>4680115881396</v>
      </c>
      <c r="E159" s="360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5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2"/>
      <c r="P159" s="362"/>
      <c r="Q159" s="362"/>
      <c r="R159" s="363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69"/>
      <c r="N160" s="365" t="s">
        <v>43</v>
      </c>
      <c r="O160" s="366"/>
      <c r="P160" s="366"/>
      <c r="Q160" s="366"/>
      <c r="R160" s="366"/>
      <c r="S160" s="366"/>
      <c r="T160" s="36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68"/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9"/>
      <c r="N161" s="365" t="s">
        <v>43</v>
      </c>
      <c r="O161" s="366"/>
      <c r="P161" s="366"/>
      <c r="Q161" s="366"/>
      <c r="R161" s="366"/>
      <c r="S161" s="366"/>
      <c r="T161" s="36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74" t="s">
        <v>110</v>
      </c>
      <c r="B162" s="374"/>
      <c r="C162" s="374"/>
      <c r="D162" s="374"/>
      <c r="E162" s="374"/>
      <c r="F162" s="374"/>
      <c r="G162" s="374"/>
      <c r="H162" s="374"/>
      <c r="I162" s="374"/>
      <c r="J162" s="374"/>
      <c r="K162" s="374"/>
      <c r="L162" s="374"/>
      <c r="M162" s="374"/>
      <c r="N162" s="374"/>
      <c r="O162" s="374"/>
      <c r="P162" s="374"/>
      <c r="Q162" s="374"/>
      <c r="R162" s="374"/>
      <c r="S162" s="374"/>
      <c r="T162" s="374"/>
      <c r="U162" s="374"/>
      <c r="V162" s="374"/>
      <c r="W162" s="374"/>
      <c r="X162" s="374"/>
      <c r="Y162" s="67"/>
      <c r="Z162" s="67"/>
    </row>
    <row r="163" spans="1:53" ht="16.5" customHeight="1" x14ac:dyDescent="0.25">
      <c r="A163" s="64" t="s">
        <v>265</v>
      </c>
      <c r="B163" s="64" t="s">
        <v>266</v>
      </c>
      <c r="C163" s="37">
        <v>4301020262</v>
      </c>
      <c r="D163" s="360">
        <v>4680115882935</v>
      </c>
      <c r="E163" s="360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114</v>
      </c>
      <c r="L163" s="39" t="s">
        <v>133</v>
      </c>
      <c r="M163" s="38">
        <v>50</v>
      </c>
      <c r="N163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2"/>
      <c r="P163" s="362"/>
      <c r="Q163" s="362"/>
      <c r="R163" s="363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267</v>
      </c>
      <c r="B164" s="64" t="s">
        <v>268</v>
      </c>
      <c r="C164" s="37">
        <v>4301020220</v>
      </c>
      <c r="D164" s="360">
        <v>4680115880764</v>
      </c>
      <c r="E164" s="360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113</v>
      </c>
      <c r="M164" s="38">
        <v>50</v>
      </c>
      <c r="N164" s="5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2"/>
      <c r="P164" s="362"/>
      <c r="Q164" s="362"/>
      <c r="R164" s="363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68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69"/>
      <c r="N165" s="365" t="s">
        <v>43</v>
      </c>
      <c r="O165" s="366"/>
      <c r="P165" s="366"/>
      <c r="Q165" s="366"/>
      <c r="R165" s="366"/>
      <c r="S165" s="366"/>
      <c r="T165" s="367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69"/>
      <c r="N166" s="365" t="s">
        <v>43</v>
      </c>
      <c r="O166" s="366"/>
      <c r="P166" s="366"/>
      <c r="Q166" s="366"/>
      <c r="R166" s="366"/>
      <c r="S166" s="366"/>
      <c r="T166" s="367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74" t="s">
        <v>76</v>
      </c>
      <c r="B167" s="374"/>
      <c r="C167" s="374"/>
      <c r="D167" s="374"/>
      <c r="E167" s="374"/>
      <c r="F167" s="374"/>
      <c r="G167" s="374"/>
      <c r="H167" s="374"/>
      <c r="I167" s="374"/>
      <c r="J167" s="374"/>
      <c r="K167" s="374"/>
      <c r="L167" s="374"/>
      <c r="M167" s="374"/>
      <c r="N167" s="374"/>
      <c r="O167" s="374"/>
      <c r="P167" s="374"/>
      <c r="Q167" s="374"/>
      <c r="R167" s="374"/>
      <c r="S167" s="374"/>
      <c r="T167" s="374"/>
      <c r="U167" s="374"/>
      <c r="V167" s="374"/>
      <c r="W167" s="374"/>
      <c r="X167" s="374"/>
      <c r="Y167" s="67"/>
      <c r="Z167" s="67"/>
    </row>
    <row r="168" spans="1:53" ht="27" customHeight="1" x14ac:dyDescent="0.25">
      <c r="A168" s="64" t="s">
        <v>269</v>
      </c>
      <c r="B168" s="64" t="s">
        <v>270</v>
      </c>
      <c r="C168" s="37">
        <v>4301031224</v>
      </c>
      <c r="D168" s="360">
        <v>4680115882683</v>
      </c>
      <c r="E168" s="36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2"/>
      <c r="P168" s="362"/>
      <c r="Q168" s="362"/>
      <c r="R168" s="363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271</v>
      </c>
      <c r="B169" s="64" t="s">
        <v>272</v>
      </c>
      <c r="C169" s="37">
        <v>4301031230</v>
      </c>
      <c r="D169" s="360">
        <v>4680115882690</v>
      </c>
      <c r="E169" s="360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2"/>
      <c r="P169" s="362"/>
      <c r="Q169" s="362"/>
      <c r="R169" s="363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273</v>
      </c>
      <c r="B170" s="64" t="s">
        <v>274</v>
      </c>
      <c r="C170" s="37">
        <v>4301031220</v>
      </c>
      <c r="D170" s="360">
        <v>4680115882669</v>
      </c>
      <c r="E170" s="360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2"/>
      <c r="P170" s="362"/>
      <c r="Q170" s="362"/>
      <c r="R170" s="363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275</v>
      </c>
      <c r="B171" s="64" t="s">
        <v>276</v>
      </c>
      <c r="C171" s="37">
        <v>4301031221</v>
      </c>
      <c r="D171" s="360">
        <v>4680115882676</v>
      </c>
      <c r="E171" s="360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2"/>
      <c r="P171" s="362"/>
      <c r="Q171" s="362"/>
      <c r="R171" s="363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68"/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9"/>
      <c r="N172" s="365" t="s">
        <v>43</v>
      </c>
      <c r="O172" s="366"/>
      <c r="P172" s="366"/>
      <c r="Q172" s="366"/>
      <c r="R172" s="366"/>
      <c r="S172" s="366"/>
      <c r="T172" s="367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9"/>
      <c r="N173" s="365" t="s">
        <v>43</v>
      </c>
      <c r="O173" s="366"/>
      <c r="P173" s="366"/>
      <c r="Q173" s="366"/>
      <c r="R173" s="366"/>
      <c r="S173" s="366"/>
      <c r="T173" s="367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74" t="s">
        <v>81</v>
      </c>
      <c r="B174" s="374"/>
      <c r="C174" s="374"/>
      <c r="D174" s="374"/>
      <c r="E174" s="374"/>
      <c r="F174" s="374"/>
      <c r="G174" s="374"/>
      <c r="H174" s="374"/>
      <c r="I174" s="374"/>
      <c r="J174" s="374"/>
      <c r="K174" s="374"/>
      <c r="L174" s="374"/>
      <c r="M174" s="374"/>
      <c r="N174" s="374"/>
      <c r="O174" s="374"/>
      <c r="P174" s="374"/>
      <c r="Q174" s="374"/>
      <c r="R174" s="374"/>
      <c r="S174" s="374"/>
      <c r="T174" s="374"/>
      <c r="U174" s="374"/>
      <c r="V174" s="374"/>
      <c r="W174" s="374"/>
      <c r="X174" s="374"/>
      <c r="Y174" s="67"/>
      <c r="Z174" s="67"/>
    </row>
    <row r="175" spans="1:53" ht="27" customHeight="1" x14ac:dyDescent="0.25">
      <c r="A175" s="64" t="s">
        <v>277</v>
      </c>
      <c r="B175" s="64" t="s">
        <v>278</v>
      </c>
      <c r="C175" s="37">
        <v>4301051409</v>
      </c>
      <c r="D175" s="360">
        <v>4680115881556</v>
      </c>
      <c r="E175" s="360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114</v>
      </c>
      <c r="L175" s="39" t="s">
        <v>133</v>
      </c>
      <c r="M175" s="38">
        <v>45</v>
      </c>
      <c r="N175" s="5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2"/>
      <c r="P175" s="362"/>
      <c r="Q175" s="362"/>
      <c r="R175" s="36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9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279</v>
      </c>
      <c r="B176" s="64" t="s">
        <v>280</v>
      </c>
      <c r="C176" s="37">
        <v>4301051538</v>
      </c>
      <c r="D176" s="360">
        <v>4680115880573</v>
      </c>
      <c r="E176" s="360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114</v>
      </c>
      <c r="L176" s="39" t="s">
        <v>79</v>
      </c>
      <c r="M176" s="38">
        <v>45</v>
      </c>
      <c r="N176" s="56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2"/>
      <c r="P176" s="362"/>
      <c r="Q176" s="362"/>
      <c r="R176" s="36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281</v>
      </c>
      <c r="B177" s="64" t="s">
        <v>282</v>
      </c>
      <c r="C177" s="37">
        <v>4301051408</v>
      </c>
      <c r="D177" s="360">
        <v>4680115881594</v>
      </c>
      <c r="E177" s="360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114</v>
      </c>
      <c r="L177" s="39" t="s">
        <v>133</v>
      </c>
      <c r="M177" s="38">
        <v>40</v>
      </c>
      <c r="N177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2"/>
      <c r="P177" s="362"/>
      <c r="Q177" s="362"/>
      <c r="R177" s="36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283</v>
      </c>
      <c r="B178" s="64" t="s">
        <v>284</v>
      </c>
      <c r="C178" s="37">
        <v>4301051505</v>
      </c>
      <c r="D178" s="360">
        <v>4680115881587</v>
      </c>
      <c r="E178" s="360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79</v>
      </c>
      <c r="M178" s="38">
        <v>40</v>
      </c>
      <c r="N178" s="56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2"/>
      <c r="P178" s="362"/>
      <c r="Q178" s="362"/>
      <c r="R178" s="36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285</v>
      </c>
      <c r="B179" s="64" t="s">
        <v>286</v>
      </c>
      <c r="C179" s="37">
        <v>4301051380</v>
      </c>
      <c r="D179" s="360">
        <v>4680115880962</v>
      </c>
      <c r="E179" s="360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114</v>
      </c>
      <c r="L179" s="39" t="s">
        <v>79</v>
      </c>
      <c r="M179" s="38">
        <v>40</v>
      </c>
      <c r="N179" s="55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2"/>
      <c r="P179" s="362"/>
      <c r="Q179" s="362"/>
      <c r="R179" s="36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287</v>
      </c>
      <c r="B180" s="64" t="s">
        <v>288</v>
      </c>
      <c r="C180" s="37">
        <v>4301051411</v>
      </c>
      <c r="D180" s="360">
        <v>4680115881617</v>
      </c>
      <c r="E180" s="360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114</v>
      </c>
      <c r="L180" s="39" t="s">
        <v>133</v>
      </c>
      <c r="M180" s="38">
        <v>40</v>
      </c>
      <c r="N180" s="5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2"/>
      <c r="P180" s="362"/>
      <c r="Q180" s="362"/>
      <c r="R180" s="36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289</v>
      </c>
      <c r="B181" s="64" t="s">
        <v>290</v>
      </c>
      <c r="C181" s="37">
        <v>4301051487</v>
      </c>
      <c r="D181" s="360">
        <v>4680115881228</v>
      </c>
      <c r="E181" s="360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2"/>
      <c r="P181" s="362"/>
      <c r="Q181" s="362"/>
      <c r="R181" s="36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291</v>
      </c>
      <c r="B182" s="64" t="s">
        <v>292</v>
      </c>
      <c r="C182" s="37">
        <v>4301051506</v>
      </c>
      <c r="D182" s="360">
        <v>4680115881037</v>
      </c>
      <c r="E182" s="360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5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2"/>
      <c r="P182" s="362"/>
      <c r="Q182" s="362"/>
      <c r="R182" s="36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293</v>
      </c>
      <c r="B183" s="64" t="s">
        <v>294</v>
      </c>
      <c r="C183" s="37">
        <v>4301051384</v>
      </c>
      <c r="D183" s="360">
        <v>4680115881211</v>
      </c>
      <c r="E183" s="360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2"/>
      <c r="P183" s="362"/>
      <c r="Q183" s="362"/>
      <c r="R183" s="36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295</v>
      </c>
      <c r="B184" s="64" t="s">
        <v>296</v>
      </c>
      <c r="C184" s="37">
        <v>4301051378</v>
      </c>
      <c r="D184" s="360">
        <v>4680115881020</v>
      </c>
      <c r="E184" s="360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5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2"/>
      <c r="P184" s="362"/>
      <c r="Q184" s="362"/>
      <c r="R184" s="36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297</v>
      </c>
      <c r="B185" s="64" t="s">
        <v>298</v>
      </c>
      <c r="C185" s="37">
        <v>4301051407</v>
      </c>
      <c r="D185" s="360">
        <v>4680115882195</v>
      </c>
      <c r="E185" s="360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133</v>
      </c>
      <c r="M185" s="38">
        <v>40</v>
      </c>
      <c r="N185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2"/>
      <c r="P185" s="362"/>
      <c r="Q185" s="362"/>
      <c r="R185" s="36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ref="X185:X191" si="10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299</v>
      </c>
      <c r="B186" s="64" t="s">
        <v>300</v>
      </c>
      <c r="C186" s="37">
        <v>4301051479</v>
      </c>
      <c r="D186" s="360">
        <v>4680115882607</v>
      </c>
      <c r="E186" s="360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133</v>
      </c>
      <c r="M186" s="38">
        <v>45</v>
      </c>
      <c r="N186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2"/>
      <c r="P186" s="362"/>
      <c r="Q186" s="362"/>
      <c r="R186" s="36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301</v>
      </c>
      <c r="B187" s="64" t="s">
        <v>302</v>
      </c>
      <c r="C187" s="37">
        <v>4301051468</v>
      </c>
      <c r="D187" s="360">
        <v>4680115880092</v>
      </c>
      <c r="E187" s="360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133</v>
      </c>
      <c r="M187" s="38">
        <v>45</v>
      </c>
      <c r="N187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2"/>
      <c r="P187" s="362"/>
      <c r="Q187" s="362"/>
      <c r="R187" s="36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303</v>
      </c>
      <c r="B188" s="64" t="s">
        <v>304</v>
      </c>
      <c r="C188" s="37">
        <v>4301051469</v>
      </c>
      <c r="D188" s="360">
        <v>4680115880221</v>
      </c>
      <c r="E188" s="360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133</v>
      </c>
      <c r="M188" s="38">
        <v>45</v>
      </c>
      <c r="N188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2"/>
      <c r="P188" s="362"/>
      <c r="Q188" s="362"/>
      <c r="R188" s="36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305</v>
      </c>
      <c r="B189" s="64" t="s">
        <v>306</v>
      </c>
      <c r="C189" s="37">
        <v>4301051523</v>
      </c>
      <c r="D189" s="360">
        <v>4680115882942</v>
      </c>
      <c r="E189" s="360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2"/>
      <c r="P189" s="362"/>
      <c r="Q189" s="362"/>
      <c r="R189" s="363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307</v>
      </c>
      <c r="B190" s="64" t="s">
        <v>308</v>
      </c>
      <c r="C190" s="37">
        <v>4301051326</v>
      </c>
      <c r="D190" s="360">
        <v>4680115880504</v>
      </c>
      <c r="E190" s="36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2"/>
      <c r="P190" s="362"/>
      <c r="Q190" s="362"/>
      <c r="R190" s="363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309</v>
      </c>
      <c r="B191" s="64" t="s">
        <v>310</v>
      </c>
      <c r="C191" s="37">
        <v>4301051410</v>
      </c>
      <c r="D191" s="360">
        <v>4680115882164</v>
      </c>
      <c r="E191" s="360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133</v>
      </c>
      <c r="M191" s="38">
        <v>40</v>
      </c>
      <c r="N191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2"/>
      <c r="P191" s="362"/>
      <c r="Q191" s="362"/>
      <c r="R191" s="363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68"/>
      <c r="B192" s="368"/>
      <c r="C192" s="368"/>
      <c r="D192" s="368"/>
      <c r="E192" s="368"/>
      <c r="F192" s="368"/>
      <c r="G192" s="368"/>
      <c r="H192" s="368"/>
      <c r="I192" s="368"/>
      <c r="J192" s="368"/>
      <c r="K192" s="368"/>
      <c r="L192" s="368"/>
      <c r="M192" s="369"/>
      <c r="N192" s="365" t="s">
        <v>43</v>
      </c>
      <c r="O192" s="366"/>
      <c r="P192" s="366"/>
      <c r="Q192" s="366"/>
      <c r="R192" s="366"/>
      <c r="S192" s="366"/>
      <c r="T192" s="367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68"/>
      <c r="B193" s="368"/>
      <c r="C193" s="368"/>
      <c r="D193" s="368"/>
      <c r="E193" s="368"/>
      <c r="F193" s="368"/>
      <c r="G193" s="368"/>
      <c r="H193" s="368"/>
      <c r="I193" s="368"/>
      <c r="J193" s="368"/>
      <c r="K193" s="368"/>
      <c r="L193" s="368"/>
      <c r="M193" s="369"/>
      <c r="N193" s="365" t="s">
        <v>43</v>
      </c>
      <c r="O193" s="366"/>
      <c r="P193" s="366"/>
      <c r="Q193" s="366"/>
      <c r="R193" s="366"/>
      <c r="S193" s="366"/>
      <c r="T193" s="367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74" t="s">
        <v>211</v>
      </c>
      <c r="B194" s="374"/>
      <c r="C194" s="374"/>
      <c r="D194" s="374"/>
      <c r="E194" s="374"/>
      <c r="F194" s="374"/>
      <c r="G194" s="374"/>
      <c r="H194" s="374"/>
      <c r="I194" s="374"/>
      <c r="J194" s="374"/>
      <c r="K194" s="374"/>
      <c r="L194" s="374"/>
      <c r="M194" s="374"/>
      <c r="N194" s="374"/>
      <c r="O194" s="374"/>
      <c r="P194" s="374"/>
      <c r="Q194" s="374"/>
      <c r="R194" s="374"/>
      <c r="S194" s="374"/>
      <c r="T194" s="374"/>
      <c r="U194" s="374"/>
      <c r="V194" s="374"/>
      <c r="W194" s="374"/>
      <c r="X194" s="374"/>
      <c r="Y194" s="67"/>
      <c r="Z194" s="67"/>
    </row>
    <row r="195" spans="1:53" ht="16.5" customHeight="1" x14ac:dyDescent="0.25">
      <c r="A195" s="64" t="s">
        <v>311</v>
      </c>
      <c r="B195" s="64" t="s">
        <v>312</v>
      </c>
      <c r="C195" s="37">
        <v>4301060360</v>
      </c>
      <c r="D195" s="360">
        <v>4680115882874</v>
      </c>
      <c r="E195" s="360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2"/>
      <c r="P195" s="362"/>
      <c r="Q195" s="362"/>
      <c r="R195" s="363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25">
      <c r="A196" s="64" t="s">
        <v>313</v>
      </c>
      <c r="B196" s="64" t="s">
        <v>314</v>
      </c>
      <c r="C196" s="37">
        <v>4301060359</v>
      </c>
      <c r="D196" s="360">
        <v>4680115884434</v>
      </c>
      <c r="E196" s="360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2"/>
      <c r="P196" s="362"/>
      <c r="Q196" s="362"/>
      <c r="R196" s="363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315</v>
      </c>
      <c r="B197" s="64" t="s">
        <v>316</v>
      </c>
      <c r="C197" s="37">
        <v>4301060338</v>
      </c>
      <c r="D197" s="360">
        <v>4680115880801</v>
      </c>
      <c r="E197" s="36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4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2"/>
      <c r="P197" s="362"/>
      <c r="Q197" s="362"/>
      <c r="R197" s="363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317</v>
      </c>
      <c r="B198" s="64" t="s">
        <v>318</v>
      </c>
      <c r="C198" s="37">
        <v>4301060339</v>
      </c>
      <c r="D198" s="360">
        <v>4680115880818</v>
      </c>
      <c r="E198" s="36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5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2"/>
      <c r="P198" s="362"/>
      <c r="Q198" s="362"/>
      <c r="R198" s="363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68"/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9"/>
      <c r="N199" s="365" t="s">
        <v>43</v>
      </c>
      <c r="O199" s="366"/>
      <c r="P199" s="366"/>
      <c r="Q199" s="366"/>
      <c r="R199" s="366"/>
      <c r="S199" s="366"/>
      <c r="T199" s="367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368"/>
      <c r="B200" s="368"/>
      <c r="C200" s="368"/>
      <c r="D200" s="368"/>
      <c r="E200" s="368"/>
      <c r="F200" s="368"/>
      <c r="G200" s="368"/>
      <c r="H200" s="368"/>
      <c r="I200" s="368"/>
      <c r="J200" s="368"/>
      <c r="K200" s="368"/>
      <c r="L200" s="368"/>
      <c r="M200" s="369"/>
      <c r="N200" s="365" t="s">
        <v>43</v>
      </c>
      <c r="O200" s="366"/>
      <c r="P200" s="366"/>
      <c r="Q200" s="366"/>
      <c r="R200" s="366"/>
      <c r="S200" s="366"/>
      <c r="T200" s="367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89" t="s">
        <v>319</v>
      </c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89"/>
      <c r="O201" s="389"/>
      <c r="P201" s="389"/>
      <c r="Q201" s="389"/>
      <c r="R201" s="389"/>
      <c r="S201" s="389"/>
      <c r="T201" s="389"/>
      <c r="U201" s="389"/>
      <c r="V201" s="389"/>
      <c r="W201" s="389"/>
      <c r="X201" s="389"/>
      <c r="Y201" s="66"/>
      <c r="Z201" s="66"/>
    </row>
    <row r="202" spans="1:53" ht="14.25" customHeight="1" x14ac:dyDescent="0.25">
      <c r="A202" s="374" t="s">
        <v>118</v>
      </c>
      <c r="B202" s="374"/>
      <c r="C202" s="374"/>
      <c r="D202" s="374"/>
      <c r="E202" s="374"/>
      <c r="F202" s="374"/>
      <c r="G202" s="374"/>
      <c r="H202" s="374"/>
      <c r="I202" s="374"/>
      <c r="J202" s="374"/>
      <c r="K202" s="374"/>
      <c r="L202" s="374"/>
      <c r="M202" s="374"/>
      <c r="N202" s="374"/>
      <c r="O202" s="374"/>
      <c r="P202" s="374"/>
      <c r="Q202" s="374"/>
      <c r="R202" s="374"/>
      <c r="S202" s="374"/>
      <c r="T202" s="374"/>
      <c r="U202" s="374"/>
      <c r="V202" s="374"/>
      <c r="W202" s="374"/>
      <c r="X202" s="374"/>
      <c r="Y202" s="67"/>
      <c r="Z202" s="67"/>
    </row>
    <row r="203" spans="1:53" ht="27" customHeight="1" x14ac:dyDescent="0.25">
      <c r="A203" s="64" t="s">
        <v>320</v>
      </c>
      <c r="B203" s="64" t="s">
        <v>321</v>
      </c>
      <c r="C203" s="37">
        <v>4301011717</v>
      </c>
      <c r="D203" s="360">
        <v>4680115884274</v>
      </c>
      <c r="E203" s="360"/>
      <c r="F203" s="63">
        <v>1.45</v>
      </c>
      <c r="G203" s="38">
        <v>8</v>
      </c>
      <c r="H203" s="63">
        <v>11.6</v>
      </c>
      <c r="I203" s="63">
        <v>12.08</v>
      </c>
      <c r="J203" s="38">
        <v>56</v>
      </c>
      <c r="K203" s="38" t="s">
        <v>114</v>
      </c>
      <c r="L203" s="39" t="s">
        <v>113</v>
      </c>
      <c r="M203" s="38">
        <v>55</v>
      </c>
      <c r="N203" s="545" t="s">
        <v>322</v>
      </c>
      <c r="O203" s="362"/>
      <c r="P203" s="362"/>
      <c r="Q203" s="362"/>
      <c r="R203" s="363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ref="W203:W208" si="11">IFERROR(IF(V203="",0,CEILING((V203/$H203),1)*$H203),"")</f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323</v>
      </c>
      <c r="B204" s="64" t="s">
        <v>324</v>
      </c>
      <c r="C204" s="37">
        <v>4301011719</v>
      </c>
      <c r="D204" s="360">
        <v>4680115884298</v>
      </c>
      <c r="E204" s="360"/>
      <c r="F204" s="63">
        <v>1.45</v>
      </c>
      <c r="G204" s="38">
        <v>8</v>
      </c>
      <c r="H204" s="63">
        <v>11.6</v>
      </c>
      <c r="I204" s="63">
        <v>12.08</v>
      </c>
      <c r="J204" s="38">
        <v>56</v>
      </c>
      <c r="K204" s="38" t="s">
        <v>114</v>
      </c>
      <c r="L204" s="39" t="s">
        <v>113</v>
      </c>
      <c r="M204" s="38">
        <v>55</v>
      </c>
      <c r="N204" s="546" t="s">
        <v>325</v>
      </c>
      <c r="O204" s="362"/>
      <c r="P204" s="362"/>
      <c r="Q204" s="362"/>
      <c r="R204" s="363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1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326</v>
      </c>
      <c r="B205" s="64" t="s">
        <v>327</v>
      </c>
      <c r="C205" s="37">
        <v>4301011733</v>
      </c>
      <c r="D205" s="360">
        <v>4680115884250</v>
      </c>
      <c r="E205" s="360"/>
      <c r="F205" s="63">
        <v>1.45</v>
      </c>
      <c r="G205" s="38">
        <v>8</v>
      </c>
      <c r="H205" s="63">
        <v>11.6</v>
      </c>
      <c r="I205" s="63">
        <v>12.08</v>
      </c>
      <c r="J205" s="38">
        <v>56</v>
      </c>
      <c r="K205" s="38" t="s">
        <v>114</v>
      </c>
      <c r="L205" s="39" t="s">
        <v>133</v>
      </c>
      <c r="M205" s="38">
        <v>55</v>
      </c>
      <c r="N205" s="541" t="s">
        <v>328</v>
      </c>
      <c r="O205" s="362"/>
      <c r="P205" s="362"/>
      <c r="Q205" s="362"/>
      <c r="R205" s="363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329</v>
      </c>
      <c r="B206" s="64" t="s">
        <v>330</v>
      </c>
      <c r="C206" s="37">
        <v>4301011718</v>
      </c>
      <c r="D206" s="360">
        <v>4680115884281</v>
      </c>
      <c r="E206" s="360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80</v>
      </c>
      <c r="L206" s="39" t="s">
        <v>113</v>
      </c>
      <c r="M206" s="38">
        <v>55</v>
      </c>
      <c r="N206" s="542" t="s">
        <v>331</v>
      </c>
      <c r="O206" s="362"/>
      <c r="P206" s="362"/>
      <c r="Q206" s="362"/>
      <c r="R206" s="363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332</v>
      </c>
      <c r="B207" s="64" t="s">
        <v>333</v>
      </c>
      <c r="C207" s="37">
        <v>4301011720</v>
      </c>
      <c r="D207" s="360">
        <v>4680115884199</v>
      </c>
      <c r="E207" s="360"/>
      <c r="F207" s="63">
        <v>0.37</v>
      </c>
      <c r="G207" s="38">
        <v>10</v>
      </c>
      <c r="H207" s="63">
        <v>3.7</v>
      </c>
      <c r="I207" s="63">
        <v>3.94</v>
      </c>
      <c r="J207" s="38">
        <v>120</v>
      </c>
      <c r="K207" s="38" t="s">
        <v>80</v>
      </c>
      <c r="L207" s="39" t="s">
        <v>113</v>
      </c>
      <c r="M207" s="38">
        <v>55</v>
      </c>
      <c r="N207" s="543" t="s">
        <v>334</v>
      </c>
      <c r="O207" s="362"/>
      <c r="P207" s="362"/>
      <c r="Q207" s="362"/>
      <c r="R207" s="36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335</v>
      </c>
      <c r="B208" s="64" t="s">
        <v>336</v>
      </c>
      <c r="C208" s="37">
        <v>4301011716</v>
      </c>
      <c r="D208" s="360">
        <v>4680115884267</v>
      </c>
      <c r="E208" s="360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113</v>
      </c>
      <c r="M208" s="38">
        <v>55</v>
      </c>
      <c r="N208" s="544" t="s">
        <v>337</v>
      </c>
      <c r="O208" s="362"/>
      <c r="P208" s="362"/>
      <c r="Q208" s="362"/>
      <c r="R208" s="36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IFERROR(IF(W208=0,"",ROUNDUP(W208/H208,0)*0.00937),"")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x14ac:dyDescent="0.2">
      <c r="A209" s="368"/>
      <c r="B209" s="368"/>
      <c r="C209" s="368"/>
      <c r="D209" s="368"/>
      <c r="E209" s="368"/>
      <c r="F209" s="368"/>
      <c r="G209" s="368"/>
      <c r="H209" s="368"/>
      <c r="I209" s="368"/>
      <c r="J209" s="368"/>
      <c r="K209" s="368"/>
      <c r="L209" s="368"/>
      <c r="M209" s="369"/>
      <c r="N209" s="365" t="s">
        <v>43</v>
      </c>
      <c r="O209" s="366"/>
      <c r="P209" s="366"/>
      <c r="Q209" s="366"/>
      <c r="R209" s="366"/>
      <c r="S209" s="366"/>
      <c r="T209" s="367"/>
      <c r="U209" s="43" t="s">
        <v>42</v>
      </c>
      <c r="V209" s="44">
        <f>IFERROR(V203/H203,"0")+IFERROR(V204/H204,"0")+IFERROR(V205/H205,"0")+IFERROR(V206/H206,"0")+IFERROR(V207/H207,"0")+IFERROR(V208/H208,"0")</f>
        <v>0</v>
      </c>
      <c r="W209" s="44">
        <f>IFERROR(W203/H203,"0")+IFERROR(W204/H204,"0")+IFERROR(W205/H205,"0")+IFERROR(W206/H206,"0")+IFERROR(W207/H207,"0")+IFERROR(W208/H208,"0")</f>
        <v>0</v>
      </c>
      <c r="X209" s="44">
        <f>IFERROR(IF(X203="",0,X203),"0")+IFERROR(IF(X204="",0,X204),"0")+IFERROR(IF(X205="",0,X205),"0")+IFERROR(IF(X206="",0,X206),"0")+IFERROR(IF(X207="",0,X207),"0")+IFERROR(IF(X208="",0,X208),"0")</f>
        <v>0</v>
      </c>
      <c r="Y209" s="68"/>
      <c r="Z209" s="68"/>
    </row>
    <row r="210" spans="1:53" x14ac:dyDescent="0.2">
      <c r="A210" s="368"/>
      <c r="B210" s="368"/>
      <c r="C210" s="368"/>
      <c r="D210" s="368"/>
      <c r="E210" s="368"/>
      <c r="F210" s="368"/>
      <c r="G210" s="368"/>
      <c r="H210" s="368"/>
      <c r="I210" s="368"/>
      <c r="J210" s="368"/>
      <c r="K210" s="368"/>
      <c r="L210" s="368"/>
      <c r="M210" s="369"/>
      <c r="N210" s="365" t="s">
        <v>43</v>
      </c>
      <c r="O210" s="366"/>
      <c r="P210" s="366"/>
      <c r="Q210" s="366"/>
      <c r="R210" s="366"/>
      <c r="S210" s="366"/>
      <c r="T210" s="367"/>
      <c r="U210" s="43" t="s">
        <v>0</v>
      </c>
      <c r="V210" s="44">
        <f>IFERROR(SUM(V203:V208),"0")</f>
        <v>0</v>
      </c>
      <c r="W210" s="44">
        <f>IFERROR(SUM(W203:W208),"0")</f>
        <v>0</v>
      </c>
      <c r="X210" s="43"/>
      <c r="Y210" s="68"/>
      <c r="Z210" s="68"/>
    </row>
    <row r="211" spans="1:53" ht="14.25" customHeight="1" x14ac:dyDescent="0.25">
      <c r="A211" s="374" t="s">
        <v>76</v>
      </c>
      <c r="B211" s="374"/>
      <c r="C211" s="374"/>
      <c r="D211" s="374"/>
      <c r="E211" s="374"/>
      <c r="F211" s="374"/>
      <c r="G211" s="374"/>
      <c r="H211" s="374"/>
      <c r="I211" s="374"/>
      <c r="J211" s="374"/>
      <c r="K211" s="374"/>
      <c r="L211" s="374"/>
      <c r="M211" s="374"/>
      <c r="N211" s="374"/>
      <c r="O211" s="374"/>
      <c r="P211" s="374"/>
      <c r="Q211" s="374"/>
      <c r="R211" s="374"/>
      <c r="S211" s="374"/>
      <c r="T211" s="374"/>
      <c r="U211" s="374"/>
      <c r="V211" s="374"/>
      <c r="W211" s="374"/>
      <c r="X211" s="374"/>
      <c r="Y211" s="67"/>
      <c r="Z211" s="67"/>
    </row>
    <row r="212" spans="1:53" ht="27" customHeight="1" x14ac:dyDescent="0.25">
      <c r="A212" s="64" t="s">
        <v>338</v>
      </c>
      <c r="B212" s="64" t="s">
        <v>339</v>
      </c>
      <c r="C212" s="37">
        <v>4301031151</v>
      </c>
      <c r="D212" s="360">
        <v>4607091389845</v>
      </c>
      <c r="E212" s="360"/>
      <c r="F212" s="63">
        <v>0.35</v>
      </c>
      <c r="G212" s="38">
        <v>6</v>
      </c>
      <c r="H212" s="63">
        <v>2.1</v>
      </c>
      <c r="I212" s="63">
        <v>2.2000000000000002</v>
      </c>
      <c r="J212" s="38">
        <v>234</v>
      </c>
      <c r="K212" s="38" t="s">
        <v>173</v>
      </c>
      <c r="L212" s="39" t="s">
        <v>79</v>
      </c>
      <c r="M212" s="38">
        <v>40</v>
      </c>
      <c r="N212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2"/>
      <c r="P212" s="362"/>
      <c r="Q212" s="362"/>
      <c r="R212" s="363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IFERROR(IF(W212=0,"",ROUNDUP(W212/H212,0)*0.00502),"")</f>
        <v/>
      </c>
      <c r="Y212" s="69" t="s">
        <v>48</v>
      </c>
      <c r="Z212" s="70" t="s">
        <v>48</v>
      </c>
      <c r="AD212" s="71"/>
      <c r="BA212" s="190" t="s">
        <v>66</v>
      </c>
    </row>
    <row r="213" spans="1:53" x14ac:dyDescent="0.2">
      <c r="A213" s="368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69"/>
      <c r="N213" s="365" t="s">
        <v>43</v>
      </c>
      <c r="O213" s="366"/>
      <c r="P213" s="366"/>
      <c r="Q213" s="366"/>
      <c r="R213" s="366"/>
      <c r="S213" s="366"/>
      <c r="T213" s="367"/>
      <c r="U213" s="43" t="s">
        <v>42</v>
      </c>
      <c r="V213" s="44">
        <f>IFERROR(V212/H212,"0")</f>
        <v>0</v>
      </c>
      <c r="W213" s="44">
        <f>IFERROR(W212/H212,"0")</f>
        <v>0</v>
      </c>
      <c r="X213" s="44">
        <f>IFERROR(IF(X212="",0,X212),"0")</f>
        <v>0</v>
      </c>
      <c r="Y213" s="68"/>
      <c r="Z213" s="68"/>
    </row>
    <row r="214" spans="1:53" x14ac:dyDescent="0.2">
      <c r="A214" s="368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69"/>
      <c r="N214" s="365" t="s">
        <v>43</v>
      </c>
      <c r="O214" s="366"/>
      <c r="P214" s="366"/>
      <c r="Q214" s="366"/>
      <c r="R214" s="366"/>
      <c r="S214" s="366"/>
      <c r="T214" s="367"/>
      <c r="U214" s="43" t="s">
        <v>0</v>
      </c>
      <c r="V214" s="44">
        <f>IFERROR(SUM(V212:V212),"0")</f>
        <v>0</v>
      </c>
      <c r="W214" s="44">
        <f>IFERROR(SUM(W212:W212),"0")</f>
        <v>0</v>
      </c>
      <c r="X214" s="43"/>
      <c r="Y214" s="68"/>
      <c r="Z214" s="68"/>
    </row>
    <row r="215" spans="1:53" ht="16.5" customHeight="1" x14ac:dyDescent="0.25">
      <c r="A215" s="389" t="s">
        <v>340</v>
      </c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89"/>
      <c r="O215" s="389"/>
      <c r="P215" s="389"/>
      <c r="Q215" s="389"/>
      <c r="R215" s="389"/>
      <c r="S215" s="389"/>
      <c r="T215" s="389"/>
      <c r="U215" s="389"/>
      <c r="V215" s="389"/>
      <c r="W215" s="389"/>
      <c r="X215" s="389"/>
      <c r="Y215" s="66"/>
      <c r="Z215" s="66"/>
    </row>
    <row r="216" spans="1:53" ht="14.25" customHeight="1" x14ac:dyDescent="0.25">
      <c r="A216" s="374" t="s">
        <v>118</v>
      </c>
      <c r="B216" s="374"/>
      <c r="C216" s="374"/>
      <c r="D216" s="374"/>
      <c r="E216" s="374"/>
      <c r="F216" s="374"/>
      <c r="G216" s="374"/>
      <c r="H216" s="374"/>
      <c r="I216" s="374"/>
      <c r="J216" s="374"/>
      <c r="K216" s="374"/>
      <c r="L216" s="374"/>
      <c r="M216" s="374"/>
      <c r="N216" s="374"/>
      <c r="O216" s="374"/>
      <c r="P216" s="374"/>
      <c r="Q216" s="374"/>
      <c r="R216" s="374"/>
      <c r="S216" s="374"/>
      <c r="T216" s="374"/>
      <c r="U216" s="374"/>
      <c r="V216" s="374"/>
      <c r="W216" s="374"/>
      <c r="X216" s="374"/>
      <c r="Y216" s="67"/>
      <c r="Z216" s="67"/>
    </row>
    <row r="217" spans="1:53" ht="27" customHeight="1" x14ac:dyDescent="0.25">
      <c r="A217" s="64" t="s">
        <v>341</v>
      </c>
      <c r="B217" s="64" t="s">
        <v>342</v>
      </c>
      <c r="C217" s="37">
        <v>4301011826</v>
      </c>
      <c r="D217" s="360">
        <v>4680115884137</v>
      </c>
      <c r="E217" s="360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114</v>
      </c>
      <c r="L217" s="39" t="s">
        <v>113</v>
      </c>
      <c r="M217" s="38">
        <v>55</v>
      </c>
      <c r="N217" s="540" t="s">
        <v>343</v>
      </c>
      <c r="O217" s="362"/>
      <c r="P217" s="362"/>
      <c r="Q217" s="362"/>
      <c r="R217" s="363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ref="W217:W222" si="12">IFERROR(IF(V217="",0,CEILING((V217/$H217),1)*$H217),"")</f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t="27" customHeight="1" x14ac:dyDescent="0.25">
      <c r="A218" s="64" t="s">
        <v>344</v>
      </c>
      <c r="B218" s="64" t="s">
        <v>345</v>
      </c>
      <c r="C218" s="37">
        <v>4301011724</v>
      </c>
      <c r="D218" s="360">
        <v>4680115884236</v>
      </c>
      <c r="E218" s="360"/>
      <c r="F218" s="63">
        <v>1.45</v>
      </c>
      <c r="G218" s="38">
        <v>8</v>
      </c>
      <c r="H218" s="63">
        <v>11.6</v>
      </c>
      <c r="I218" s="63">
        <v>12.08</v>
      </c>
      <c r="J218" s="38">
        <v>56</v>
      </c>
      <c r="K218" s="38" t="s">
        <v>114</v>
      </c>
      <c r="L218" s="39" t="s">
        <v>113</v>
      </c>
      <c r="M218" s="38">
        <v>55</v>
      </c>
      <c r="N218" s="534" t="s">
        <v>346</v>
      </c>
      <c r="O218" s="362"/>
      <c r="P218" s="362"/>
      <c r="Q218" s="362"/>
      <c r="R218" s="363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2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2" t="s">
        <v>66</v>
      </c>
    </row>
    <row r="219" spans="1:53" ht="27" customHeight="1" x14ac:dyDescent="0.25">
      <c r="A219" s="64" t="s">
        <v>347</v>
      </c>
      <c r="B219" s="64" t="s">
        <v>348</v>
      </c>
      <c r="C219" s="37">
        <v>4301011721</v>
      </c>
      <c r="D219" s="360">
        <v>4680115884175</v>
      </c>
      <c r="E219" s="360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114</v>
      </c>
      <c r="L219" s="39" t="s">
        <v>113</v>
      </c>
      <c r="M219" s="38">
        <v>55</v>
      </c>
      <c r="N219" s="535" t="s">
        <v>349</v>
      </c>
      <c r="O219" s="362"/>
      <c r="P219" s="362"/>
      <c r="Q219" s="362"/>
      <c r="R219" s="363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2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3" t="s">
        <v>66</v>
      </c>
    </row>
    <row r="220" spans="1:53" ht="27" customHeight="1" x14ac:dyDescent="0.25">
      <c r="A220" s="64" t="s">
        <v>350</v>
      </c>
      <c r="B220" s="64" t="s">
        <v>351</v>
      </c>
      <c r="C220" s="37">
        <v>4301011824</v>
      </c>
      <c r="D220" s="360">
        <v>4680115884144</v>
      </c>
      <c r="E220" s="360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113</v>
      </c>
      <c r="M220" s="38">
        <v>55</v>
      </c>
      <c r="N220" s="536" t="s">
        <v>352</v>
      </c>
      <c r="O220" s="362"/>
      <c r="P220" s="362"/>
      <c r="Q220" s="362"/>
      <c r="R220" s="363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IFERROR(IF(W220=0,"",ROUNDUP(W220/H220,0)*0.00937),"")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353</v>
      </c>
      <c r="B221" s="64" t="s">
        <v>354</v>
      </c>
      <c r="C221" s="37">
        <v>4301011726</v>
      </c>
      <c r="D221" s="360">
        <v>4680115884182</v>
      </c>
      <c r="E221" s="360"/>
      <c r="F221" s="63">
        <v>0.37</v>
      </c>
      <c r="G221" s="38">
        <v>10</v>
      </c>
      <c r="H221" s="63">
        <v>3.7</v>
      </c>
      <c r="I221" s="63">
        <v>3.94</v>
      </c>
      <c r="J221" s="38">
        <v>120</v>
      </c>
      <c r="K221" s="38" t="s">
        <v>80</v>
      </c>
      <c r="L221" s="39" t="s">
        <v>113</v>
      </c>
      <c r="M221" s="38">
        <v>55</v>
      </c>
      <c r="N221" s="537" t="s">
        <v>355</v>
      </c>
      <c r="O221" s="362"/>
      <c r="P221" s="362"/>
      <c r="Q221" s="362"/>
      <c r="R221" s="363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IFERROR(IF(W221=0,"",ROUNDUP(W221/H221,0)*0.00937),"")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356</v>
      </c>
      <c r="B222" s="64" t="s">
        <v>357</v>
      </c>
      <c r="C222" s="37">
        <v>4301011722</v>
      </c>
      <c r="D222" s="360">
        <v>4680115884205</v>
      </c>
      <c r="E222" s="360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113</v>
      </c>
      <c r="M222" s="38">
        <v>55</v>
      </c>
      <c r="N222" s="538" t="s">
        <v>358</v>
      </c>
      <c r="O222" s="362"/>
      <c r="P222" s="362"/>
      <c r="Q222" s="362"/>
      <c r="R222" s="363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IFERROR(IF(W222=0,"",ROUNDUP(W222/H222,0)*0.00937),"")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x14ac:dyDescent="0.2">
      <c r="A223" s="368"/>
      <c r="B223" s="368"/>
      <c r="C223" s="368"/>
      <c r="D223" s="368"/>
      <c r="E223" s="368"/>
      <c r="F223" s="368"/>
      <c r="G223" s="368"/>
      <c r="H223" s="368"/>
      <c r="I223" s="368"/>
      <c r="J223" s="368"/>
      <c r="K223" s="368"/>
      <c r="L223" s="368"/>
      <c r="M223" s="369"/>
      <c r="N223" s="365" t="s">
        <v>43</v>
      </c>
      <c r="O223" s="366"/>
      <c r="P223" s="366"/>
      <c r="Q223" s="366"/>
      <c r="R223" s="366"/>
      <c r="S223" s="366"/>
      <c r="T223" s="367"/>
      <c r="U223" s="43" t="s">
        <v>42</v>
      </c>
      <c r="V223" s="44">
        <f>IFERROR(V217/H217,"0")+IFERROR(V218/H218,"0")+IFERROR(V219/H219,"0")+IFERROR(V220/H220,"0")+IFERROR(V221/H221,"0")+IFERROR(V222/H222,"0")</f>
        <v>0</v>
      </c>
      <c r="W223" s="44">
        <f>IFERROR(W217/H217,"0")+IFERROR(W218/H218,"0")+IFERROR(W219/H219,"0")+IFERROR(W220/H220,"0")+IFERROR(W221/H221,"0")+IFERROR(W222/H222,"0")</f>
        <v>0</v>
      </c>
      <c r="X223" s="44">
        <f>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68"/>
      <c r="B224" s="368"/>
      <c r="C224" s="368"/>
      <c r="D224" s="368"/>
      <c r="E224" s="368"/>
      <c r="F224" s="368"/>
      <c r="G224" s="368"/>
      <c r="H224" s="368"/>
      <c r="I224" s="368"/>
      <c r="J224" s="368"/>
      <c r="K224" s="368"/>
      <c r="L224" s="368"/>
      <c r="M224" s="369"/>
      <c r="N224" s="365" t="s">
        <v>43</v>
      </c>
      <c r="O224" s="366"/>
      <c r="P224" s="366"/>
      <c r="Q224" s="366"/>
      <c r="R224" s="366"/>
      <c r="S224" s="366"/>
      <c r="T224" s="367"/>
      <c r="U224" s="43" t="s">
        <v>0</v>
      </c>
      <c r="V224" s="44">
        <f>IFERROR(SUM(V217:V222),"0")</f>
        <v>0</v>
      </c>
      <c r="W224" s="44">
        <f>IFERROR(SUM(W217:W222),"0")</f>
        <v>0</v>
      </c>
      <c r="X224" s="43"/>
      <c r="Y224" s="68"/>
      <c r="Z224" s="68"/>
    </row>
    <row r="225" spans="1:53" ht="16.5" customHeight="1" x14ac:dyDescent="0.25">
      <c r="A225" s="389" t="s">
        <v>359</v>
      </c>
      <c r="B225" s="389"/>
      <c r="C225" s="389"/>
      <c r="D225" s="389"/>
      <c r="E225" s="389"/>
      <c r="F225" s="389"/>
      <c r="G225" s="389"/>
      <c r="H225" s="389"/>
      <c r="I225" s="389"/>
      <c r="J225" s="389"/>
      <c r="K225" s="389"/>
      <c r="L225" s="389"/>
      <c r="M225" s="389"/>
      <c r="N225" s="389"/>
      <c r="O225" s="389"/>
      <c r="P225" s="389"/>
      <c r="Q225" s="389"/>
      <c r="R225" s="389"/>
      <c r="S225" s="389"/>
      <c r="T225" s="389"/>
      <c r="U225" s="389"/>
      <c r="V225" s="389"/>
      <c r="W225" s="389"/>
      <c r="X225" s="389"/>
      <c r="Y225" s="66"/>
      <c r="Z225" s="66"/>
    </row>
    <row r="226" spans="1:53" ht="14.25" customHeight="1" x14ac:dyDescent="0.25">
      <c r="A226" s="374" t="s">
        <v>118</v>
      </c>
      <c r="B226" s="374"/>
      <c r="C226" s="374"/>
      <c r="D226" s="374"/>
      <c r="E226" s="374"/>
      <c r="F226" s="374"/>
      <c r="G226" s="374"/>
      <c r="H226" s="374"/>
      <c r="I226" s="374"/>
      <c r="J226" s="374"/>
      <c r="K226" s="374"/>
      <c r="L226" s="374"/>
      <c r="M226" s="374"/>
      <c r="N226" s="374"/>
      <c r="O226" s="374"/>
      <c r="P226" s="374"/>
      <c r="Q226" s="374"/>
      <c r="R226" s="374"/>
      <c r="S226" s="374"/>
      <c r="T226" s="374"/>
      <c r="U226" s="374"/>
      <c r="V226" s="374"/>
      <c r="W226" s="374"/>
      <c r="X226" s="374"/>
      <c r="Y226" s="67"/>
      <c r="Z226" s="67"/>
    </row>
    <row r="227" spans="1:53" ht="27" customHeight="1" x14ac:dyDescent="0.25">
      <c r="A227" s="64" t="s">
        <v>360</v>
      </c>
      <c r="B227" s="64" t="s">
        <v>361</v>
      </c>
      <c r="C227" s="37">
        <v>4301011346</v>
      </c>
      <c r="D227" s="360">
        <v>4607091387445</v>
      </c>
      <c r="E227" s="360"/>
      <c r="F227" s="63">
        <v>0.9</v>
      </c>
      <c r="G227" s="38">
        <v>10</v>
      </c>
      <c r="H227" s="63">
        <v>9</v>
      </c>
      <c r="I227" s="63">
        <v>9.6300000000000008</v>
      </c>
      <c r="J227" s="38">
        <v>56</v>
      </c>
      <c r="K227" s="38" t="s">
        <v>114</v>
      </c>
      <c r="L227" s="39" t="s">
        <v>113</v>
      </c>
      <c r="M227" s="38">
        <v>31</v>
      </c>
      <c r="N227" s="53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2"/>
      <c r="P227" s="362"/>
      <c r="Q227" s="362"/>
      <c r="R227" s="363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41" si="13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7" t="s">
        <v>66</v>
      </c>
    </row>
    <row r="228" spans="1:53" ht="27" customHeight="1" x14ac:dyDescent="0.25">
      <c r="A228" s="64" t="s">
        <v>362</v>
      </c>
      <c r="B228" s="64" t="s">
        <v>363</v>
      </c>
      <c r="C228" s="37">
        <v>4301011362</v>
      </c>
      <c r="D228" s="360">
        <v>4607091386004</v>
      </c>
      <c r="E228" s="360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8" t="s">
        <v>114</v>
      </c>
      <c r="L228" s="39" t="s">
        <v>122</v>
      </c>
      <c r="M228" s="38">
        <v>55</v>
      </c>
      <c r="N228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2"/>
      <c r="P228" s="362"/>
      <c r="Q228" s="362"/>
      <c r="R228" s="363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3"/>
        <v>0</v>
      </c>
      <c r="X228" s="42" t="str">
        <f>IFERROR(IF(W228=0,"",ROUNDUP(W228/H228,0)*0.02039),"")</f>
        <v/>
      </c>
      <c r="Y228" s="69" t="s">
        <v>48</v>
      </c>
      <c r="Z228" s="70" t="s">
        <v>48</v>
      </c>
      <c r="AD228" s="71"/>
      <c r="BA228" s="198" t="s">
        <v>66</v>
      </c>
    </row>
    <row r="229" spans="1:53" ht="27" customHeight="1" x14ac:dyDescent="0.25">
      <c r="A229" s="64" t="s">
        <v>362</v>
      </c>
      <c r="B229" s="64" t="s">
        <v>364</v>
      </c>
      <c r="C229" s="37">
        <v>4301011308</v>
      </c>
      <c r="D229" s="360">
        <v>4607091386004</v>
      </c>
      <c r="E229" s="360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114</v>
      </c>
      <c r="L229" s="39" t="s">
        <v>113</v>
      </c>
      <c r="M229" s="38">
        <v>55</v>
      </c>
      <c r="N229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63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3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9" t="s">
        <v>66</v>
      </c>
    </row>
    <row r="230" spans="1:53" ht="27" customHeight="1" x14ac:dyDescent="0.25">
      <c r="A230" s="64" t="s">
        <v>365</v>
      </c>
      <c r="B230" s="64" t="s">
        <v>366</v>
      </c>
      <c r="C230" s="37">
        <v>4301011347</v>
      </c>
      <c r="D230" s="360">
        <v>4607091386073</v>
      </c>
      <c r="E230" s="360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2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2"/>
      <c r="P230" s="362"/>
      <c r="Q230" s="362"/>
      <c r="R230" s="363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3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367</v>
      </c>
      <c r="B231" s="64" t="s">
        <v>368</v>
      </c>
      <c r="C231" s="37">
        <v>4301010928</v>
      </c>
      <c r="D231" s="360">
        <v>4607091387322</v>
      </c>
      <c r="E231" s="360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8" t="s">
        <v>114</v>
      </c>
      <c r="L231" s="39" t="s">
        <v>113</v>
      </c>
      <c r="M231" s="38">
        <v>55</v>
      </c>
      <c r="N231" s="5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2"/>
      <c r="P231" s="362"/>
      <c r="Q231" s="362"/>
      <c r="R231" s="363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367</v>
      </c>
      <c r="B232" s="64" t="s">
        <v>369</v>
      </c>
      <c r="C232" s="37">
        <v>4301011395</v>
      </c>
      <c r="D232" s="360">
        <v>4607091387322</v>
      </c>
      <c r="E232" s="360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114</v>
      </c>
      <c r="L232" s="39" t="s">
        <v>122</v>
      </c>
      <c r="M232" s="38">
        <v>55</v>
      </c>
      <c r="N232" s="53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63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370</v>
      </c>
      <c r="B233" s="64" t="s">
        <v>371</v>
      </c>
      <c r="C233" s="37">
        <v>4301011311</v>
      </c>
      <c r="D233" s="360">
        <v>4607091387377</v>
      </c>
      <c r="E233" s="360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114</v>
      </c>
      <c r="L233" s="39" t="s">
        <v>113</v>
      </c>
      <c r="M233" s="38">
        <v>55</v>
      </c>
      <c r="N233" s="5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2"/>
      <c r="P233" s="362"/>
      <c r="Q233" s="362"/>
      <c r="R233" s="36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372</v>
      </c>
      <c r="B234" s="64" t="s">
        <v>373</v>
      </c>
      <c r="C234" s="37">
        <v>4301010945</v>
      </c>
      <c r="D234" s="360">
        <v>4607091387353</v>
      </c>
      <c r="E234" s="360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2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2"/>
      <c r="P234" s="362"/>
      <c r="Q234" s="362"/>
      <c r="R234" s="363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374</v>
      </c>
      <c r="B235" s="64" t="s">
        <v>375</v>
      </c>
      <c r="C235" s="37">
        <v>4301011328</v>
      </c>
      <c r="D235" s="360">
        <v>4607091386011</v>
      </c>
      <c r="E235" s="360"/>
      <c r="F235" s="63">
        <v>0.5</v>
      </c>
      <c r="G235" s="38">
        <v>10</v>
      </c>
      <c r="H235" s="63">
        <v>5</v>
      </c>
      <c r="I235" s="63">
        <v>5.21</v>
      </c>
      <c r="J235" s="38">
        <v>120</v>
      </c>
      <c r="K235" s="38" t="s">
        <v>80</v>
      </c>
      <c r="L235" s="39" t="s">
        <v>79</v>
      </c>
      <c r="M235" s="38">
        <v>55</v>
      </c>
      <c r="N235" s="5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2"/>
      <c r="P235" s="362"/>
      <c r="Q235" s="362"/>
      <c r="R235" s="363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 t="shared" ref="X235:X241" si="14">IFERROR(IF(W235=0,"",ROUNDUP(W235/H235,0)*0.00937),"")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4301011329</v>
      </c>
      <c r="D236" s="360">
        <v>4607091387308</v>
      </c>
      <c r="E236" s="360"/>
      <c r="F236" s="63">
        <v>0.5</v>
      </c>
      <c r="G236" s="38">
        <v>10</v>
      </c>
      <c r="H236" s="63">
        <v>5</v>
      </c>
      <c r="I236" s="63">
        <v>5.21</v>
      </c>
      <c r="J236" s="38">
        <v>120</v>
      </c>
      <c r="K236" s="38" t="s">
        <v>80</v>
      </c>
      <c r="L236" s="39" t="s">
        <v>79</v>
      </c>
      <c r="M236" s="38">
        <v>55</v>
      </c>
      <c r="N236" s="5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2"/>
      <c r="P236" s="362"/>
      <c r="Q236" s="362"/>
      <c r="R236" s="363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 t="shared" si="14"/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4301011049</v>
      </c>
      <c r="D237" s="360">
        <v>4607091387339</v>
      </c>
      <c r="E237" s="360"/>
      <c r="F237" s="63">
        <v>0.5</v>
      </c>
      <c r="G237" s="38">
        <v>10</v>
      </c>
      <c r="H237" s="63">
        <v>5</v>
      </c>
      <c r="I237" s="63">
        <v>5.24</v>
      </c>
      <c r="J237" s="38">
        <v>120</v>
      </c>
      <c r="K237" s="38" t="s">
        <v>80</v>
      </c>
      <c r="L237" s="39" t="s">
        <v>113</v>
      </c>
      <c r="M237" s="38">
        <v>55</v>
      </c>
      <c r="N237" s="5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2"/>
      <c r="P237" s="362"/>
      <c r="Q237" s="362"/>
      <c r="R237" s="363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 t="shared" si="14"/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4301011433</v>
      </c>
      <c r="D238" s="360">
        <v>4680115882638</v>
      </c>
      <c r="E238" s="360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80</v>
      </c>
      <c r="L238" s="39" t="s">
        <v>113</v>
      </c>
      <c r="M238" s="38">
        <v>90</v>
      </c>
      <c r="N238" s="52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2"/>
      <c r="P238" s="362"/>
      <c r="Q238" s="362"/>
      <c r="R238" s="363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si="14"/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4301011573</v>
      </c>
      <c r="D239" s="360">
        <v>4680115881938</v>
      </c>
      <c r="E239" s="360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80</v>
      </c>
      <c r="L239" s="39" t="s">
        <v>113</v>
      </c>
      <c r="M239" s="38">
        <v>90</v>
      </c>
      <c r="N239" s="5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2"/>
      <c r="P239" s="362"/>
      <c r="Q239" s="362"/>
      <c r="R239" s="363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4301010944</v>
      </c>
      <c r="D240" s="360">
        <v>4607091387346</v>
      </c>
      <c r="E240" s="360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113</v>
      </c>
      <c r="M240" s="38">
        <v>55</v>
      </c>
      <c r="N240" s="5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2"/>
      <c r="P240" s="362"/>
      <c r="Q240" s="362"/>
      <c r="R240" s="363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4301011353</v>
      </c>
      <c r="D241" s="360">
        <v>4607091389807</v>
      </c>
      <c r="E241" s="360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55</v>
      </c>
      <c r="N241" s="5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2"/>
      <c r="P241" s="362"/>
      <c r="Q241" s="362"/>
      <c r="R241" s="363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x14ac:dyDescent="0.2">
      <c r="A242" s="368"/>
      <c r="B242" s="368"/>
      <c r="C242" s="368"/>
      <c r="D242" s="368"/>
      <c r="E242" s="368"/>
      <c r="F242" s="368"/>
      <c r="G242" s="368"/>
      <c r="H242" s="368"/>
      <c r="I242" s="368"/>
      <c r="J242" s="368"/>
      <c r="K242" s="368"/>
      <c r="L242" s="368"/>
      <c r="M242" s="369"/>
      <c r="N242" s="365" t="s">
        <v>43</v>
      </c>
      <c r="O242" s="366"/>
      <c r="P242" s="366"/>
      <c r="Q242" s="366"/>
      <c r="R242" s="366"/>
      <c r="S242" s="366"/>
      <c r="T242" s="367"/>
      <c r="U242" s="43" t="s">
        <v>42</v>
      </c>
      <c r="V242" s="44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44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68"/>
      <c r="Z242" s="68"/>
    </row>
    <row r="243" spans="1:53" x14ac:dyDescent="0.2">
      <c r="A243" s="368"/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69"/>
      <c r="N243" s="365" t="s">
        <v>43</v>
      </c>
      <c r="O243" s="366"/>
      <c r="P243" s="366"/>
      <c r="Q243" s="366"/>
      <c r="R243" s="366"/>
      <c r="S243" s="366"/>
      <c r="T243" s="367"/>
      <c r="U243" s="43" t="s">
        <v>0</v>
      </c>
      <c r="V243" s="44">
        <f>IFERROR(SUM(V227:V241),"0")</f>
        <v>0</v>
      </c>
      <c r="W243" s="44">
        <f>IFERROR(SUM(W227:W241),"0")</f>
        <v>0</v>
      </c>
      <c r="X243" s="43"/>
      <c r="Y243" s="68"/>
      <c r="Z243" s="68"/>
    </row>
    <row r="244" spans="1:53" ht="14.25" customHeight="1" x14ac:dyDescent="0.25">
      <c r="A244" s="374" t="s">
        <v>110</v>
      </c>
      <c r="B244" s="374"/>
      <c r="C244" s="374"/>
      <c r="D244" s="374"/>
      <c r="E244" s="374"/>
      <c r="F244" s="374"/>
      <c r="G244" s="374"/>
      <c r="H244" s="374"/>
      <c r="I244" s="374"/>
      <c r="J244" s="374"/>
      <c r="K244" s="374"/>
      <c r="L244" s="374"/>
      <c r="M244" s="374"/>
      <c r="N244" s="374"/>
      <c r="O244" s="374"/>
      <c r="P244" s="374"/>
      <c r="Q244" s="374"/>
      <c r="R244" s="374"/>
      <c r="S244" s="374"/>
      <c r="T244" s="374"/>
      <c r="U244" s="374"/>
      <c r="V244" s="374"/>
      <c r="W244" s="374"/>
      <c r="X244" s="374"/>
      <c r="Y244" s="67"/>
      <c r="Z244" s="67"/>
    </row>
    <row r="245" spans="1:53" ht="27" customHeight="1" x14ac:dyDescent="0.25">
      <c r="A245" s="64" t="s">
        <v>388</v>
      </c>
      <c r="B245" s="64" t="s">
        <v>389</v>
      </c>
      <c r="C245" s="37">
        <v>4301020254</v>
      </c>
      <c r="D245" s="360">
        <v>4680115881914</v>
      </c>
      <c r="E245" s="360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113</v>
      </c>
      <c r="M245" s="38">
        <v>90</v>
      </c>
      <c r="N245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2"/>
      <c r="P245" s="362"/>
      <c r="Q245" s="362"/>
      <c r="R245" s="363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IFERROR(IF(W245=0,"",ROUNDUP(W245/H245,0)*0.00937),"")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x14ac:dyDescent="0.2">
      <c r="A246" s="368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69"/>
      <c r="N246" s="365" t="s">
        <v>43</v>
      </c>
      <c r="O246" s="366"/>
      <c r="P246" s="366"/>
      <c r="Q246" s="366"/>
      <c r="R246" s="366"/>
      <c r="S246" s="366"/>
      <c r="T246" s="367"/>
      <c r="U246" s="43" t="s">
        <v>42</v>
      </c>
      <c r="V246" s="44">
        <f>IFERROR(V245/H245,"0")</f>
        <v>0</v>
      </c>
      <c r="W246" s="44">
        <f>IFERROR(W245/H245,"0")</f>
        <v>0</v>
      </c>
      <c r="X246" s="44">
        <f>IFERROR(IF(X245="",0,X245),"0")</f>
        <v>0</v>
      </c>
      <c r="Y246" s="68"/>
      <c r="Z246" s="68"/>
    </row>
    <row r="247" spans="1:53" x14ac:dyDescent="0.2">
      <c r="A247" s="368"/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9"/>
      <c r="N247" s="365" t="s">
        <v>43</v>
      </c>
      <c r="O247" s="366"/>
      <c r="P247" s="366"/>
      <c r="Q247" s="366"/>
      <c r="R247" s="366"/>
      <c r="S247" s="366"/>
      <c r="T247" s="367"/>
      <c r="U247" s="43" t="s">
        <v>0</v>
      </c>
      <c r="V247" s="44">
        <f>IFERROR(SUM(V245:V245),"0")</f>
        <v>0</v>
      </c>
      <c r="W247" s="44">
        <f>IFERROR(SUM(W245:W245),"0")</f>
        <v>0</v>
      </c>
      <c r="X247" s="43"/>
      <c r="Y247" s="68"/>
      <c r="Z247" s="68"/>
    </row>
    <row r="248" spans="1:53" ht="14.25" customHeight="1" x14ac:dyDescent="0.25">
      <c r="A248" s="374" t="s">
        <v>76</v>
      </c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4"/>
      <c r="O248" s="374"/>
      <c r="P248" s="374"/>
      <c r="Q248" s="374"/>
      <c r="R248" s="374"/>
      <c r="S248" s="374"/>
      <c r="T248" s="374"/>
      <c r="U248" s="374"/>
      <c r="V248" s="374"/>
      <c r="W248" s="374"/>
      <c r="X248" s="374"/>
      <c r="Y248" s="67"/>
      <c r="Z248" s="67"/>
    </row>
    <row r="249" spans="1:53" ht="27" customHeight="1" x14ac:dyDescent="0.25">
      <c r="A249" s="64" t="s">
        <v>390</v>
      </c>
      <c r="B249" s="64" t="s">
        <v>391</v>
      </c>
      <c r="C249" s="37">
        <v>4301030878</v>
      </c>
      <c r="D249" s="360">
        <v>4607091387193</v>
      </c>
      <c r="E249" s="360"/>
      <c r="F249" s="63">
        <v>0.7</v>
      </c>
      <c r="G249" s="38">
        <v>6</v>
      </c>
      <c r="H249" s="63">
        <v>4.2</v>
      </c>
      <c r="I249" s="63">
        <v>4.46</v>
      </c>
      <c r="J249" s="38">
        <v>156</v>
      </c>
      <c r="K249" s="38" t="s">
        <v>80</v>
      </c>
      <c r="L249" s="39" t="s">
        <v>79</v>
      </c>
      <c r="M249" s="38">
        <v>35</v>
      </c>
      <c r="N249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2"/>
      <c r="P249" s="362"/>
      <c r="Q249" s="362"/>
      <c r="R249" s="363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392</v>
      </c>
      <c r="B250" s="64" t="s">
        <v>393</v>
      </c>
      <c r="C250" s="37">
        <v>4301031153</v>
      </c>
      <c r="D250" s="360">
        <v>4607091387230</v>
      </c>
      <c r="E250" s="360"/>
      <c r="F250" s="63">
        <v>0.7</v>
      </c>
      <c r="G250" s="38">
        <v>6</v>
      </c>
      <c r="H250" s="63">
        <v>4.2</v>
      </c>
      <c r="I250" s="63">
        <v>4.46</v>
      </c>
      <c r="J250" s="38">
        <v>156</v>
      </c>
      <c r="K250" s="38" t="s">
        <v>80</v>
      </c>
      <c r="L250" s="39" t="s">
        <v>79</v>
      </c>
      <c r="M250" s="38">
        <v>40</v>
      </c>
      <c r="N250" s="5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2"/>
      <c r="P250" s="362"/>
      <c r="Q250" s="362"/>
      <c r="R250" s="363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394</v>
      </c>
      <c r="B251" s="64" t="s">
        <v>395</v>
      </c>
      <c r="C251" s="37">
        <v>4301031152</v>
      </c>
      <c r="D251" s="360">
        <v>4607091387285</v>
      </c>
      <c r="E251" s="360"/>
      <c r="F251" s="63">
        <v>0.35</v>
      </c>
      <c r="G251" s="38">
        <v>6</v>
      </c>
      <c r="H251" s="63">
        <v>2.1</v>
      </c>
      <c r="I251" s="63">
        <v>2.23</v>
      </c>
      <c r="J251" s="38">
        <v>234</v>
      </c>
      <c r="K251" s="38" t="s">
        <v>173</v>
      </c>
      <c r="L251" s="39" t="s">
        <v>79</v>
      </c>
      <c r="M251" s="38">
        <v>40</v>
      </c>
      <c r="N251" s="5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2"/>
      <c r="P251" s="362"/>
      <c r="Q251" s="362"/>
      <c r="R251" s="363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IFERROR(IF(W251=0,"",ROUNDUP(W251/H251,0)*0.00502),"")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396</v>
      </c>
      <c r="B252" s="64" t="s">
        <v>397</v>
      </c>
      <c r="C252" s="37">
        <v>4301031164</v>
      </c>
      <c r="D252" s="360">
        <v>4680115880481</v>
      </c>
      <c r="E252" s="360"/>
      <c r="F252" s="63">
        <v>0.28000000000000003</v>
      </c>
      <c r="G252" s="38">
        <v>6</v>
      </c>
      <c r="H252" s="63">
        <v>1.68</v>
      </c>
      <c r="I252" s="63">
        <v>1.78</v>
      </c>
      <c r="J252" s="38">
        <v>234</v>
      </c>
      <c r="K252" s="38" t="s">
        <v>173</v>
      </c>
      <c r="L252" s="39" t="s">
        <v>79</v>
      </c>
      <c r="M252" s="38">
        <v>40</v>
      </c>
      <c r="N252" s="51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2"/>
      <c r="P252" s="362"/>
      <c r="Q252" s="362"/>
      <c r="R252" s="363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IFERROR(IF(W252=0,"",ROUNDUP(W252/H252,0)*0.00502),"")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x14ac:dyDescent="0.2">
      <c r="A253" s="368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69"/>
      <c r="N253" s="365" t="s">
        <v>43</v>
      </c>
      <c r="O253" s="366"/>
      <c r="P253" s="366"/>
      <c r="Q253" s="366"/>
      <c r="R253" s="366"/>
      <c r="S253" s="366"/>
      <c r="T253" s="367"/>
      <c r="U253" s="43" t="s">
        <v>42</v>
      </c>
      <c r="V253" s="44">
        <f>IFERROR(V249/H249,"0")+IFERROR(V250/H250,"0")+IFERROR(V251/H251,"0")+IFERROR(V252/H252,"0")</f>
        <v>0</v>
      </c>
      <c r="W253" s="44">
        <f>IFERROR(W249/H249,"0")+IFERROR(W250/H250,"0")+IFERROR(W251/H251,"0")+IFERROR(W252/H252,"0")</f>
        <v>0</v>
      </c>
      <c r="X253" s="44">
        <f>IFERROR(IF(X249="",0,X249),"0")+IFERROR(IF(X250="",0,X250),"0")+IFERROR(IF(X251="",0,X251),"0")+IFERROR(IF(X252="",0,X252),"0")</f>
        <v>0</v>
      </c>
      <c r="Y253" s="68"/>
      <c r="Z253" s="68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69"/>
      <c r="N254" s="365" t="s">
        <v>43</v>
      </c>
      <c r="O254" s="366"/>
      <c r="P254" s="366"/>
      <c r="Q254" s="366"/>
      <c r="R254" s="366"/>
      <c r="S254" s="366"/>
      <c r="T254" s="367"/>
      <c r="U254" s="43" t="s">
        <v>0</v>
      </c>
      <c r="V254" s="44">
        <f>IFERROR(SUM(V249:V252),"0")</f>
        <v>0</v>
      </c>
      <c r="W254" s="44">
        <f>IFERROR(SUM(W249:W252),"0")</f>
        <v>0</v>
      </c>
      <c r="X254" s="43"/>
      <c r="Y254" s="68"/>
      <c r="Z254" s="68"/>
    </row>
    <row r="255" spans="1:53" ht="14.25" customHeight="1" x14ac:dyDescent="0.25">
      <c r="A255" s="374" t="s">
        <v>81</v>
      </c>
      <c r="B255" s="374"/>
      <c r="C255" s="374"/>
      <c r="D255" s="374"/>
      <c r="E255" s="374"/>
      <c r="F255" s="374"/>
      <c r="G255" s="374"/>
      <c r="H255" s="374"/>
      <c r="I255" s="374"/>
      <c r="J255" s="374"/>
      <c r="K255" s="374"/>
      <c r="L255" s="374"/>
      <c r="M255" s="374"/>
      <c r="N255" s="374"/>
      <c r="O255" s="374"/>
      <c r="P255" s="374"/>
      <c r="Q255" s="374"/>
      <c r="R255" s="374"/>
      <c r="S255" s="374"/>
      <c r="T255" s="374"/>
      <c r="U255" s="374"/>
      <c r="V255" s="374"/>
      <c r="W255" s="374"/>
      <c r="X255" s="374"/>
      <c r="Y255" s="67"/>
      <c r="Z255" s="67"/>
    </row>
    <row r="256" spans="1:53" ht="16.5" customHeight="1" x14ac:dyDescent="0.25">
      <c r="A256" s="64" t="s">
        <v>398</v>
      </c>
      <c r="B256" s="64" t="s">
        <v>399</v>
      </c>
      <c r="C256" s="37">
        <v>4301051100</v>
      </c>
      <c r="D256" s="360">
        <v>4607091387766</v>
      </c>
      <c r="E256" s="360"/>
      <c r="F256" s="63">
        <v>1.3</v>
      </c>
      <c r="G256" s="38">
        <v>6</v>
      </c>
      <c r="H256" s="63">
        <v>7.8</v>
      </c>
      <c r="I256" s="63">
        <v>8.3580000000000005</v>
      </c>
      <c r="J256" s="38">
        <v>56</v>
      </c>
      <c r="K256" s="38" t="s">
        <v>114</v>
      </c>
      <c r="L256" s="39" t="s">
        <v>133</v>
      </c>
      <c r="M256" s="38">
        <v>40</v>
      </c>
      <c r="N256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2"/>
      <c r="P256" s="362"/>
      <c r="Q256" s="362"/>
      <c r="R256" s="363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4" si="15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7" t="s">
        <v>66</v>
      </c>
    </row>
    <row r="257" spans="1:53" ht="27" customHeight="1" x14ac:dyDescent="0.25">
      <c r="A257" s="64" t="s">
        <v>400</v>
      </c>
      <c r="B257" s="64" t="s">
        <v>401</v>
      </c>
      <c r="C257" s="37">
        <v>4301051116</v>
      </c>
      <c r="D257" s="360">
        <v>4607091387957</v>
      </c>
      <c r="E257" s="360"/>
      <c r="F257" s="63">
        <v>1.3</v>
      </c>
      <c r="G257" s="38">
        <v>6</v>
      </c>
      <c r="H257" s="63">
        <v>7.8</v>
      </c>
      <c r="I257" s="63">
        <v>8.3640000000000008</v>
      </c>
      <c r="J257" s="38">
        <v>56</v>
      </c>
      <c r="K257" s="38" t="s">
        <v>114</v>
      </c>
      <c r="L257" s="39" t="s">
        <v>79</v>
      </c>
      <c r="M257" s="38">
        <v>40</v>
      </c>
      <c r="N257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2"/>
      <c r="P257" s="362"/>
      <c r="Q257" s="362"/>
      <c r="R257" s="363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5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8" t="s">
        <v>66</v>
      </c>
    </row>
    <row r="258" spans="1:53" ht="27" customHeight="1" x14ac:dyDescent="0.25">
      <c r="A258" s="64" t="s">
        <v>402</v>
      </c>
      <c r="B258" s="64" t="s">
        <v>403</v>
      </c>
      <c r="C258" s="37">
        <v>4301051115</v>
      </c>
      <c r="D258" s="360">
        <v>4607091387964</v>
      </c>
      <c r="E258" s="360"/>
      <c r="F258" s="63">
        <v>1.35</v>
      </c>
      <c r="G258" s="38">
        <v>6</v>
      </c>
      <c r="H258" s="63">
        <v>8.1</v>
      </c>
      <c r="I258" s="63">
        <v>8.6460000000000008</v>
      </c>
      <c r="J258" s="38">
        <v>56</v>
      </c>
      <c r="K258" s="38" t="s">
        <v>114</v>
      </c>
      <c r="L258" s="39" t="s">
        <v>79</v>
      </c>
      <c r="M258" s="38">
        <v>40</v>
      </c>
      <c r="N258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2"/>
      <c r="P258" s="362"/>
      <c r="Q258" s="362"/>
      <c r="R258" s="363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5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customHeight="1" x14ac:dyDescent="0.25">
      <c r="A259" s="64" t="s">
        <v>404</v>
      </c>
      <c r="B259" s="64" t="s">
        <v>405</v>
      </c>
      <c r="C259" s="37">
        <v>4301051485</v>
      </c>
      <c r="D259" s="360">
        <v>4680115883567</v>
      </c>
      <c r="E259" s="360"/>
      <c r="F259" s="63">
        <v>0.35</v>
      </c>
      <c r="G259" s="38">
        <v>6</v>
      </c>
      <c r="H259" s="63">
        <v>2.1</v>
      </c>
      <c r="I259" s="63">
        <v>2.36</v>
      </c>
      <c r="J259" s="38">
        <v>156</v>
      </c>
      <c r="K259" s="38" t="s">
        <v>80</v>
      </c>
      <c r="L259" s="39" t="s">
        <v>79</v>
      </c>
      <c r="M259" s="38">
        <v>40</v>
      </c>
      <c r="N259" s="51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2"/>
      <c r="P259" s="362"/>
      <c r="Q259" s="362"/>
      <c r="R259" s="363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5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406</v>
      </c>
      <c r="B260" s="64" t="s">
        <v>407</v>
      </c>
      <c r="C260" s="37">
        <v>4301051134</v>
      </c>
      <c r="D260" s="360">
        <v>4607091381672</v>
      </c>
      <c r="E260" s="360"/>
      <c r="F260" s="63">
        <v>0.6</v>
      </c>
      <c r="G260" s="38">
        <v>6</v>
      </c>
      <c r="H260" s="63">
        <v>3.6</v>
      </c>
      <c r="I260" s="63">
        <v>3.8759999999999999</v>
      </c>
      <c r="J260" s="38">
        <v>120</v>
      </c>
      <c r="K260" s="38" t="s">
        <v>80</v>
      </c>
      <c r="L260" s="39" t="s">
        <v>79</v>
      </c>
      <c r="M260" s="38">
        <v>40</v>
      </c>
      <c r="N260" s="5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2"/>
      <c r="P260" s="362"/>
      <c r="Q260" s="362"/>
      <c r="R260" s="363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408</v>
      </c>
      <c r="B261" s="64" t="s">
        <v>409</v>
      </c>
      <c r="C261" s="37">
        <v>4301051130</v>
      </c>
      <c r="D261" s="360">
        <v>4607091387537</v>
      </c>
      <c r="E261" s="360"/>
      <c r="F261" s="63">
        <v>0.45</v>
      </c>
      <c r="G261" s="38">
        <v>6</v>
      </c>
      <c r="H261" s="63">
        <v>2.7</v>
      </c>
      <c r="I261" s="63">
        <v>2.99</v>
      </c>
      <c r="J261" s="38">
        <v>156</v>
      </c>
      <c r="K261" s="38" t="s">
        <v>80</v>
      </c>
      <c r="L261" s="39" t="s">
        <v>79</v>
      </c>
      <c r="M261" s="38">
        <v>40</v>
      </c>
      <c r="N261" s="5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2"/>
      <c r="P261" s="362"/>
      <c r="Q261" s="362"/>
      <c r="R261" s="363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410</v>
      </c>
      <c r="B262" s="64" t="s">
        <v>411</v>
      </c>
      <c r="C262" s="37">
        <v>4301051132</v>
      </c>
      <c r="D262" s="360">
        <v>4607091387513</v>
      </c>
      <c r="E262" s="360"/>
      <c r="F262" s="63">
        <v>0.45</v>
      </c>
      <c r="G262" s="38">
        <v>6</v>
      </c>
      <c r="H262" s="63">
        <v>2.7</v>
      </c>
      <c r="I262" s="63">
        <v>2.9780000000000002</v>
      </c>
      <c r="J262" s="38">
        <v>156</v>
      </c>
      <c r="K262" s="38" t="s">
        <v>80</v>
      </c>
      <c r="L262" s="39" t="s">
        <v>79</v>
      </c>
      <c r="M262" s="38">
        <v>40</v>
      </c>
      <c r="N262" s="5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2"/>
      <c r="P262" s="362"/>
      <c r="Q262" s="362"/>
      <c r="R262" s="363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412</v>
      </c>
      <c r="B263" s="64" t="s">
        <v>413</v>
      </c>
      <c r="C263" s="37">
        <v>4301051277</v>
      </c>
      <c r="D263" s="360">
        <v>4680115880511</v>
      </c>
      <c r="E263" s="360"/>
      <c r="F263" s="63">
        <v>0.33</v>
      </c>
      <c r="G263" s="38">
        <v>6</v>
      </c>
      <c r="H263" s="63">
        <v>1.98</v>
      </c>
      <c r="I263" s="63">
        <v>2.1800000000000002</v>
      </c>
      <c r="J263" s="38">
        <v>156</v>
      </c>
      <c r="K263" s="38" t="s">
        <v>80</v>
      </c>
      <c r="L263" s="39" t="s">
        <v>133</v>
      </c>
      <c r="M263" s="38">
        <v>40</v>
      </c>
      <c r="N263" s="5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2"/>
      <c r="P263" s="362"/>
      <c r="Q263" s="362"/>
      <c r="R263" s="363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414</v>
      </c>
      <c r="B264" s="64" t="s">
        <v>415</v>
      </c>
      <c r="C264" s="37">
        <v>4301051344</v>
      </c>
      <c r="D264" s="360">
        <v>4680115880412</v>
      </c>
      <c r="E264" s="360"/>
      <c r="F264" s="63">
        <v>0.33</v>
      </c>
      <c r="G264" s="38">
        <v>6</v>
      </c>
      <c r="H264" s="63">
        <v>1.98</v>
      </c>
      <c r="I264" s="63">
        <v>2.246</v>
      </c>
      <c r="J264" s="38">
        <v>156</v>
      </c>
      <c r="K264" s="38" t="s">
        <v>80</v>
      </c>
      <c r="L264" s="39" t="s">
        <v>133</v>
      </c>
      <c r="M264" s="38">
        <v>45</v>
      </c>
      <c r="N264" s="5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2"/>
      <c r="P264" s="362"/>
      <c r="Q264" s="362"/>
      <c r="R264" s="363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x14ac:dyDescent="0.2">
      <c r="A265" s="368"/>
      <c r="B265" s="368"/>
      <c r="C265" s="368"/>
      <c r="D265" s="368"/>
      <c r="E265" s="368"/>
      <c r="F265" s="368"/>
      <c r="G265" s="368"/>
      <c r="H265" s="368"/>
      <c r="I265" s="368"/>
      <c r="J265" s="368"/>
      <c r="K265" s="368"/>
      <c r="L265" s="368"/>
      <c r="M265" s="369"/>
      <c r="N265" s="365" t="s">
        <v>43</v>
      </c>
      <c r="O265" s="366"/>
      <c r="P265" s="366"/>
      <c r="Q265" s="366"/>
      <c r="R265" s="366"/>
      <c r="S265" s="366"/>
      <c r="T265" s="367"/>
      <c r="U265" s="43" t="s">
        <v>42</v>
      </c>
      <c r="V265" s="44">
        <f>IFERROR(V256/H256,"0")+IFERROR(V257/H257,"0")+IFERROR(V258/H258,"0")+IFERROR(V259/H259,"0")+IFERROR(V260/H260,"0")+IFERROR(V261/H261,"0")+IFERROR(V262/H262,"0")+IFERROR(V263/H263,"0")+IFERROR(V264/H264,"0")</f>
        <v>0</v>
      </c>
      <c r="W265" s="44">
        <f>IFERROR(W256/H256,"0")+IFERROR(W257/H257,"0")+IFERROR(W258/H258,"0")+IFERROR(W259/H259,"0")+IFERROR(W260/H260,"0")+IFERROR(W261/H261,"0")+IFERROR(W262/H262,"0")+IFERROR(W263/H263,"0")+IFERROR(W264/H264,"0")</f>
        <v>0</v>
      </c>
      <c r="X265" s="44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x14ac:dyDescent="0.2">
      <c r="A266" s="368"/>
      <c r="B266" s="368"/>
      <c r="C266" s="368"/>
      <c r="D266" s="368"/>
      <c r="E266" s="368"/>
      <c r="F266" s="368"/>
      <c r="G266" s="368"/>
      <c r="H266" s="368"/>
      <c r="I266" s="368"/>
      <c r="J266" s="368"/>
      <c r="K266" s="368"/>
      <c r="L266" s="368"/>
      <c r="M266" s="369"/>
      <c r="N266" s="365" t="s">
        <v>43</v>
      </c>
      <c r="O266" s="366"/>
      <c r="P266" s="366"/>
      <c r="Q266" s="366"/>
      <c r="R266" s="366"/>
      <c r="S266" s="366"/>
      <c r="T266" s="367"/>
      <c r="U266" s="43" t="s">
        <v>0</v>
      </c>
      <c r="V266" s="44">
        <f>IFERROR(SUM(V256:V264),"0")</f>
        <v>0</v>
      </c>
      <c r="W266" s="44">
        <f>IFERROR(SUM(W256:W264),"0")</f>
        <v>0</v>
      </c>
      <c r="X266" s="43"/>
      <c r="Y266" s="68"/>
      <c r="Z266" s="68"/>
    </row>
    <row r="267" spans="1:53" ht="14.25" customHeight="1" x14ac:dyDescent="0.25">
      <c r="A267" s="374" t="s">
        <v>211</v>
      </c>
      <c r="B267" s="374"/>
      <c r="C267" s="374"/>
      <c r="D267" s="374"/>
      <c r="E267" s="374"/>
      <c r="F267" s="374"/>
      <c r="G267" s="374"/>
      <c r="H267" s="374"/>
      <c r="I267" s="374"/>
      <c r="J267" s="374"/>
      <c r="K267" s="374"/>
      <c r="L267" s="374"/>
      <c r="M267" s="374"/>
      <c r="N267" s="374"/>
      <c r="O267" s="374"/>
      <c r="P267" s="374"/>
      <c r="Q267" s="374"/>
      <c r="R267" s="374"/>
      <c r="S267" s="374"/>
      <c r="T267" s="374"/>
      <c r="U267" s="374"/>
      <c r="V267" s="374"/>
      <c r="W267" s="374"/>
      <c r="X267" s="374"/>
      <c r="Y267" s="67"/>
      <c r="Z267" s="67"/>
    </row>
    <row r="268" spans="1:53" ht="16.5" customHeight="1" x14ac:dyDescent="0.25">
      <c r="A268" s="64" t="s">
        <v>416</v>
      </c>
      <c r="B268" s="64" t="s">
        <v>417</v>
      </c>
      <c r="C268" s="37">
        <v>4301060326</v>
      </c>
      <c r="D268" s="360">
        <v>4607091380880</v>
      </c>
      <c r="E268" s="360"/>
      <c r="F268" s="63">
        <v>1.4</v>
      </c>
      <c r="G268" s="38">
        <v>6</v>
      </c>
      <c r="H268" s="63">
        <v>8.4</v>
      </c>
      <c r="I268" s="63">
        <v>8.9640000000000004</v>
      </c>
      <c r="J268" s="38">
        <v>56</v>
      </c>
      <c r="K268" s="38" t="s">
        <v>114</v>
      </c>
      <c r="L268" s="39" t="s">
        <v>79</v>
      </c>
      <c r="M268" s="38">
        <v>30</v>
      </c>
      <c r="N268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2"/>
      <c r="P268" s="362"/>
      <c r="Q268" s="362"/>
      <c r="R268" s="363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IFERROR(IF(W268=0,"",ROUNDUP(W268/H268,0)*0.02175),"")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418</v>
      </c>
      <c r="B269" s="64" t="s">
        <v>419</v>
      </c>
      <c r="C269" s="37">
        <v>4301060308</v>
      </c>
      <c r="D269" s="360">
        <v>4607091384482</v>
      </c>
      <c r="E269" s="360"/>
      <c r="F269" s="63">
        <v>1.3</v>
      </c>
      <c r="G269" s="38">
        <v>6</v>
      </c>
      <c r="H269" s="63">
        <v>7.8</v>
      </c>
      <c r="I269" s="63">
        <v>8.3640000000000008</v>
      </c>
      <c r="J269" s="38">
        <v>56</v>
      </c>
      <c r="K269" s="38" t="s">
        <v>114</v>
      </c>
      <c r="L269" s="39" t="s">
        <v>79</v>
      </c>
      <c r="M269" s="38">
        <v>30</v>
      </c>
      <c r="N269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2"/>
      <c r="P269" s="362"/>
      <c r="Q269" s="362"/>
      <c r="R269" s="363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t="16.5" customHeight="1" x14ac:dyDescent="0.25">
      <c r="A270" s="64" t="s">
        <v>420</v>
      </c>
      <c r="B270" s="64" t="s">
        <v>421</v>
      </c>
      <c r="C270" s="37">
        <v>4301060325</v>
      </c>
      <c r="D270" s="360">
        <v>4607091380897</v>
      </c>
      <c r="E270" s="360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79</v>
      </c>
      <c r="M270" s="38">
        <v>30</v>
      </c>
      <c r="N270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2"/>
      <c r="P270" s="362"/>
      <c r="Q270" s="362"/>
      <c r="R270" s="363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x14ac:dyDescent="0.2">
      <c r="A271" s="368"/>
      <c r="B271" s="368"/>
      <c r="C271" s="368"/>
      <c r="D271" s="368"/>
      <c r="E271" s="368"/>
      <c r="F271" s="368"/>
      <c r="G271" s="368"/>
      <c r="H271" s="368"/>
      <c r="I271" s="368"/>
      <c r="J271" s="368"/>
      <c r="K271" s="368"/>
      <c r="L271" s="368"/>
      <c r="M271" s="369"/>
      <c r="N271" s="365" t="s">
        <v>43</v>
      </c>
      <c r="O271" s="366"/>
      <c r="P271" s="366"/>
      <c r="Q271" s="366"/>
      <c r="R271" s="366"/>
      <c r="S271" s="366"/>
      <c r="T271" s="367"/>
      <c r="U271" s="43" t="s">
        <v>42</v>
      </c>
      <c r="V271" s="44">
        <f>IFERROR(V268/H268,"0")+IFERROR(V269/H269,"0")+IFERROR(V270/H270,"0")</f>
        <v>0</v>
      </c>
      <c r="W271" s="44">
        <f>IFERROR(W268/H268,"0")+IFERROR(W269/H269,"0")+IFERROR(W270/H270,"0")</f>
        <v>0</v>
      </c>
      <c r="X271" s="44">
        <f>IFERROR(IF(X268="",0,X268),"0")+IFERROR(IF(X269="",0,X269),"0")+IFERROR(IF(X270="",0,X270),"0")</f>
        <v>0</v>
      </c>
      <c r="Y271" s="68"/>
      <c r="Z271" s="68"/>
    </row>
    <row r="272" spans="1:53" x14ac:dyDescent="0.2">
      <c r="A272" s="368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69"/>
      <c r="N272" s="365" t="s">
        <v>43</v>
      </c>
      <c r="O272" s="366"/>
      <c r="P272" s="366"/>
      <c r="Q272" s="366"/>
      <c r="R272" s="366"/>
      <c r="S272" s="366"/>
      <c r="T272" s="367"/>
      <c r="U272" s="43" t="s">
        <v>0</v>
      </c>
      <c r="V272" s="44">
        <f>IFERROR(SUM(V268:V270),"0")</f>
        <v>0</v>
      </c>
      <c r="W272" s="44">
        <f>IFERROR(SUM(W268:W270),"0")</f>
        <v>0</v>
      </c>
      <c r="X272" s="43"/>
      <c r="Y272" s="68"/>
      <c r="Z272" s="68"/>
    </row>
    <row r="273" spans="1:53" ht="14.25" customHeight="1" x14ac:dyDescent="0.25">
      <c r="A273" s="374" t="s">
        <v>96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67"/>
      <c r="Z273" s="67"/>
    </row>
    <row r="274" spans="1:53" ht="16.5" customHeight="1" x14ac:dyDescent="0.25">
      <c r="A274" s="64" t="s">
        <v>422</v>
      </c>
      <c r="B274" s="64" t="s">
        <v>423</v>
      </c>
      <c r="C274" s="37">
        <v>4301030232</v>
      </c>
      <c r="D274" s="360">
        <v>4607091388374</v>
      </c>
      <c r="E274" s="360"/>
      <c r="F274" s="63">
        <v>0.38</v>
      </c>
      <c r="G274" s="38">
        <v>8</v>
      </c>
      <c r="H274" s="63">
        <v>3.04</v>
      </c>
      <c r="I274" s="63">
        <v>3.28</v>
      </c>
      <c r="J274" s="38">
        <v>156</v>
      </c>
      <c r="K274" s="38" t="s">
        <v>80</v>
      </c>
      <c r="L274" s="39" t="s">
        <v>100</v>
      </c>
      <c r="M274" s="38">
        <v>180</v>
      </c>
      <c r="N274" s="499" t="s">
        <v>424</v>
      </c>
      <c r="O274" s="362"/>
      <c r="P274" s="362"/>
      <c r="Q274" s="362"/>
      <c r="R274" s="363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425</v>
      </c>
      <c r="B275" s="64" t="s">
        <v>426</v>
      </c>
      <c r="C275" s="37">
        <v>4301030235</v>
      </c>
      <c r="D275" s="360">
        <v>4607091388381</v>
      </c>
      <c r="E275" s="360"/>
      <c r="F275" s="63">
        <v>0.38</v>
      </c>
      <c r="G275" s="38">
        <v>8</v>
      </c>
      <c r="H275" s="63">
        <v>3.04</v>
      </c>
      <c r="I275" s="63">
        <v>3.32</v>
      </c>
      <c r="J275" s="38">
        <v>156</v>
      </c>
      <c r="K275" s="38" t="s">
        <v>80</v>
      </c>
      <c r="L275" s="39" t="s">
        <v>100</v>
      </c>
      <c r="M275" s="38">
        <v>180</v>
      </c>
      <c r="N275" s="500" t="s">
        <v>427</v>
      </c>
      <c r="O275" s="362"/>
      <c r="P275" s="362"/>
      <c r="Q275" s="362"/>
      <c r="R275" s="363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customHeight="1" x14ac:dyDescent="0.25">
      <c r="A276" s="64" t="s">
        <v>428</v>
      </c>
      <c r="B276" s="64" t="s">
        <v>429</v>
      </c>
      <c r="C276" s="37">
        <v>4301030233</v>
      </c>
      <c r="D276" s="360">
        <v>4607091388404</v>
      </c>
      <c r="E276" s="360"/>
      <c r="F276" s="63">
        <v>0.17</v>
      </c>
      <c r="G276" s="38">
        <v>15</v>
      </c>
      <c r="H276" s="63">
        <v>2.5499999999999998</v>
      </c>
      <c r="I276" s="63">
        <v>2.9</v>
      </c>
      <c r="J276" s="38">
        <v>156</v>
      </c>
      <c r="K276" s="38" t="s">
        <v>80</v>
      </c>
      <c r="L276" s="39" t="s">
        <v>100</v>
      </c>
      <c r="M276" s="38">
        <v>180</v>
      </c>
      <c r="N276" s="5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2"/>
      <c r="P276" s="362"/>
      <c r="Q276" s="362"/>
      <c r="R276" s="363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x14ac:dyDescent="0.2">
      <c r="A277" s="368"/>
      <c r="B277" s="368"/>
      <c r="C277" s="368"/>
      <c r="D277" s="368"/>
      <c r="E277" s="368"/>
      <c r="F277" s="368"/>
      <c r="G277" s="368"/>
      <c r="H277" s="368"/>
      <c r="I277" s="368"/>
      <c r="J277" s="368"/>
      <c r="K277" s="368"/>
      <c r="L277" s="368"/>
      <c r="M277" s="369"/>
      <c r="N277" s="365" t="s">
        <v>43</v>
      </c>
      <c r="O277" s="366"/>
      <c r="P277" s="366"/>
      <c r="Q277" s="366"/>
      <c r="R277" s="366"/>
      <c r="S277" s="366"/>
      <c r="T277" s="367"/>
      <c r="U277" s="43" t="s">
        <v>42</v>
      </c>
      <c r="V277" s="44">
        <f>IFERROR(V274/H274,"0")+IFERROR(V275/H275,"0")+IFERROR(V276/H276,"0")</f>
        <v>0</v>
      </c>
      <c r="W277" s="44">
        <f>IFERROR(W274/H274,"0")+IFERROR(W275/H275,"0")+IFERROR(W276/H276,"0")</f>
        <v>0</v>
      </c>
      <c r="X277" s="44">
        <f>IFERROR(IF(X274="",0,X274),"0")+IFERROR(IF(X275="",0,X275),"0")+IFERROR(IF(X276="",0,X276),"0")</f>
        <v>0</v>
      </c>
      <c r="Y277" s="68"/>
      <c r="Z277" s="68"/>
    </row>
    <row r="278" spans="1:53" x14ac:dyDescent="0.2">
      <c r="A278" s="368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69"/>
      <c r="N278" s="365" t="s">
        <v>43</v>
      </c>
      <c r="O278" s="366"/>
      <c r="P278" s="366"/>
      <c r="Q278" s="366"/>
      <c r="R278" s="366"/>
      <c r="S278" s="366"/>
      <c r="T278" s="367"/>
      <c r="U278" s="43" t="s">
        <v>0</v>
      </c>
      <c r="V278" s="44">
        <f>IFERROR(SUM(V274:V276),"0")</f>
        <v>0</v>
      </c>
      <c r="W278" s="44">
        <f>IFERROR(SUM(W274:W276),"0")</f>
        <v>0</v>
      </c>
      <c r="X278" s="43"/>
      <c r="Y278" s="68"/>
      <c r="Z278" s="68"/>
    </row>
    <row r="279" spans="1:53" ht="14.25" customHeight="1" x14ac:dyDescent="0.25">
      <c r="A279" s="374" t="s">
        <v>430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67"/>
      <c r="Z279" s="67"/>
    </row>
    <row r="280" spans="1:53" ht="16.5" customHeight="1" x14ac:dyDescent="0.25">
      <c r="A280" s="64" t="s">
        <v>431</v>
      </c>
      <c r="B280" s="64" t="s">
        <v>432</v>
      </c>
      <c r="C280" s="37">
        <v>4301180007</v>
      </c>
      <c r="D280" s="360">
        <v>4680115881808</v>
      </c>
      <c r="E280" s="360"/>
      <c r="F280" s="63">
        <v>0.1</v>
      </c>
      <c r="G280" s="38">
        <v>20</v>
      </c>
      <c r="H280" s="63">
        <v>2</v>
      </c>
      <c r="I280" s="63">
        <v>2.2400000000000002</v>
      </c>
      <c r="J280" s="38">
        <v>238</v>
      </c>
      <c r="K280" s="38" t="s">
        <v>434</v>
      </c>
      <c r="L280" s="39" t="s">
        <v>433</v>
      </c>
      <c r="M280" s="38">
        <v>730</v>
      </c>
      <c r="N280" s="4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2"/>
      <c r="P280" s="362"/>
      <c r="Q280" s="362"/>
      <c r="R280" s="363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IFERROR(IF(W280=0,"",ROUNDUP(W280/H280,0)*0.00474),"")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ht="27" customHeight="1" x14ac:dyDescent="0.25">
      <c r="A281" s="64" t="s">
        <v>435</v>
      </c>
      <c r="B281" s="64" t="s">
        <v>436</v>
      </c>
      <c r="C281" s="37">
        <v>4301180006</v>
      </c>
      <c r="D281" s="360">
        <v>4680115881822</v>
      </c>
      <c r="E281" s="360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434</v>
      </c>
      <c r="L281" s="39" t="s">
        <v>433</v>
      </c>
      <c r="M281" s="38">
        <v>730</v>
      </c>
      <c r="N281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2"/>
      <c r="P281" s="362"/>
      <c r="Q281" s="362"/>
      <c r="R281" s="363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IFERROR(IF(W281=0,"",ROUNDUP(W281/H281,0)*0.00474),"")</f>
        <v/>
      </c>
      <c r="Y281" s="69" t="s">
        <v>48</v>
      </c>
      <c r="Z281" s="70" t="s">
        <v>48</v>
      </c>
      <c r="AD281" s="71"/>
      <c r="BA281" s="233" t="s">
        <v>66</v>
      </c>
    </row>
    <row r="282" spans="1:53" ht="27" customHeight="1" x14ac:dyDescent="0.25">
      <c r="A282" s="64" t="s">
        <v>437</v>
      </c>
      <c r="B282" s="64" t="s">
        <v>438</v>
      </c>
      <c r="C282" s="37">
        <v>4301180001</v>
      </c>
      <c r="D282" s="360">
        <v>4680115880016</v>
      </c>
      <c r="E282" s="360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434</v>
      </c>
      <c r="L282" s="39" t="s">
        <v>433</v>
      </c>
      <c r="M282" s="38">
        <v>730</v>
      </c>
      <c r="N282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2"/>
      <c r="P282" s="362"/>
      <c r="Q282" s="362"/>
      <c r="R282" s="363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x14ac:dyDescent="0.2">
      <c r="A283" s="368"/>
      <c r="B283" s="368"/>
      <c r="C283" s="368"/>
      <c r="D283" s="368"/>
      <c r="E283" s="368"/>
      <c r="F283" s="368"/>
      <c r="G283" s="368"/>
      <c r="H283" s="368"/>
      <c r="I283" s="368"/>
      <c r="J283" s="368"/>
      <c r="K283" s="368"/>
      <c r="L283" s="368"/>
      <c r="M283" s="369"/>
      <c r="N283" s="365" t="s">
        <v>43</v>
      </c>
      <c r="O283" s="366"/>
      <c r="P283" s="366"/>
      <c r="Q283" s="366"/>
      <c r="R283" s="366"/>
      <c r="S283" s="366"/>
      <c r="T283" s="367"/>
      <c r="U283" s="43" t="s">
        <v>42</v>
      </c>
      <c r="V283" s="44">
        <f>IFERROR(V280/H280,"0")+IFERROR(V281/H281,"0")+IFERROR(V282/H282,"0")</f>
        <v>0</v>
      </c>
      <c r="W283" s="44">
        <f>IFERROR(W280/H280,"0")+IFERROR(W281/H281,"0")+IFERROR(W282/H282,"0")</f>
        <v>0</v>
      </c>
      <c r="X283" s="44">
        <f>IFERROR(IF(X280="",0,X280),"0")+IFERROR(IF(X281="",0,X281),"0")+IFERROR(IF(X282="",0,X282),"0")</f>
        <v>0</v>
      </c>
      <c r="Y283" s="68"/>
      <c r="Z283" s="68"/>
    </row>
    <row r="284" spans="1:53" x14ac:dyDescent="0.2">
      <c r="A284" s="368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69"/>
      <c r="N284" s="365" t="s">
        <v>43</v>
      </c>
      <c r="O284" s="366"/>
      <c r="P284" s="366"/>
      <c r="Q284" s="366"/>
      <c r="R284" s="366"/>
      <c r="S284" s="366"/>
      <c r="T284" s="367"/>
      <c r="U284" s="43" t="s">
        <v>0</v>
      </c>
      <c r="V284" s="44">
        <f>IFERROR(SUM(V280:V282),"0")</f>
        <v>0</v>
      </c>
      <c r="W284" s="44">
        <f>IFERROR(SUM(W280:W282),"0")</f>
        <v>0</v>
      </c>
      <c r="X284" s="43"/>
      <c r="Y284" s="68"/>
      <c r="Z284" s="68"/>
    </row>
    <row r="285" spans="1:53" ht="16.5" customHeight="1" x14ac:dyDescent="0.25">
      <c r="A285" s="389" t="s">
        <v>439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66"/>
      <c r="Z285" s="66"/>
    </row>
    <row r="286" spans="1:53" ht="14.25" customHeight="1" x14ac:dyDescent="0.25">
      <c r="A286" s="374" t="s">
        <v>118</v>
      </c>
      <c r="B286" s="374"/>
      <c r="C286" s="374"/>
      <c r="D286" s="374"/>
      <c r="E286" s="374"/>
      <c r="F286" s="374"/>
      <c r="G286" s="374"/>
      <c r="H286" s="374"/>
      <c r="I286" s="374"/>
      <c r="J286" s="374"/>
      <c r="K286" s="374"/>
      <c r="L286" s="374"/>
      <c r="M286" s="374"/>
      <c r="N286" s="374"/>
      <c r="O286" s="374"/>
      <c r="P286" s="374"/>
      <c r="Q286" s="374"/>
      <c r="R286" s="374"/>
      <c r="S286" s="374"/>
      <c r="T286" s="374"/>
      <c r="U286" s="374"/>
      <c r="V286" s="374"/>
      <c r="W286" s="374"/>
      <c r="X286" s="374"/>
      <c r="Y286" s="67"/>
      <c r="Z286" s="67"/>
    </row>
    <row r="287" spans="1:53" ht="27" customHeight="1" x14ac:dyDescent="0.25">
      <c r="A287" s="64" t="s">
        <v>440</v>
      </c>
      <c r="B287" s="64" t="s">
        <v>441</v>
      </c>
      <c r="C287" s="37">
        <v>4301011315</v>
      </c>
      <c r="D287" s="360">
        <v>4607091387421</v>
      </c>
      <c r="E287" s="360"/>
      <c r="F287" s="63">
        <v>1.35</v>
      </c>
      <c r="G287" s="38">
        <v>8</v>
      </c>
      <c r="H287" s="63">
        <v>10.8</v>
      </c>
      <c r="I287" s="63">
        <v>11.28</v>
      </c>
      <c r="J287" s="38">
        <v>56</v>
      </c>
      <c r="K287" s="38" t="s">
        <v>114</v>
      </c>
      <c r="L287" s="39" t="s">
        <v>113</v>
      </c>
      <c r="M287" s="38">
        <v>55</v>
      </c>
      <c r="N287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2"/>
      <c r="P287" s="362"/>
      <c r="Q287" s="362"/>
      <c r="R287" s="363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ref="W287:W294" si="16"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5" t="s">
        <v>66</v>
      </c>
    </row>
    <row r="288" spans="1:53" ht="27" customHeight="1" x14ac:dyDescent="0.25">
      <c r="A288" s="64" t="s">
        <v>440</v>
      </c>
      <c r="B288" s="64" t="s">
        <v>442</v>
      </c>
      <c r="C288" s="37">
        <v>4301011121</v>
      </c>
      <c r="D288" s="360">
        <v>4607091387421</v>
      </c>
      <c r="E288" s="360"/>
      <c r="F288" s="63">
        <v>1.35</v>
      </c>
      <c r="G288" s="38">
        <v>8</v>
      </c>
      <c r="H288" s="63">
        <v>10.8</v>
      </c>
      <c r="I288" s="63">
        <v>11.28</v>
      </c>
      <c r="J288" s="38">
        <v>48</v>
      </c>
      <c r="K288" s="38" t="s">
        <v>114</v>
      </c>
      <c r="L288" s="39" t="s">
        <v>122</v>
      </c>
      <c r="M288" s="38">
        <v>55</v>
      </c>
      <c r="N288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2"/>
      <c r="P288" s="362"/>
      <c r="Q288" s="362"/>
      <c r="R288" s="363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6"/>
        <v>0</v>
      </c>
      <c r="X288" s="42" t="str">
        <f>IFERROR(IF(W288=0,"",ROUNDUP(W288/H288,0)*0.02039),"")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customHeight="1" x14ac:dyDescent="0.25">
      <c r="A289" s="64" t="s">
        <v>443</v>
      </c>
      <c r="B289" s="64" t="s">
        <v>444</v>
      </c>
      <c r="C289" s="37">
        <v>4301011322</v>
      </c>
      <c r="D289" s="360">
        <v>4607091387452</v>
      </c>
      <c r="E289" s="360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114</v>
      </c>
      <c r="L289" s="39" t="s">
        <v>133</v>
      </c>
      <c r="M289" s="38">
        <v>55</v>
      </c>
      <c r="N289" s="48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2"/>
      <c r="P289" s="362"/>
      <c r="Q289" s="362"/>
      <c r="R289" s="363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6"/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443</v>
      </c>
      <c r="B290" s="64" t="s">
        <v>445</v>
      </c>
      <c r="C290" s="37">
        <v>4301011396</v>
      </c>
      <c r="D290" s="360">
        <v>4607091387452</v>
      </c>
      <c r="E290" s="360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8">
        <v>55</v>
      </c>
      <c r="N290" s="49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2"/>
      <c r="P290" s="362"/>
      <c r="Q290" s="362"/>
      <c r="R290" s="363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443</v>
      </c>
      <c r="B291" s="64" t="s">
        <v>446</v>
      </c>
      <c r="C291" s="37">
        <v>4301011619</v>
      </c>
      <c r="D291" s="360">
        <v>4607091387452</v>
      </c>
      <c r="E291" s="360"/>
      <c r="F291" s="63">
        <v>1.45</v>
      </c>
      <c r="G291" s="38">
        <v>8</v>
      </c>
      <c r="H291" s="63">
        <v>11.6</v>
      </c>
      <c r="I291" s="63">
        <v>12.08</v>
      </c>
      <c r="J291" s="38">
        <v>56</v>
      </c>
      <c r="K291" s="38" t="s">
        <v>114</v>
      </c>
      <c r="L291" s="39" t="s">
        <v>113</v>
      </c>
      <c r="M291" s="38">
        <v>55</v>
      </c>
      <c r="N291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63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447</v>
      </c>
      <c r="B292" s="64" t="s">
        <v>448</v>
      </c>
      <c r="C292" s="37">
        <v>4301011313</v>
      </c>
      <c r="D292" s="360">
        <v>4607091385984</v>
      </c>
      <c r="E292" s="360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114</v>
      </c>
      <c r="L292" s="39" t="s">
        <v>113</v>
      </c>
      <c r="M292" s="38">
        <v>55</v>
      </c>
      <c r="N292" s="4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2"/>
      <c r="P292" s="362"/>
      <c r="Q292" s="362"/>
      <c r="R292" s="363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449</v>
      </c>
      <c r="B293" s="64" t="s">
        <v>450</v>
      </c>
      <c r="C293" s="37">
        <v>4301011316</v>
      </c>
      <c r="D293" s="360">
        <v>4607091387438</v>
      </c>
      <c r="E293" s="360"/>
      <c r="F293" s="63">
        <v>0.5</v>
      </c>
      <c r="G293" s="38">
        <v>10</v>
      </c>
      <c r="H293" s="63">
        <v>5</v>
      </c>
      <c r="I293" s="63">
        <v>5.24</v>
      </c>
      <c r="J293" s="38">
        <v>120</v>
      </c>
      <c r="K293" s="38" t="s">
        <v>80</v>
      </c>
      <c r="L293" s="39" t="s">
        <v>113</v>
      </c>
      <c r="M293" s="38">
        <v>55</v>
      </c>
      <c r="N293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2"/>
      <c r="P293" s="362"/>
      <c r="Q293" s="362"/>
      <c r="R293" s="363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451</v>
      </c>
      <c r="B294" s="64" t="s">
        <v>452</v>
      </c>
      <c r="C294" s="37">
        <v>4301011318</v>
      </c>
      <c r="D294" s="360">
        <v>4607091387469</v>
      </c>
      <c r="E294" s="360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8" t="s">
        <v>80</v>
      </c>
      <c r="L294" s="39" t="s">
        <v>79</v>
      </c>
      <c r="M294" s="38">
        <v>55</v>
      </c>
      <c r="N294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2"/>
      <c r="P294" s="362"/>
      <c r="Q294" s="362"/>
      <c r="R294" s="363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IFERROR(IF(W294=0,"",ROUNDUP(W294/H294,0)*0.00937),"")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x14ac:dyDescent="0.2">
      <c r="A295" s="368"/>
      <c r="B295" s="368"/>
      <c r="C295" s="368"/>
      <c r="D295" s="368"/>
      <c r="E295" s="368"/>
      <c r="F295" s="368"/>
      <c r="G295" s="368"/>
      <c r="H295" s="368"/>
      <c r="I295" s="368"/>
      <c r="J295" s="368"/>
      <c r="K295" s="368"/>
      <c r="L295" s="368"/>
      <c r="M295" s="369"/>
      <c r="N295" s="365" t="s">
        <v>43</v>
      </c>
      <c r="O295" s="366"/>
      <c r="P295" s="366"/>
      <c r="Q295" s="366"/>
      <c r="R295" s="366"/>
      <c r="S295" s="366"/>
      <c r="T295" s="367"/>
      <c r="U295" s="43" t="s">
        <v>42</v>
      </c>
      <c r="V295" s="44">
        <f>IFERROR(V287/H287,"0")+IFERROR(V288/H288,"0")+IFERROR(V289/H289,"0")+IFERROR(V290/H290,"0")+IFERROR(V291/H291,"0")+IFERROR(V292/H292,"0")+IFERROR(V293/H293,"0")+IFERROR(V294/H294,"0")</f>
        <v>0</v>
      </c>
      <c r="W295" s="44">
        <f>IFERROR(W287/H287,"0")+IFERROR(W288/H288,"0")+IFERROR(W289/H289,"0")+IFERROR(W290/H290,"0")+IFERROR(W291/H291,"0")+IFERROR(W292/H292,"0")+IFERROR(W293/H293,"0")+IFERROR(W294/H294,"0")</f>
        <v>0</v>
      </c>
      <c r="X295" s="44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68"/>
      <c r="Z295" s="68"/>
    </row>
    <row r="296" spans="1:53" x14ac:dyDescent="0.2">
      <c r="A296" s="368"/>
      <c r="B296" s="368"/>
      <c r="C296" s="368"/>
      <c r="D296" s="368"/>
      <c r="E296" s="368"/>
      <c r="F296" s="368"/>
      <c r="G296" s="368"/>
      <c r="H296" s="368"/>
      <c r="I296" s="368"/>
      <c r="J296" s="368"/>
      <c r="K296" s="368"/>
      <c r="L296" s="368"/>
      <c r="M296" s="369"/>
      <c r="N296" s="365" t="s">
        <v>43</v>
      </c>
      <c r="O296" s="366"/>
      <c r="P296" s="366"/>
      <c r="Q296" s="366"/>
      <c r="R296" s="366"/>
      <c r="S296" s="366"/>
      <c r="T296" s="367"/>
      <c r="U296" s="43" t="s">
        <v>0</v>
      </c>
      <c r="V296" s="44">
        <f>IFERROR(SUM(V287:V294),"0")</f>
        <v>0</v>
      </c>
      <c r="W296" s="44">
        <f>IFERROR(SUM(W287:W294),"0")</f>
        <v>0</v>
      </c>
      <c r="X296" s="43"/>
      <c r="Y296" s="68"/>
      <c r="Z296" s="68"/>
    </row>
    <row r="297" spans="1:53" ht="14.25" customHeight="1" x14ac:dyDescent="0.25">
      <c r="A297" s="374" t="s">
        <v>76</v>
      </c>
      <c r="B297" s="374"/>
      <c r="C297" s="374"/>
      <c r="D297" s="374"/>
      <c r="E297" s="374"/>
      <c r="F297" s="374"/>
      <c r="G297" s="374"/>
      <c r="H297" s="374"/>
      <c r="I297" s="374"/>
      <c r="J297" s="374"/>
      <c r="K297" s="374"/>
      <c r="L297" s="374"/>
      <c r="M297" s="374"/>
      <c r="N297" s="374"/>
      <c r="O297" s="374"/>
      <c r="P297" s="374"/>
      <c r="Q297" s="374"/>
      <c r="R297" s="374"/>
      <c r="S297" s="374"/>
      <c r="T297" s="374"/>
      <c r="U297" s="374"/>
      <c r="V297" s="374"/>
      <c r="W297" s="374"/>
      <c r="X297" s="374"/>
      <c r="Y297" s="67"/>
      <c r="Z297" s="67"/>
    </row>
    <row r="298" spans="1:53" ht="27" customHeight="1" x14ac:dyDescent="0.25">
      <c r="A298" s="64" t="s">
        <v>453</v>
      </c>
      <c r="B298" s="64" t="s">
        <v>454</v>
      </c>
      <c r="C298" s="37">
        <v>4301031154</v>
      </c>
      <c r="D298" s="360">
        <v>4607091387292</v>
      </c>
      <c r="E298" s="360"/>
      <c r="F298" s="63">
        <v>0.73</v>
      </c>
      <c r="G298" s="38">
        <v>6</v>
      </c>
      <c r="H298" s="63">
        <v>4.38</v>
      </c>
      <c r="I298" s="63">
        <v>4.6399999999999997</v>
      </c>
      <c r="J298" s="38">
        <v>156</v>
      </c>
      <c r="K298" s="38" t="s">
        <v>80</v>
      </c>
      <c r="L298" s="39" t="s">
        <v>79</v>
      </c>
      <c r="M298" s="38">
        <v>45</v>
      </c>
      <c r="N298" s="4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2"/>
      <c r="P298" s="362"/>
      <c r="Q298" s="362"/>
      <c r="R298" s="363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IFERROR(IF(W298=0,"",ROUNDUP(W298/H298,0)*0.00753),"")</f>
        <v/>
      </c>
      <c r="Y298" s="69" t="s">
        <v>48</v>
      </c>
      <c r="Z298" s="70" t="s">
        <v>48</v>
      </c>
      <c r="AD298" s="71"/>
      <c r="BA298" s="243" t="s">
        <v>66</v>
      </c>
    </row>
    <row r="299" spans="1:53" ht="27" customHeight="1" x14ac:dyDescent="0.25">
      <c r="A299" s="64" t="s">
        <v>455</v>
      </c>
      <c r="B299" s="64" t="s">
        <v>456</v>
      </c>
      <c r="C299" s="37">
        <v>4301031155</v>
      </c>
      <c r="D299" s="360">
        <v>4607091387315</v>
      </c>
      <c r="E299" s="360"/>
      <c r="F299" s="63">
        <v>0.7</v>
      </c>
      <c r="G299" s="38">
        <v>4</v>
      </c>
      <c r="H299" s="63">
        <v>2.8</v>
      </c>
      <c r="I299" s="63">
        <v>3.048</v>
      </c>
      <c r="J299" s="38">
        <v>156</v>
      </c>
      <c r="K299" s="38" t="s">
        <v>80</v>
      </c>
      <c r="L299" s="39" t="s">
        <v>79</v>
      </c>
      <c r="M299" s="38">
        <v>45</v>
      </c>
      <c r="N299" s="48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2"/>
      <c r="P299" s="362"/>
      <c r="Q299" s="362"/>
      <c r="R299" s="363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IFERROR(IF(W299=0,"",ROUNDUP(W299/H299,0)*0.00753),"")</f>
        <v/>
      </c>
      <c r="Y299" s="69" t="s">
        <v>48</v>
      </c>
      <c r="Z299" s="70" t="s">
        <v>48</v>
      </c>
      <c r="AD299" s="71"/>
      <c r="BA299" s="244" t="s">
        <v>66</v>
      </c>
    </row>
    <row r="300" spans="1:53" x14ac:dyDescent="0.2">
      <c r="A300" s="368"/>
      <c r="B300" s="368"/>
      <c r="C300" s="368"/>
      <c r="D300" s="368"/>
      <c r="E300" s="368"/>
      <c r="F300" s="368"/>
      <c r="G300" s="368"/>
      <c r="H300" s="368"/>
      <c r="I300" s="368"/>
      <c r="J300" s="368"/>
      <c r="K300" s="368"/>
      <c r="L300" s="368"/>
      <c r="M300" s="369"/>
      <c r="N300" s="365" t="s">
        <v>43</v>
      </c>
      <c r="O300" s="366"/>
      <c r="P300" s="366"/>
      <c r="Q300" s="366"/>
      <c r="R300" s="366"/>
      <c r="S300" s="366"/>
      <c r="T300" s="367"/>
      <c r="U300" s="43" t="s">
        <v>42</v>
      </c>
      <c r="V300" s="44">
        <f>IFERROR(V298/H298,"0")+IFERROR(V299/H299,"0")</f>
        <v>0</v>
      </c>
      <c r="W300" s="44">
        <f>IFERROR(W298/H298,"0")+IFERROR(W299/H299,"0")</f>
        <v>0</v>
      </c>
      <c r="X300" s="44">
        <f>IFERROR(IF(X298="",0,X298),"0")+IFERROR(IF(X299="",0,X299),"0")</f>
        <v>0</v>
      </c>
      <c r="Y300" s="68"/>
      <c r="Z300" s="68"/>
    </row>
    <row r="301" spans="1:53" x14ac:dyDescent="0.2">
      <c r="A301" s="368"/>
      <c r="B301" s="368"/>
      <c r="C301" s="368"/>
      <c r="D301" s="368"/>
      <c r="E301" s="368"/>
      <c r="F301" s="368"/>
      <c r="G301" s="368"/>
      <c r="H301" s="368"/>
      <c r="I301" s="368"/>
      <c r="J301" s="368"/>
      <c r="K301" s="368"/>
      <c r="L301" s="368"/>
      <c r="M301" s="369"/>
      <c r="N301" s="365" t="s">
        <v>43</v>
      </c>
      <c r="O301" s="366"/>
      <c r="P301" s="366"/>
      <c r="Q301" s="366"/>
      <c r="R301" s="366"/>
      <c r="S301" s="366"/>
      <c r="T301" s="367"/>
      <c r="U301" s="43" t="s">
        <v>0</v>
      </c>
      <c r="V301" s="44">
        <f>IFERROR(SUM(V298:V299),"0")</f>
        <v>0</v>
      </c>
      <c r="W301" s="44">
        <f>IFERROR(SUM(W298:W299),"0")</f>
        <v>0</v>
      </c>
      <c r="X301" s="43"/>
      <c r="Y301" s="68"/>
      <c r="Z301" s="68"/>
    </row>
    <row r="302" spans="1:53" ht="16.5" customHeight="1" x14ac:dyDescent="0.25">
      <c r="A302" s="389" t="s">
        <v>457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66"/>
      <c r="Z302" s="66"/>
    </row>
    <row r="303" spans="1:53" ht="14.25" customHeight="1" x14ac:dyDescent="0.25">
      <c r="A303" s="374" t="s">
        <v>76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67"/>
      <c r="Z303" s="67"/>
    </row>
    <row r="304" spans="1:53" ht="27" customHeight="1" x14ac:dyDescent="0.25">
      <c r="A304" s="64" t="s">
        <v>458</v>
      </c>
      <c r="B304" s="64" t="s">
        <v>459</v>
      </c>
      <c r="C304" s="37">
        <v>4301031066</v>
      </c>
      <c r="D304" s="360">
        <v>4607091383836</v>
      </c>
      <c r="E304" s="360"/>
      <c r="F304" s="63">
        <v>0.3</v>
      </c>
      <c r="G304" s="38">
        <v>6</v>
      </c>
      <c r="H304" s="63">
        <v>1.8</v>
      </c>
      <c r="I304" s="63">
        <v>2.048</v>
      </c>
      <c r="J304" s="38">
        <v>156</v>
      </c>
      <c r="K304" s="38" t="s">
        <v>80</v>
      </c>
      <c r="L304" s="39" t="s">
        <v>79</v>
      </c>
      <c r="M304" s="38">
        <v>40</v>
      </c>
      <c r="N304" s="4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2"/>
      <c r="P304" s="362"/>
      <c r="Q304" s="362"/>
      <c r="R304" s="363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IFERROR(IF(W304=0,"",ROUNDUP(W304/H304,0)*0.00753),"")</f>
        <v/>
      </c>
      <c r="Y304" s="69" t="s">
        <v>48</v>
      </c>
      <c r="Z304" s="70" t="s">
        <v>48</v>
      </c>
      <c r="AD304" s="71"/>
      <c r="BA304" s="245" t="s">
        <v>66</v>
      </c>
    </row>
    <row r="305" spans="1:53" x14ac:dyDescent="0.2">
      <c r="A305" s="368"/>
      <c r="B305" s="368"/>
      <c r="C305" s="368"/>
      <c r="D305" s="368"/>
      <c r="E305" s="368"/>
      <c r="F305" s="368"/>
      <c r="G305" s="368"/>
      <c r="H305" s="368"/>
      <c r="I305" s="368"/>
      <c r="J305" s="368"/>
      <c r="K305" s="368"/>
      <c r="L305" s="368"/>
      <c r="M305" s="369"/>
      <c r="N305" s="365" t="s">
        <v>43</v>
      </c>
      <c r="O305" s="366"/>
      <c r="P305" s="366"/>
      <c r="Q305" s="366"/>
      <c r="R305" s="366"/>
      <c r="S305" s="366"/>
      <c r="T305" s="367"/>
      <c r="U305" s="43" t="s">
        <v>42</v>
      </c>
      <c r="V305" s="44">
        <f>IFERROR(V304/H304,"0")</f>
        <v>0</v>
      </c>
      <c r="W305" s="44">
        <f>IFERROR(W304/H304,"0")</f>
        <v>0</v>
      </c>
      <c r="X305" s="44">
        <f>IFERROR(IF(X304="",0,X304),"0")</f>
        <v>0</v>
      </c>
      <c r="Y305" s="68"/>
      <c r="Z305" s="68"/>
    </row>
    <row r="306" spans="1:53" x14ac:dyDescent="0.2">
      <c r="A306" s="368"/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69"/>
      <c r="N306" s="365" t="s">
        <v>43</v>
      </c>
      <c r="O306" s="366"/>
      <c r="P306" s="366"/>
      <c r="Q306" s="366"/>
      <c r="R306" s="366"/>
      <c r="S306" s="366"/>
      <c r="T306" s="367"/>
      <c r="U306" s="43" t="s">
        <v>0</v>
      </c>
      <c r="V306" s="44">
        <f>IFERROR(SUM(V304:V304),"0")</f>
        <v>0</v>
      </c>
      <c r="W306" s="44">
        <f>IFERROR(SUM(W304:W304),"0")</f>
        <v>0</v>
      </c>
      <c r="X306" s="43"/>
      <c r="Y306" s="68"/>
      <c r="Z306" s="68"/>
    </row>
    <row r="307" spans="1:53" ht="14.25" customHeight="1" x14ac:dyDescent="0.25">
      <c r="A307" s="374" t="s">
        <v>81</v>
      </c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374"/>
      <c r="W307" s="374"/>
      <c r="X307" s="374"/>
      <c r="Y307" s="67"/>
      <c r="Z307" s="67"/>
    </row>
    <row r="308" spans="1:53" ht="27" customHeight="1" x14ac:dyDescent="0.25">
      <c r="A308" s="64" t="s">
        <v>460</v>
      </c>
      <c r="B308" s="64" t="s">
        <v>461</v>
      </c>
      <c r="C308" s="37">
        <v>4301051142</v>
      </c>
      <c r="D308" s="360">
        <v>4607091387919</v>
      </c>
      <c r="E308" s="360"/>
      <c r="F308" s="63">
        <v>1.35</v>
      </c>
      <c r="G308" s="38">
        <v>6</v>
      </c>
      <c r="H308" s="63">
        <v>8.1</v>
      </c>
      <c r="I308" s="63">
        <v>8.6639999999999997</v>
      </c>
      <c r="J308" s="38">
        <v>56</v>
      </c>
      <c r="K308" s="38" t="s">
        <v>114</v>
      </c>
      <c r="L308" s="39" t="s">
        <v>79</v>
      </c>
      <c r="M308" s="38">
        <v>45</v>
      </c>
      <c r="N308" s="4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2"/>
      <c r="P308" s="362"/>
      <c r="Q308" s="362"/>
      <c r="R308" s="363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6" t="s">
        <v>66</v>
      </c>
    </row>
    <row r="309" spans="1:53" ht="27" customHeight="1" x14ac:dyDescent="0.25">
      <c r="A309" s="64" t="s">
        <v>462</v>
      </c>
      <c r="B309" s="64" t="s">
        <v>463</v>
      </c>
      <c r="C309" s="37">
        <v>4301051461</v>
      </c>
      <c r="D309" s="360">
        <v>4680115883604</v>
      </c>
      <c r="E309" s="360"/>
      <c r="F309" s="63">
        <v>0.35</v>
      </c>
      <c r="G309" s="38">
        <v>6</v>
      </c>
      <c r="H309" s="63">
        <v>2.1</v>
      </c>
      <c r="I309" s="63">
        <v>2.3719999999999999</v>
      </c>
      <c r="J309" s="38">
        <v>156</v>
      </c>
      <c r="K309" s="38" t="s">
        <v>80</v>
      </c>
      <c r="L309" s="39" t="s">
        <v>133</v>
      </c>
      <c r="M309" s="38">
        <v>45</v>
      </c>
      <c r="N309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2"/>
      <c r="P309" s="362"/>
      <c r="Q309" s="362"/>
      <c r="R309" s="363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7" t="s">
        <v>66</v>
      </c>
    </row>
    <row r="310" spans="1:53" x14ac:dyDescent="0.2">
      <c r="A310" s="368"/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9"/>
      <c r="N310" s="365" t="s">
        <v>43</v>
      </c>
      <c r="O310" s="366"/>
      <c r="P310" s="366"/>
      <c r="Q310" s="366"/>
      <c r="R310" s="366"/>
      <c r="S310" s="366"/>
      <c r="T310" s="367"/>
      <c r="U310" s="43" t="s">
        <v>42</v>
      </c>
      <c r="V310" s="44">
        <f>IFERROR(V308/H308,"0")+IFERROR(V309/H309,"0")</f>
        <v>0</v>
      </c>
      <c r="W310" s="44">
        <f>IFERROR(W308/H308,"0")+IFERROR(W309/H309,"0")</f>
        <v>0</v>
      </c>
      <c r="X310" s="44">
        <f>IFERROR(IF(X308="",0,X308),"0")+IFERROR(IF(X309="",0,X309),"0")</f>
        <v>0</v>
      </c>
      <c r="Y310" s="68"/>
      <c r="Z310" s="68"/>
    </row>
    <row r="311" spans="1:53" x14ac:dyDescent="0.2">
      <c r="A311" s="368"/>
      <c r="B311" s="368"/>
      <c r="C311" s="368"/>
      <c r="D311" s="368"/>
      <c r="E311" s="368"/>
      <c r="F311" s="368"/>
      <c r="G311" s="368"/>
      <c r="H311" s="368"/>
      <c r="I311" s="368"/>
      <c r="J311" s="368"/>
      <c r="K311" s="368"/>
      <c r="L311" s="368"/>
      <c r="M311" s="369"/>
      <c r="N311" s="365" t="s">
        <v>43</v>
      </c>
      <c r="O311" s="366"/>
      <c r="P311" s="366"/>
      <c r="Q311" s="366"/>
      <c r="R311" s="366"/>
      <c r="S311" s="366"/>
      <c r="T311" s="367"/>
      <c r="U311" s="43" t="s">
        <v>0</v>
      </c>
      <c r="V311" s="44">
        <f>IFERROR(SUM(V308:V309),"0")</f>
        <v>0</v>
      </c>
      <c r="W311" s="44">
        <f>IFERROR(SUM(W308:W309),"0")</f>
        <v>0</v>
      </c>
      <c r="X311" s="43"/>
      <c r="Y311" s="68"/>
      <c r="Z311" s="68"/>
    </row>
    <row r="312" spans="1:53" ht="14.25" customHeight="1" x14ac:dyDescent="0.25">
      <c r="A312" s="374" t="s">
        <v>211</v>
      </c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4"/>
      <c r="O312" s="374"/>
      <c r="P312" s="374"/>
      <c r="Q312" s="374"/>
      <c r="R312" s="374"/>
      <c r="S312" s="374"/>
      <c r="T312" s="374"/>
      <c r="U312" s="374"/>
      <c r="V312" s="374"/>
      <c r="W312" s="374"/>
      <c r="X312" s="374"/>
      <c r="Y312" s="67"/>
      <c r="Z312" s="67"/>
    </row>
    <row r="313" spans="1:53" ht="27" customHeight="1" x14ac:dyDescent="0.25">
      <c r="A313" s="64" t="s">
        <v>464</v>
      </c>
      <c r="B313" s="64" t="s">
        <v>465</v>
      </c>
      <c r="C313" s="37">
        <v>4301060324</v>
      </c>
      <c r="D313" s="360">
        <v>4607091388831</v>
      </c>
      <c r="E313" s="360"/>
      <c r="F313" s="63">
        <v>0.38</v>
      </c>
      <c r="G313" s="38">
        <v>6</v>
      </c>
      <c r="H313" s="63">
        <v>2.2799999999999998</v>
      </c>
      <c r="I313" s="63">
        <v>2.552</v>
      </c>
      <c r="J313" s="38">
        <v>156</v>
      </c>
      <c r="K313" s="38" t="s">
        <v>80</v>
      </c>
      <c r="L313" s="39" t="s">
        <v>79</v>
      </c>
      <c r="M313" s="38">
        <v>40</v>
      </c>
      <c r="N313" s="48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2"/>
      <c r="P313" s="362"/>
      <c r="Q313" s="362"/>
      <c r="R313" s="363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48" t="s">
        <v>66</v>
      </c>
    </row>
    <row r="314" spans="1:53" x14ac:dyDescent="0.2">
      <c r="A314" s="368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9"/>
      <c r="N314" s="365" t="s">
        <v>43</v>
      </c>
      <c r="O314" s="366"/>
      <c r="P314" s="366"/>
      <c r="Q314" s="366"/>
      <c r="R314" s="366"/>
      <c r="S314" s="366"/>
      <c r="T314" s="367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368"/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69"/>
      <c r="N315" s="365" t="s">
        <v>43</v>
      </c>
      <c r="O315" s="366"/>
      <c r="P315" s="366"/>
      <c r="Q315" s="366"/>
      <c r="R315" s="366"/>
      <c r="S315" s="366"/>
      <c r="T315" s="367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14.25" customHeight="1" x14ac:dyDescent="0.25">
      <c r="A316" s="374" t="s">
        <v>96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374"/>
      <c r="Y316" s="67"/>
      <c r="Z316" s="67"/>
    </row>
    <row r="317" spans="1:53" ht="27" customHeight="1" x14ac:dyDescent="0.25">
      <c r="A317" s="64" t="s">
        <v>466</v>
      </c>
      <c r="B317" s="64" t="s">
        <v>467</v>
      </c>
      <c r="C317" s="37">
        <v>4301032015</v>
      </c>
      <c r="D317" s="360">
        <v>4607091383102</v>
      </c>
      <c r="E317" s="360"/>
      <c r="F317" s="63">
        <v>0.17</v>
      </c>
      <c r="G317" s="38">
        <v>15</v>
      </c>
      <c r="H317" s="63">
        <v>2.5499999999999998</v>
      </c>
      <c r="I317" s="63">
        <v>2.9750000000000001</v>
      </c>
      <c r="J317" s="38">
        <v>156</v>
      </c>
      <c r="K317" s="38" t="s">
        <v>80</v>
      </c>
      <c r="L317" s="39" t="s">
        <v>100</v>
      </c>
      <c r="M317" s="38">
        <v>180</v>
      </c>
      <c r="N317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2"/>
      <c r="P317" s="362"/>
      <c r="Q317" s="362"/>
      <c r="R317" s="363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49" t="s">
        <v>66</v>
      </c>
    </row>
    <row r="318" spans="1:53" x14ac:dyDescent="0.2">
      <c r="A318" s="368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69"/>
      <c r="N318" s="365" t="s">
        <v>43</v>
      </c>
      <c r="O318" s="366"/>
      <c r="P318" s="366"/>
      <c r="Q318" s="366"/>
      <c r="R318" s="366"/>
      <c r="S318" s="366"/>
      <c r="T318" s="367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69"/>
      <c r="N319" s="365" t="s">
        <v>43</v>
      </c>
      <c r="O319" s="366"/>
      <c r="P319" s="366"/>
      <c r="Q319" s="366"/>
      <c r="R319" s="366"/>
      <c r="S319" s="366"/>
      <c r="T319" s="367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27.75" customHeight="1" x14ac:dyDescent="0.2">
      <c r="A320" s="388" t="s">
        <v>468</v>
      </c>
      <c r="B320" s="388"/>
      <c r="C320" s="388"/>
      <c r="D320" s="388"/>
      <c r="E320" s="388"/>
      <c r="F320" s="388"/>
      <c r="G320" s="388"/>
      <c r="H320" s="388"/>
      <c r="I320" s="388"/>
      <c r="J320" s="388"/>
      <c r="K320" s="388"/>
      <c r="L320" s="388"/>
      <c r="M320" s="388"/>
      <c r="N320" s="388"/>
      <c r="O320" s="388"/>
      <c r="P320" s="388"/>
      <c r="Q320" s="388"/>
      <c r="R320" s="388"/>
      <c r="S320" s="388"/>
      <c r="T320" s="388"/>
      <c r="U320" s="388"/>
      <c r="V320" s="388"/>
      <c r="W320" s="388"/>
      <c r="X320" s="388"/>
      <c r="Y320" s="55"/>
      <c r="Z320" s="55"/>
    </row>
    <row r="321" spans="1:53" ht="16.5" customHeight="1" x14ac:dyDescent="0.25">
      <c r="A321" s="389" t="s">
        <v>469</v>
      </c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89"/>
      <c r="O321" s="389"/>
      <c r="P321" s="389"/>
      <c r="Q321" s="389"/>
      <c r="R321" s="389"/>
      <c r="S321" s="389"/>
      <c r="T321" s="389"/>
      <c r="U321" s="389"/>
      <c r="V321" s="389"/>
      <c r="W321" s="389"/>
      <c r="X321" s="389"/>
      <c r="Y321" s="66"/>
      <c r="Z321" s="66"/>
    </row>
    <row r="322" spans="1:53" ht="14.25" customHeight="1" x14ac:dyDescent="0.25">
      <c r="A322" s="374" t="s">
        <v>81</v>
      </c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4"/>
      <c r="O322" s="374"/>
      <c r="P322" s="374"/>
      <c r="Q322" s="374"/>
      <c r="R322" s="374"/>
      <c r="S322" s="374"/>
      <c r="T322" s="374"/>
      <c r="U322" s="374"/>
      <c r="V322" s="374"/>
      <c r="W322" s="374"/>
      <c r="X322" s="374"/>
      <c r="Y322" s="67"/>
      <c r="Z322" s="67"/>
    </row>
    <row r="323" spans="1:53" ht="27" customHeight="1" x14ac:dyDescent="0.25">
      <c r="A323" s="64" t="s">
        <v>470</v>
      </c>
      <c r="B323" s="64" t="s">
        <v>471</v>
      </c>
      <c r="C323" s="37">
        <v>4301051292</v>
      </c>
      <c r="D323" s="360">
        <v>4607091383928</v>
      </c>
      <c r="E323" s="360"/>
      <c r="F323" s="63">
        <v>1.3</v>
      </c>
      <c r="G323" s="38">
        <v>6</v>
      </c>
      <c r="H323" s="63">
        <v>7.8</v>
      </c>
      <c r="I323" s="63">
        <v>8.3699999999999992</v>
      </c>
      <c r="J323" s="38">
        <v>56</v>
      </c>
      <c r="K323" s="38" t="s">
        <v>114</v>
      </c>
      <c r="L323" s="39" t="s">
        <v>79</v>
      </c>
      <c r="M323" s="38">
        <v>40</v>
      </c>
      <c r="N323" s="48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2"/>
      <c r="P323" s="362"/>
      <c r="Q323" s="362"/>
      <c r="R323" s="363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50" t="s">
        <v>66</v>
      </c>
    </row>
    <row r="324" spans="1:53" x14ac:dyDescent="0.2">
      <c r="A324" s="368"/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9"/>
      <c r="N324" s="365" t="s">
        <v>43</v>
      </c>
      <c r="O324" s="366"/>
      <c r="P324" s="366"/>
      <c r="Q324" s="366"/>
      <c r="R324" s="366"/>
      <c r="S324" s="366"/>
      <c r="T324" s="367"/>
      <c r="U324" s="43" t="s">
        <v>42</v>
      </c>
      <c r="V324" s="44">
        <f>IFERROR(V323/H323,"0")</f>
        <v>0</v>
      </c>
      <c r="W324" s="44">
        <f>IFERROR(W323/H323,"0")</f>
        <v>0</v>
      </c>
      <c r="X324" s="44">
        <f>IFERROR(IF(X323="",0,X323),"0")</f>
        <v>0</v>
      </c>
      <c r="Y324" s="68"/>
      <c r="Z324" s="68"/>
    </row>
    <row r="325" spans="1:53" x14ac:dyDescent="0.2">
      <c r="A325" s="368"/>
      <c r="B325" s="368"/>
      <c r="C325" s="368"/>
      <c r="D325" s="368"/>
      <c r="E325" s="368"/>
      <c r="F325" s="368"/>
      <c r="G325" s="368"/>
      <c r="H325" s="368"/>
      <c r="I325" s="368"/>
      <c r="J325" s="368"/>
      <c r="K325" s="368"/>
      <c r="L325" s="368"/>
      <c r="M325" s="369"/>
      <c r="N325" s="365" t="s">
        <v>43</v>
      </c>
      <c r="O325" s="366"/>
      <c r="P325" s="366"/>
      <c r="Q325" s="366"/>
      <c r="R325" s="366"/>
      <c r="S325" s="366"/>
      <c r="T325" s="367"/>
      <c r="U325" s="43" t="s">
        <v>0</v>
      </c>
      <c r="V325" s="44">
        <f>IFERROR(SUM(V323:V323),"0")</f>
        <v>0</v>
      </c>
      <c r="W325" s="44">
        <f>IFERROR(SUM(W323:W323),"0")</f>
        <v>0</v>
      </c>
      <c r="X325" s="43"/>
      <c r="Y325" s="68"/>
      <c r="Z325" s="68"/>
    </row>
    <row r="326" spans="1:53" ht="27.75" customHeight="1" x14ac:dyDescent="0.2">
      <c r="A326" s="388" t="s">
        <v>472</v>
      </c>
      <c r="B326" s="388"/>
      <c r="C326" s="388"/>
      <c r="D326" s="388"/>
      <c r="E326" s="388"/>
      <c r="F326" s="388"/>
      <c r="G326" s="388"/>
      <c r="H326" s="388"/>
      <c r="I326" s="388"/>
      <c r="J326" s="388"/>
      <c r="K326" s="388"/>
      <c r="L326" s="388"/>
      <c r="M326" s="388"/>
      <c r="N326" s="388"/>
      <c r="O326" s="388"/>
      <c r="P326" s="388"/>
      <c r="Q326" s="388"/>
      <c r="R326" s="388"/>
      <c r="S326" s="388"/>
      <c r="T326" s="388"/>
      <c r="U326" s="388"/>
      <c r="V326" s="388"/>
      <c r="W326" s="388"/>
      <c r="X326" s="388"/>
      <c r="Y326" s="55"/>
      <c r="Z326" s="55"/>
    </row>
    <row r="327" spans="1:53" ht="16.5" customHeight="1" x14ac:dyDescent="0.25">
      <c r="A327" s="389" t="s">
        <v>473</v>
      </c>
      <c r="B327" s="389"/>
      <c r="C327" s="389"/>
      <c r="D327" s="389"/>
      <c r="E327" s="389"/>
      <c r="F327" s="389"/>
      <c r="G327" s="389"/>
      <c r="H327" s="389"/>
      <c r="I327" s="389"/>
      <c r="J327" s="389"/>
      <c r="K327" s="389"/>
      <c r="L327" s="389"/>
      <c r="M327" s="389"/>
      <c r="N327" s="389"/>
      <c r="O327" s="389"/>
      <c r="P327" s="389"/>
      <c r="Q327" s="389"/>
      <c r="R327" s="389"/>
      <c r="S327" s="389"/>
      <c r="T327" s="389"/>
      <c r="U327" s="389"/>
      <c r="V327" s="389"/>
      <c r="W327" s="389"/>
      <c r="X327" s="389"/>
      <c r="Y327" s="66"/>
      <c r="Z327" s="66"/>
    </row>
    <row r="328" spans="1:53" ht="14.25" customHeight="1" x14ac:dyDescent="0.25">
      <c r="A328" s="374" t="s">
        <v>118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67"/>
      <c r="Z328" s="67"/>
    </row>
    <row r="329" spans="1:53" ht="27" customHeight="1" x14ac:dyDescent="0.25">
      <c r="A329" s="64" t="s">
        <v>474</v>
      </c>
      <c r="B329" s="64" t="s">
        <v>475</v>
      </c>
      <c r="C329" s="37">
        <v>4301011239</v>
      </c>
      <c r="D329" s="360">
        <v>4607091383997</v>
      </c>
      <c r="E329" s="360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122</v>
      </c>
      <c r="M329" s="38">
        <v>60</v>
      </c>
      <c r="N329" s="4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2"/>
      <c r="P329" s="362"/>
      <c r="Q329" s="362"/>
      <c r="R329" s="363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ref="W329:W336" si="17">IFERROR(IF(V329="",0,CEILING((V329/$H329),1)*$H329),"")</f>
        <v>0</v>
      </c>
      <c r="X329" s="42" t="str">
        <f>IFERROR(IF(W329=0,"",ROUNDUP(W329/H329,0)*0.02039),"")</f>
        <v/>
      </c>
      <c r="Y329" s="69" t="s">
        <v>48</v>
      </c>
      <c r="Z329" s="70" t="s">
        <v>48</v>
      </c>
      <c r="AD329" s="71"/>
      <c r="BA329" s="251" t="s">
        <v>66</v>
      </c>
    </row>
    <row r="330" spans="1:53" ht="27" customHeight="1" x14ac:dyDescent="0.25">
      <c r="A330" s="64" t="s">
        <v>474</v>
      </c>
      <c r="B330" s="64" t="s">
        <v>476</v>
      </c>
      <c r="C330" s="37">
        <v>4301011339</v>
      </c>
      <c r="D330" s="360">
        <v>4607091383997</v>
      </c>
      <c r="E330" s="360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79</v>
      </c>
      <c r="M330" s="38">
        <v>60</v>
      </c>
      <c r="N330" s="4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2"/>
      <c r="P330" s="362"/>
      <c r="Q330" s="362"/>
      <c r="R330" s="363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7"/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2" t="s">
        <v>66</v>
      </c>
    </row>
    <row r="331" spans="1:53" ht="27" customHeight="1" x14ac:dyDescent="0.25">
      <c r="A331" s="64" t="s">
        <v>477</v>
      </c>
      <c r="B331" s="64" t="s">
        <v>478</v>
      </c>
      <c r="C331" s="37">
        <v>4301011240</v>
      </c>
      <c r="D331" s="360">
        <v>4607091384130</v>
      </c>
      <c r="E331" s="360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8">
        <v>60</v>
      </c>
      <c r="N331" s="47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2"/>
      <c r="P331" s="362"/>
      <c r="Q331" s="362"/>
      <c r="R331" s="363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7"/>
        <v>0</v>
      </c>
      <c r="X331" s="42" t="str">
        <f>IFERROR(IF(W331=0,"",ROUNDUP(W331/H331,0)*0.02039),"")</f>
        <v/>
      </c>
      <c r="Y331" s="69" t="s">
        <v>48</v>
      </c>
      <c r="Z331" s="70" t="s">
        <v>48</v>
      </c>
      <c r="AD331" s="71"/>
      <c r="BA331" s="253" t="s">
        <v>66</v>
      </c>
    </row>
    <row r="332" spans="1:53" ht="27" customHeight="1" x14ac:dyDescent="0.25">
      <c r="A332" s="64" t="s">
        <v>477</v>
      </c>
      <c r="B332" s="64" t="s">
        <v>479</v>
      </c>
      <c r="C332" s="37">
        <v>4301011326</v>
      </c>
      <c r="D332" s="360">
        <v>4607091384130</v>
      </c>
      <c r="E332" s="360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2"/>
      <c r="P332" s="362"/>
      <c r="Q332" s="362"/>
      <c r="R332" s="363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7"/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480</v>
      </c>
      <c r="B333" s="64" t="s">
        <v>481</v>
      </c>
      <c r="C333" s="37">
        <v>4301011238</v>
      </c>
      <c r="D333" s="360">
        <v>4607091384147</v>
      </c>
      <c r="E333" s="360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47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2"/>
      <c r="P333" s="362"/>
      <c r="Q333" s="362"/>
      <c r="R333" s="363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480</v>
      </c>
      <c r="B334" s="64" t="s">
        <v>482</v>
      </c>
      <c r="C334" s="37">
        <v>4301011330</v>
      </c>
      <c r="D334" s="360">
        <v>4607091384147</v>
      </c>
      <c r="E334" s="360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4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2"/>
      <c r="P334" s="362"/>
      <c r="Q334" s="362"/>
      <c r="R334" s="363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483</v>
      </c>
      <c r="B335" s="64" t="s">
        <v>484</v>
      </c>
      <c r="C335" s="37">
        <v>4301011327</v>
      </c>
      <c r="D335" s="360">
        <v>4607091384154</v>
      </c>
      <c r="E335" s="360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80</v>
      </c>
      <c r="L335" s="39" t="s">
        <v>79</v>
      </c>
      <c r="M335" s="38">
        <v>60</v>
      </c>
      <c r="N335" s="47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2"/>
      <c r="P335" s="362"/>
      <c r="Q335" s="362"/>
      <c r="R335" s="363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IFERROR(IF(W335=0,"",ROUNDUP(W335/H335,0)*0.00937),"")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485</v>
      </c>
      <c r="B336" s="64" t="s">
        <v>486</v>
      </c>
      <c r="C336" s="37">
        <v>4301011332</v>
      </c>
      <c r="D336" s="360">
        <v>4607091384161</v>
      </c>
      <c r="E336" s="360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80</v>
      </c>
      <c r="L336" s="39" t="s">
        <v>79</v>
      </c>
      <c r="M336" s="38">
        <v>60</v>
      </c>
      <c r="N336" s="4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2"/>
      <c r="P336" s="362"/>
      <c r="Q336" s="362"/>
      <c r="R336" s="363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IFERROR(IF(W336=0,"",ROUNDUP(W336/H336,0)*0.00937),"")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x14ac:dyDescent="0.2">
      <c r="A337" s="368"/>
      <c r="B337" s="368"/>
      <c r="C337" s="368"/>
      <c r="D337" s="368"/>
      <c r="E337" s="368"/>
      <c r="F337" s="368"/>
      <c r="G337" s="368"/>
      <c r="H337" s="368"/>
      <c r="I337" s="368"/>
      <c r="J337" s="368"/>
      <c r="K337" s="368"/>
      <c r="L337" s="368"/>
      <c r="M337" s="369"/>
      <c r="N337" s="365" t="s">
        <v>43</v>
      </c>
      <c r="O337" s="366"/>
      <c r="P337" s="366"/>
      <c r="Q337" s="366"/>
      <c r="R337" s="366"/>
      <c r="S337" s="366"/>
      <c r="T337" s="367"/>
      <c r="U337" s="43" t="s">
        <v>42</v>
      </c>
      <c r="V337" s="44">
        <f>IFERROR(V329/H329,"0")+IFERROR(V330/H330,"0")+IFERROR(V331/H331,"0")+IFERROR(V332/H332,"0")+IFERROR(V333/H333,"0")+IFERROR(V334/H334,"0")+IFERROR(V335/H335,"0")+IFERROR(V336/H336,"0")</f>
        <v>0</v>
      </c>
      <c r="W337" s="44">
        <f>IFERROR(W329/H329,"0")+IFERROR(W330/H330,"0")+IFERROR(W331/H331,"0")+IFERROR(W332/H332,"0")+IFERROR(W333/H333,"0")+IFERROR(W334/H334,"0")+IFERROR(W335/H335,"0")+IFERROR(W336/H336,"0")</f>
        <v>0</v>
      </c>
      <c r="X337" s="44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0</v>
      </c>
      <c r="Y337" s="68"/>
      <c r="Z337" s="68"/>
    </row>
    <row r="338" spans="1:53" x14ac:dyDescent="0.2">
      <c r="A338" s="368"/>
      <c r="B338" s="368"/>
      <c r="C338" s="368"/>
      <c r="D338" s="368"/>
      <c r="E338" s="368"/>
      <c r="F338" s="368"/>
      <c r="G338" s="368"/>
      <c r="H338" s="368"/>
      <c r="I338" s="368"/>
      <c r="J338" s="368"/>
      <c r="K338" s="368"/>
      <c r="L338" s="368"/>
      <c r="M338" s="369"/>
      <c r="N338" s="365" t="s">
        <v>43</v>
      </c>
      <c r="O338" s="366"/>
      <c r="P338" s="366"/>
      <c r="Q338" s="366"/>
      <c r="R338" s="366"/>
      <c r="S338" s="366"/>
      <c r="T338" s="367"/>
      <c r="U338" s="43" t="s">
        <v>0</v>
      </c>
      <c r="V338" s="44">
        <f>IFERROR(SUM(V329:V336),"0")</f>
        <v>0</v>
      </c>
      <c r="W338" s="44">
        <f>IFERROR(SUM(W329:W336),"0")</f>
        <v>0</v>
      </c>
      <c r="X338" s="43"/>
      <c r="Y338" s="68"/>
      <c r="Z338" s="68"/>
    </row>
    <row r="339" spans="1:53" ht="14.25" customHeight="1" x14ac:dyDescent="0.25">
      <c r="A339" s="374" t="s">
        <v>110</v>
      </c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4"/>
      <c r="O339" s="374"/>
      <c r="P339" s="374"/>
      <c r="Q339" s="374"/>
      <c r="R339" s="374"/>
      <c r="S339" s="374"/>
      <c r="T339" s="374"/>
      <c r="U339" s="374"/>
      <c r="V339" s="374"/>
      <c r="W339" s="374"/>
      <c r="X339" s="374"/>
      <c r="Y339" s="67"/>
      <c r="Z339" s="67"/>
    </row>
    <row r="340" spans="1:53" ht="27" customHeight="1" x14ac:dyDescent="0.25">
      <c r="A340" s="64" t="s">
        <v>487</v>
      </c>
      <c r="B340" s="64" t="s">
        <v>488</v>
      </c>
      <c r="C340" s="37">
        <v>4301020178</v>
      </c>
      <c r="D340" s="360">
        <v>4607091383980</v>
      </c>
      <c r="E340" s="360"/>
      <c r="F340" s="63">
        <v>2.5</v>
      </c>
      <c r="G340" s="38">
        <v>6</v>
      </c>
      <c r="H340" s="63">
        <v>15</v>
      </c>
      <c r="I340" s="63">
        <v>15.48</v>
      </c>
      <c r="J340" s="38">
        <v>48</v>
      </c>
      <c r="K340" s="38" t="s">
        <v>114</v>
      </c>
      <c r="L340" s="39" t="s">
        <v>113</v>
      </c>
      <c r="M340" s="38">
        <v>50</v>
      </c>
      <c r="N340" s="4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2"/>
      <c r="P340" s="362"/>
      <c r="Q340" s="362"/>
      <c r="R340" s="363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9" t="s">
        <v>66</v>
      </c>
    </row>
    <row r="341" spans="1:53" ht="16.5" customHeight="1" x14ac:dyDescent="0.25">
      <c r="A341" s="64" t="s">
        <v>489</v>
      </c>
      <c r="B341" s="64" t="s">
        <v>490</v>
      </c>
      <c r="C341" s="37">
        <v>4301020270</v>
      </c>
      <c r="D341" s="360">
        <v>4680115883314</v>
      </c>
      <c r="E341" s="360"/>
      <c r="F341" s="63">
        <v>1.35</v>
      </c>
      <c r="G341" s="38">
        <v>8</v>
      </c>
      <c r="H341" s="63">
        <v>10.8</v>
      </c>
      <c r="I341" s="63">
        <v>11.28</v>
      </c>
      <c r="J341" s="38">
        <v>56</v>
      </c>
      <c r="K341" s="38" t="s">
        <v>114</v>
      </c>
      <c r="L341" s="39" t="s">
        <v>133</v>
      </c>
      <c r="M341" s="38">
        <v>50</v>
      </c>
      <c r="N341" s="4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2"/>
      <c r="P341" s="362"/>
      <c r="Q341" s="362"/>
      <c r="R341" s="363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0" t="s">
        <v>66</v>
      </c>
    </row>
    <row r="342" spans="1:53" ht="27" customHeight="1" x14ac:dyDescent="0.25">
      <c r="A342" s="64" t="s">
        <v>491</v>
      </c>
      <c r="B342" s="64" t="s">
        <v>492</v>
      </c>
      <c r="C342" s="37">
        <v>4301020179</v>
      </c>
      <c r="D342" s="360">
        <v>4607091384178</v>
      </c>
      <c r="E342" s="360"/>
      <c r="F342" s="63">
        <v>0.4</v>
      </c>
      <c r="G342" s="38">
        <v>10</v>
      </c>
      <c r="H342" s="63">
        <v>4</v>
      </c>
      <c r="I342" s="63">
        <v>4.24</v>
      </c>
      <c r="J342" s="38">
        <v>120</v>
      </c>
      <c r="K342" s="38" t="s">
        <v>80</v>
      </c>
      <c r="L342" s="39" t="s">
        <v>113</v>
      </c>
      <c r="M342" s="38">
        <v>50</v>
      </c>
      <c r="N342" s="4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2"/>
      <c r="P342" s="362"/>
      <c r="Q342" s="362"/>
      <c r="R342" s="363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IFERROR(IF(W342=0,"",ROUNDUP(W342/H342,0)*0.00937),"")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x14ac:dyDescent="0.2">
      <c r="A343" s="368"/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9"/>
      <c r="N343" s="365" t="s">
        <v>43</v>
      </c>
      <c r="O343" s="366"/>
      <c r="P343" s="366"/>
      <c r="Q343" s="366"/>
      <c r="R343" s="366"/>
      <c r="S343" s="366"/>
      <c r="T343" s="367"/>
      <c r="U343" s="43" t="s">
        <v>42</v>
      </c>
      <c r="V343" s="44">
        <f>IFERROR(V340/H340,"0")+IFERROR(V341/H341,"0")+IFERROR(V342/H342,"0")</f>
        <v>0</v>
      </c>
      <c r="W343" s="44">
        <f>IFERROR(W340/H340,"0")+IFERROR(W341/H341,"0")+IFERROR(W342/H342,"0")</f>
        <v>0</v>
      </c>
      <c r="X343" s="44">
        <f>IFERROR(IF(X340="",0,X340),"0")+IFERROR(IF(X341="",0,X341),"0")+IFERROR(IF(X342="",0,X342),"0")</f>
        <v>0</v>
      </c>
      <c r="Y343" s="68"/>
      <c r="Z343" s="68"/>
    </row>
    <row r="344" spans="1:53" x14ac:dyDescent="0.2">
      <c r="A344" s="368"/>
      <c r="B344" s="368"/>
      <c r="C344" s="368"/>
      <c r="D344" s="368"/>
      <c r="E344" s="368"/>
      <c r="F344" s="368"/>
      <c r="G344" s="368"/>
      <c r="H344" s="368"/>
      <c r="I344" s="368"/>
      <c r="J344" s="368"/>
      <c r="K344" s="368"/>
      <c r="L344" s="368"/>
      <c r="M344" s="369"/>
      <c r="N344" s="365" t="s">
        <v>43</v>
      </c>
      <c r="O344" s="366"/>
      <c r="P344" s="366"/>
      <c r="Q344" s="366"/>
      <c r="R344" s="366"/>
      <c r="S344" s="366"/>
      <c r="T344" s="367"/>
      <c r="U344" s="43" t="s">
        <v>0</v>
      </c>
      <c r="V344" s="44">
        <f>IFERROR(SUM(V340:V342),"0")</f>
        <v>0</v>
      </c>
      <c r="W344" s="44">
        <f>IFERROR(SUM(W340:W342),"0")</f>
        <v>0</v>
      </c>
      <c r="X344" s="43"/>
      <c r="Y344" s="68"/>
      <c r="Z344" s="68"/>
    </row>
    <row r="345" spans="1:53" ht="14.25" customHeight="1" x14ac:dyDescent="0.25">
      <c r="A345" s="374" t="s">
        <v>81</v>
      </c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4"/>
      <c r="O345" s="374"/>
      <c r="P345" s="374"/>
      <c r="Q345" s="374"/>
      <c r="R345" s="374"/>
      <c r="S345" s="374"/>
      <c r="T345" s="374"/>
      <c r="U345" s="374"/>
      <c r="V345" s="374"/>
      <c r="W345" s="374"/>
      <c r="X345" s="374"/>
      <c r="Y345" s="67"/>
      <c r="Z345" s="67"/>
    </row>
    <row r="346" spans="1:53" ht="27" customHeight="1" x14ac:dyDescent="0.25">
      <c r="A346" s="64" t="s">
        <v>493</v>
      </c>
      <c r="B346" s="64" t="s">
        <v>494</v>
      </c>
      <c r="C346" s="37">
        <v>4301051560</v>
      </c>
      <c r="D346" s="360">
        <v>4607091383928</v>
      </c>
      <c r="E346" s="360"/>
      <c r="F346" s="63">
        <v>1.3</v>
      </c>
      <c r="G346" s="38">
        <v>6</v>
      </c>
      <c r="H346" s="63">
        <v>7.8</v>
      </c>
      <c r="I346" s="63">
        <v>8.3699999999999992</v>
      </c>
      <c r="J346" s="38">
        <v>56</v>
      </c>
      <c r="K346" s="38" t="s">
        <v>114</v>
      </c>
      <c r="L346" s="39" t="s">
        <v>133</v>
      </c>
      <c r="M346" s="38">
        <v>40</v>
      </c>
      <c r="N346" s="467" t="s">
        <v>495</v>
      </c>
      <c r="O346" s="362"/>
      <c r="P346" s="362"/>
      <c r="Q346" s="362"/>
      <c r="R346" s="363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62" t="s">
        <v>66</v>
      </c>
    </row>
    <row r="347" spans="1:53" ht="27" customHeight="1" x14ac:dyDescent="0.25">
      <c r="A347" s="64" t="s">
        <v>496</v>
      </c>
      <c r="B347" s="64" t="s">
        <v>497</v>
      </c>
      <c r="C347" s="37">
        <v>4301051298</v>
      </c>
      <c r="D347" s="360">
        <v>4607091384260</v>
      </c>
      <c r="E347" s="360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114</v>
      </c>
      <c r="L347" s="39" t="s">
        <v>79</v>
      </c>
      <c r="M347" s="38">
        <v>35</v>
      </c>
      <c r="N347" s="4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2"/>
      <c r="P347" s="362"/>
      <c r="Q347" s="362"/>
      <c r="R347" s="363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3" t="s">
        <v>66</v>
      </c>
    </row>
    <row r="348" spans="1:53" x14ac:dyDescent="0.2">
      <c r="A348" s="368"/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69"/>
      <c r="N348" s="365" t="s">
        <v>43</v>
      </c>
      <c r="O348" s="366"/>
      <c r="P348" s="366"/>
      <c r="Q348" s="366"/>
      <c r="R348" s="366"/>
      <c r="S348" s="366"/>
      <c r="T348" s="367"/>
      <c r="U348" s="43" t="s">
        <v>42</v>
      </c>
      <c r="V348" s="44">
        <f>IFERROR(V346/H346,"0")+IFERROR(V347/H347,"0")</f>
        <v>0</v>
      </c>
      <c r="W348" s="44">
        <f>IFERROR(W346/H346,"0")+IFERROR(W347/H347,"0")</f>
        <v>0</v>
      </c>
      <c r="X348" s="44">
        <f>IFERROR(IF(X346="",0,X346),"0")+IFERROR(IF(X347="",0,X347),"0")</f>
        <v>0</v>
      </c>
      <c r="Y348" s="68"/>
      <c r="Z348" s="68"/>
    </row>
    <row r="349" spans="1:53" x14ac:dyDescent="0.2">
      <c r="A349" s="368"/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9"/>
      <c r="N349" s="365" t="s">
        <v>43</v>
      </c>
      <c r="O349" s="366"/>
      <c r="P349" s="366"/>
      <c r="Q349" s="366"/>
      <c r="R349" s="366"/>
      <c r="S349" s="366"/>
      <c r="T349" s="367"/>
      <c r="U349" s="43" t="s">
        <v>0</v>
      </c>
      <c r="V349" s="44">
        <f>IFERROR(SUM(V346:V347),"0")</f>
        <v>0</v>
      </c>
      <c r="W349" s="44">
        <f>IFERROR(SUM(W346:W347),"0")</f>
        <v>0</v>
      </c>
      <c r="X349" s="43"/>
      <c r="Y349" s="68"/>
      <c r="Z349" s="68"/>
    </row>
    <row r="350" spans="1:53" ht="14.25" customHeight="1" x14ac:dyDescent="0.25">
      <c r="A350" s="374" t="s">
        <v>211</v>
      </c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4"/>
      <c r="O350" s="374"/>
      <c r="P350" s="374"/>
      <c r="Q350" s="374"/>
      <c r="R350" s="374"/>
      <c r="S350" s="374"/>
      <c r="T350" s="374"/>
      <c r="U350" s="374"/>
      <c r="V350" s="374"/>
      <c r="W350" s="374"/>
      <c r="X350" s="374"/>
      <c r="Y350" s="67"/>
      <c r="Z350" s="67"/>
    </row>
    <row r="351" spans="1:53" ht="16.5" customHeight="1" x14ac:dyDescent="0.25">
      <c r="A351" s="64" t="s">
        <v>498</v>
      </c>
      <c r="B351" s="64" t="s">
        <v>499</v>
      </c>
      <c r="C351" s="37">
        <v>4301060314</v>
      </c>
      <c r="D351" s="360">
        <v>4607091384673</v>
      </c>
      <c r="E351" s="360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114</v>
      </c>
      <c r="L351" s="39" t="s">
        <v>79</v>
      </c>
      <c r="M351" s="38">
        <v>30</v>
      </c>
      <c r="N351" s="4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2"/>
      <c r="P351" s="362"/>
      <c r="Q351" s="362"/>
      <c r="R351" s="363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4" t="s">
        <v>66</v>
      </c>
    </row>
    <row r="352" spans="1:53" x14ac:dyDescent="0.2">
      <c r="A352" s="368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9"/>
      <c r="N352" s="365" t="s">
        <v>43</v>
      </c>
      <c r="O352" s="366"/>
      <c r="P352" s="366"/>
      <c r="Q352" s="366"/>
      <c r="R352" s="366"/>
      <c r="S352" s="366"/>
      <c r="T352" s="367"/>
      <c r="U352" s="43" t="s">
        <v>42</v>
      </c>
      <c r="V352" s="44">
        <f>IFERROR(V351/H351,"0")</f>
        <v>0</v>
      </c>
      <c r="W352" s="44">
        <f>IFERROR(W351/H351,"0")</f>
        <v>0</v>
      </c>
      <c r="X352" s="44">
        <f>IFERROR(IF(X351="",0,X351),"0")</f>
        <v>0</v>
      </c>
      <c r="Y352" s="68"/>
      <c r="Z352" s="68"/>
    </row>
    <row r="353" spans="1:53" x14ac:dyDescent="0.2">
      <c r="A353" s="368"/>
      <c r="B353" s="368"/>
      <c r="C353" s="368"/>
      <c r="D353" s="368"/>
      <c r="E353" s="368"/>
      <c r="F353" s="368"/>
      <c r="G353" s="368"/>
      <c r="H353" s="368"/>
      <c r="I353" s="368"/>
      <c r="J353" s="368"/>
      <c r="K353" s="368"/>
      <c r="L353" s="368"/>
      <c r="M353" s="369"/>
      <c r="N353" s="365" t="s">
        <v>43</v>
      </c>
      <c r="O353" s="366"/>
      <c r="P353" s="366"/>
      <c r="Q353" s="366"/>
      <c r="R353" s="366"/>
      <c r="S353" s="366"/>
      <c r="T353" s="367"/>
      <c r="U353" s="43" t="s">
        <v>0</v>
      </c>
      <c r="V353" s="44">
        <f>IFERROR(SUM(V351:V351),"0")</f>
        <v>0</v>
      </c>
      <c r="W353" s="44">
        <f>IFERROR(SUM(W351:W351),"0")</f>
        <v>0</v>
      </c>
      <c r="X353" s="43"/>
      <c r="Y353" s="68"/>
      <c r="Z353" s="68"/>
    </row>
    <row r="354" spans="1:53" ht="16.5" customHeight="1" x14ac:dyDescent="0.25">
      <c r="A354" s="389" t="s">
        <v>500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66"/>
      <c r="Z354" s="66"/>
    </row>
    <row r="355" spans="1:53" ht="14.25" customHeight="1" x14ac:dyDescent="0.25">
      <c r="A355" s="374" t="s">
        <v>118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67"/>
      <c r="Z355" s="67"/>
    </row>
    <row r="356" spans="1:53" ht="37.5" customHeight="1" x14ac:dyDescent="0.25">
      <c r="A356" s="64" t="s">
        <v>501</v>
      </c>
      <c r="B356" s="64" t="s">
        <v>502</v>
      </c>
      <c r="C356" s="37">
        <v>4301011324</v>
      </c>
      <c r="D356" s="360">
        <v>4607091384185</v>
      </c>
      <c r="E356" s="360"/>
      <c r="F356" s="63">
        <v>0.8</v>
      </c>
      <c r="G356" s="38">
        <v>15</v>
      </c>
      <c r="H356" s="63">
        <v>12</v>
      </c>
      <c r="I356" s="63">
        <v>12.48</v>
      </c>
      <c r="J356" s="38">
        <v>56</v>
      </c>
      <c r="K356" s="38" t="s">
        <v>114</v>
      </c>
      <c r="L356" s="39" t="s">
        <v>79</v>
      </c>
      <c r="M356" s="38">
        <v>60</v>
      </c>
      <c r="N356" s="4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2"/>
      <c r="P356" s="362"/>
      <c r="Q356" s="362"/>
      <c r="R356" s="363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65" t="s">
        <v>66</v>
      </c>
    </row>
    <row r="357" spans="1:53" ht="37.5" customHeight="1" x14ac:dyDescent="0.25">
      <c r="A357" s="64" t="s">
        <v>503</v>
      </c>
      <c r="B357" s="64" t="s">
        <v>504</v>
      </c>
      <c r="C357" s="37">
        <v>4301011312</v>
      </c>
      <c r="D357" s="360">
        <v>4607091384192</v>
      </c>
      <c r="E357" s="360"/>
      <c r="F357" s="63">
        <v>1.8</v>
      </c>
      <c r="G357" s="38">
        <v>6</v>
      </c>
      <c r="H357" s="63">
        <v>10.8</v>
      </c>
      <c r="I357" s="63">
        <v>11.28</v>
      </c>
      <c r="J357" s="38">
        <v>56</v>
      </c>
      <c r="K357" s="38" t="s">
        <v>114</v>
      </c>
      <c r="L357" s="39" t="s">
        <v>113</v>
      </c>
      <c r="M357" s="38">
        <v>60</v>
      </c>
      <c r="N357" s="4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2"/>
      <c r="P357" s="362"/>
      <c r="Q357" s="362"/>
      <c r="R357" s="363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IFERROR(IF(W357=0,"",ROUNDUP(W357/H357,0)*0.02175),"")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ht="27" customHeight="1" x14ac:dyDescent="0.25">
      <c r="A358" s="64" t="s">
        <v>505</v>
      </c>
      <c r="B358" s="64" t="s">
        <v>506</v>
      </c>
      <c r="C358" s="37">
        <v>4301011483</v>
      </c>
      <c r="D358" s="360">
        <v>4680115881907</v>
      </c>
      <c r="E358" s="360"/>
      <c r="F358" s="63">
        <v>1.8</v>
      </c>
      <c r="G358" s="38">
        <v>6</v>
      </c>
      <c r="H358" s="63">
        <v>10.8</v>
      </c>
      <c r="I358" s="63">
        <v>11.28</v>
      </c>
      <c r="J358" s="38">
        <v>56</v>
      </c>
      <c r="K358" s="38" t="s">
        <v>114</v>
      </c>
      <c r="L358" s="39" t="s">
        <v>79</v>
      </c>
      <c r="M358" s="38">
        <v>60</v>
      </c>
      <c r="N358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2"/>
      <c r="P358" s="362"/>
      <c r="Q358" s="362"/>
      <c r="R358" s="363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7" t="s">
        <v>66</v>
      </c>
    </row>
    <row r="359" spans="1:53" ht="27" customHeight="1" x14ac:dyDescent="0.25">
      <c r="A359" s="64" t="s">
        <v>507</v>
      </c>
      <c r="B359" s="64" t="s">
        <v>508</v>
      </c>
      <c r="C359" s="37">
        <v>4301011655</v>
      </c>
      <c r="D359" s="360">
        <v>4680115883925</v>
      </c>
      <c r="E359" s="360"/>
      <c r="F359" s="63">
        <v>2.5</v>
      </c>
      <c r="G359" s="38">
        <v>6</v>
      </c>
      <c r="H359" s="63">
        <v>15</v>
      </c>
      <c r="I359" s="63">
        <v>15.48</v>
      </c>
      <c r="J359" s="38">
        <v>48</v>
      </c>
      <c r="K359" s="38" t="s">
        <v>114</v>
      </c>
      <c r="L359" s="39" t="s">
        <v>79</v>
      </c>
      <c r="M359" s="38">
        <v>60</v>
      </c>
      <c r="N359" s="4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2"/>
      <c r="P359" s="362"/>
      <c r="Q359" s="362"/>
      <c r="R359" s="363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509</v>
      </c>
      <c r="B360" s="64" t="s">
        <v>510</v>
      </c>
      <c r="C360" s="37">
        <v>4301011303</v>
      </c>
      <c r="D360" s="360">
        <v>4607091384680</v>
      </c>
      <c r="E360" s="360"/>
      <c r="F360" s="63">
        <v>0.4</v>
      </c>
      <c r="G360" s="38">
        <v>10</v>
      </c>
      <c r="H360" s="63">
        <v>4</v>
      </c>
      <c r="I360" s="63">
        <v>4.21</v>
      </c>
      <c r="J360" s="38">
        <v>120</v>
      </c>
      <c r="K360" s="38" t="s">
        <v>80</v>
      </c>
      <c r="L360" s="39" t="s">
        <v>79</v>
      </c>
      <c r="M360" s="38">
        <v>60</v>
      </c>
      <c r="N360" s="4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2"/>
      <c r="P360" s="362"/>
      <c r="Q360" s="362"/>
      <c r="R360" s="363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IFERROR(IF(W360=0,"",ROUNDUP(W360/H360,0)*0.00937),"")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x14ac:dyDescent="0.2">
      <c r="A361" s="368"/>
      <c r="B361" s="368"/>
      <c r="C361" s="368"/>
      <c r="D361" s="368"/>
      <c r="E361" s="368"/>
      <c r="F361" s="368"/>
      <c r="G361" s="368"/>
      <c r="H361" s="368"/>
      <c r="I361" s="368"/>
      <c r="J361" s="368"/>
      <c r="K361" s="368"/>
      <c r="L361" s="368"/>
      <c r="M361" s="369"/>
      <c r="N361" s="365" t="s">
        <v>43</v>
      </c>
      <c r="O361" s="366"/>
      <c r="P361" s="366"/>
      <c r="Q361" s="366"/>
      <c r="R361" s="366"/>
      <c r="S361" s="366"/>
      <c r="T361" s="367"/>
      <c r="U361" s="43" t="s">
        <v>42</v>
      </c>
      <c r="V361" s="44">
        <f>IFERROR(V356/H356,"0")+IFERROR(V357/H357,"0")+IFERROR(V358/H358,"0")+IFERROR(V359/H359,"0")+IFERROR(V360/H360,"0")</f>
        <v>0</v>
      </c>
      <c r="W361" s="44">
        <f>IFERROR(W356/H356,"0")+IFERROR(W357/H357,"0")+IFERROR(W358/H358,"0")+IFERROR(W359/H359,"0")+IFERROR(W360/H360,"0")</f>
        <v>0</v>
      </c>
      <c r="X361" s="44">
        <f>IFERROR(IF(X356="",0,X356),"0")+IFERROR(IF(X357="",0,X357),"0")+IFERROR(IF(X358="",0,X358),"0")+IFERROR(IF(X359="",0,X359),"0")+IFERROR(IF(X360="",0,X360),"0")</f>
        <v>0</v>
      </c>
      <c r="Y361" s="68"/>
      <c r="Z361" s="68"/>
    </row>
    <row r="362" spans="1:53" x14ac:dyDescent="0.2">
      <c r="A362" s="368"/>
      <c r="B362" s="368"/>
      <c r="C362" s="368"/>
      <c r="D362" s="368"/>
      <c r="E362" s="368"/>
      <c r="F362" s="368"/>
      <c r="G362" s="368"/>
      <c r="H362" s="368"/>
      <c r="I362" s="368"/>
      <c r="J362" s="368"/>
      <c r="K362" s="368"/>
      <c r="L362" s="368"/>
      <c r="M362" s="369"/>
      <c r="N362" s="365" t="s">
        <v>43</v>
      </c>
      <c r="O362" s="366"/>
      <c r="P362" s="366"/>
      <c r="Q362" s="366"/>
      <c r="R362" s="366"/>
      <c r="S362" s="366"/>
      <c r="T362" s="367"/>
      <c r="U362" s="43" t="s">
        <v>0</v>
      </c>
      <c r="V362" s="44">
        <f>IFERROR(SUM(V356:V360),"0")</f>
        <v>0</v>
      </c>
      <c r="W362" s="44">
        <f>IFERROR(SUM(W356:W360),"0")</f>
        <v>0</v>
      </c>
      <c r="X362" s="43"/>
      <c r="Y362" s="68"/>
      <c r="Z362" s="68"/>
    </row>
    <row r="363" spans="1:53" ht="14.25" customHeight="1" x14ac:dyDescent="0.25">
      <c r="A363" s="374" t="s">
        <v>76</v>
      </c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4"/>
      <c r="O363" s="374"/>
      <c r="P363" s="374"/>
      <c r="Q363" s="374"/>
      <c r="R363" s="374"/>
      <c r="S363" s="374"/>
      <c r="T363" s="374"/>
      <c r="U363" s="374"/>
      <c r="V363" s="374"/>
      <c r="W363" s="374"/>
      <c r="X363" s="374"/>
      <c r="Y363" s="67"/>
      <c r="Z363" s="67"/>
    </row>
    <row r="364" spans="1:53" ht="27" customHeight="1" x14ac:dyDescent="0.25">
      <c r="A364" s="64" t="s">
        <v>511</v>
      </c>
      <c r="B364" s="64" t="s">
        <v>512</v>
      </c>
      <c r="C364" s="37">
        <v>4301031139</v>
      </c>
      <c r="D364" s="360">
        <v>4607091384802</v>
      </c>
      <c r="E364" s="360"/>
      <c r="F364" s="63">
        <v>0.73</v>
      </c>
      <c r="G364" s="38">
        <v>6</v>
      </c>
      <c r="H364" s="63">
        <v>4.38</v>
      </c>
      <c r="I364" s="63">
        <v>4.58</v>
      </c>
      <c r="J364" s="38">
        <v>156</v>
      </c>
      <c r="K364" s="38" t="s">
        <v>80</v>
      </c>
      <c r="L364" s="39" t="s">
        <v>79</v>
      </c>
      <c r="M364" s="38">
        <v>35</v>
      </c>
      <c r="N364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2"/>
      <c r="P364" s="362"/>
      <c r="Q364" s="362"/>
      <c r="R364" s="363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ht="27" customHeight="1" x14ac:dyDescent="0.25">
      <c r="A365" s="64" t="s">
        <v>513</v>
      </c>
      <c r="B365" s="64" t="s">
        <v>514</v>
      </c>
      <c r="C365" s="37">
        <v>4301031140</v>
      </c>
      <c r="D365" s="360">
        <v>4607091384826</v>
      </c>
      <c r="E365" s="360"/>
      <c r="F365" s="63">
        <v>0.35</v>
      </c>
      <c r="G365" s="38">
        <v>8</v>
      </c>
      <c r="H365" s="63">
        <v>2.8</v>
      </c>
      <c r="I365" s="63">
        <v>2.9</v>
      </c>
      <c r="J365" s="38">
        <v>234</v>
      </c>
      <c r="K365" s="38" t="s">
        <v>173</v>
      </c>
      <c r="L365" s="39" t="s">
        <v>79</v>
      </c>
      <c r="M365" s="38">
        <v>35</v>
      </c>
      <c r="N365" s="4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2"/>
      <c r="P365" s="362"/>
      <c r="Q365" s="362"/>
      <c r="R365" s="363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IFERROR(IF(W365=0,"",ROUNDUP(W365/H365,0)*0.00502),"")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x14ac:dyDescent="0.2">
      <c r="A366" s="368"/>
      <c r="B366" s="368"/>
      <c r="C366" s="368"/>
      <c r="D366" s="368"/>
      <c r="E366" s="368"/>
      <c r="F366" s="368"/>
      <c r="G366" s="368"/>
      <c r="H366" s="368"/>
      <c r="I366" s="368"/>
      <c r="J366" s="368"/>
      <c r="K366" s="368"/>
      <c r="L366" s="368"/>
      <c r="M366" s="369"/>
      <c r="N366" s="365" t="s">
        <v>43</v>
      </c>
      <c r="O366" s="366"/>
      <c r="P366" s="366"/>
      <c r="Q366" s="366"/>
      <c r="R366" s="366"/>
      <c r="S366" s="366"/>
      <c r="T366" s="367"/>
      <c r="U366" s="43" t="s">
        <v>42</v>
      </c>
      <c r="V366" s="44">
        <f>IFERROR(V364/H364,"0")+IFERROR(V365/H365,"0")</f>
        <v>0</v>
      </c>
      <c r="W366" s="44">
        <f>IFERROR(W364/H364,"0")+IFERROR(W365/H365,"0")</f>
        <v>0</v>
      </c>
      <c r="X366" s="44">
        <f>IFERROR(IF(X364="",0,X364),"0")+IFERROR(IF(X365="",0,X365),"0")</f>
        <v>0</v>
      </c>
      <c r="Y366" s="68"/>
      <c r="Z366" s="68"/>
    </row>
    <row r="367" spans="1:53" x14ac:dyDescent="0.2">
      <c r="A367" s="368"/>
      <c r="B367" s="368"/>
      <c r="C367" s="368"/>
      <c r="D367" s="368"/>
      <c r="E367" s="368"/>
      <c r="F367" s="368"/>
      <c r="G367" s="368"/>
      <c r="H367" s="368"/>
      <c r="I367" s="368"/>
      <c r="J367" s="368"/>
      <c r="K367" s="368"/>
      <c r="L367" s="368"/>
      <c r="M367" s="369"/>
      <c r="N367" s="365" t="s">
        <v>43</v>
      </c>
      <c r="O367" s="366"/>
      <c r="P367" s="366"/>
      <c r="Q367" s="366"/>
      <c r="R367" s="366"/>
      <c r="S367" s="366"/>
      <c r="T367" s="367"/>
      <c r="U367" s="43" t="s">
        <v>0</v>
      </c>
      <c r="V367" s="44">
        <f>IFERROR(SUM(V364:V365),"0")</f>
        <v>0</v>
      </c>
      <c r="W367" s="44">
        <f>IFERROR(SUM(W364:W365),"0")</f>
        <v>0</v>
      </c>
      <c r="X367" s="43"/>
      <c r="Y367" s="68"/>
      <c r="Z367" s="68"/>
    </row>
    <row r="368" spans="1:53" ht="14.25" customHeight="1" x14ac:dyDescent="0.25">
      <c r="A368" s="374" t="s">
        <v>81</v>
      </c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4"/>
      <c r="O368" s="374"/>
      <c r="P368" s="374"/>
      <c r="Q368" s="374"/>
      <c r="R368" s="374"/>
      <c r="S368" s="374"/>
      <c r="T368" s="374"/>
      <c r="U368" s="374"/>
      <c r="V368" s="374"/>
      <c r="W368" s="374"/>
      <c r="X368" s="374"/>
      <c r="Y368" s="67"/>
      <c r="Z368" s="67"/>
    </row>
    <row r="369" spans="1:53" ht="27" customHeight="1" x14ac:dyDescent="0.25">
      <c r="A369" s="64" t="s">
        <v>515</v>
      </c>
      <c r="B369" s="64" t="s">
        <v>516</v>
      </c>
      <c r="C369" s="37">
        <v>4301051303</v>
      </c>
      <c r="D369" s="360">
        <v>4607091384246</v>
      </c>
      <c r="E369" s="360"/>
      <c r="F369" s="63">
        <v>1.3</v>
      </c>
      <c r="G369" s="38">
        <v>6</v>
      </c>
      <c r="H369" s="63">
        <v>7.8</v>
      </c>
      <c r="I369" s="63">
        <v>8.3640000000000008</v>
      </c>
      <c r="J369" s="38">
        <v>56</v>
      </c>
      <c r="K369" s="38" t="s">
        <v>114</v>
      </c>
      <c r="L369" s="39" t="s">
        <v>79</v>
      </c>
      <c r="M369" s="38">
        <v>40</v>
      </c>
      <c r="N369" s="4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2"/>
      <c r="P369" s="362"/>
      <c r="Q369" s="362"/>
      <c r="R369" s="363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IFERROR(IF(W369=0,"",ROUNDUP(W369/H369,0)*0.02175),"")</f>
        <v/>
      </c>
      <c r="Y369" s="69" t="s">
        <v>48</v>
      </c>
      <c r="Z369" s="70" t="s">
        <v>48</v>
      </c>
      <c r="AD369" s="71"/>
      <c r="BA369" s="272" t="s">
        <v>66</v>
      </c>
    </row>
    <row r="370" spans="1:53" ht="27" customHeight="1" x14ac:dyDescent="0.25">
      <c r="A370" s="64" t="s">
        <v>517</v>
      </c>
      <c r="B370" s="64" t="s">
        <v>518</v>
      </c>
      <c r="C370" s="37">
        <v>4301051445</v>
      </c>
      <c r="D370" s="360">
        <v>4680115881976</v>
      </c>
      <c r="E370" s="360"/>
      <c r="F370" s="63">
        <v>1.3</v>
      </c>
      <c r="G370" s="38">
        <v>6</v>
      </c>
      <c r="H370" s="63">
        <v>7.8</v>
      </c>
      <c r="I370" s="63">
        <v>8.2799999999999994</v>
      </c>
      <c r="J370" s="38">
        <v>56</v>
      </c>
      <c r="K370" s="38" t="s">
        <v>114</v>
      </c>
      <c r="L370" s="39" t="s">
        <v>79</v>
      </c>
      <c r="M370" s="38">
        <v>40</v>
      </c>
      <c r="N370" s="4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2"/>
      <c r="P370" s="362"/>
      <c r="Q370" s="362"/>
      <c r="R370" s="363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IFERROR(IF(W370=0,"",ROUNDUP(W370/H370,0)*0.02175),"")</f>
        <v/>
      </c>
      <c r="Y370" s="69" t="s">
        <v>48</v>
      </c>
      <c r="Z370" s="70" t="s">
        <v>48</v>
      </c>
      <c r="AD370" s="71"/>
      <c r="BA370" s="273" t="s">
        <v>66</v>
      </c>
    </row>
    <row r="371" spans="1:53" ht="27" customHeight="1" x14ac:dyDescent="0.25">
      <c r="A371" s="64" t="s">
        <v>519</v>
      </c>
      <c r="B371" s="64" t="s">
        <v>520</v>
      </c>
      <c r="C371" s="37">
        <v>4301051297</v>
      </c>
      <c r="D371" s="360">
        <v>4607091384253</v>
      </c>
      <c r="E371" s="360"/>
      <c r="F371" s="63">
        <v>0.4</v>
      </c>
      <c r="G371" s="38">
        <v>6</v>
      </c>
      <c r="H371" s="63">
        <v>2.4</v>
      </c>
      <c r="I371" s="63">
        <v>2.6840000000000002</v>
      </c>
      <c r="J371" s="38">
        <v>156</v>
      </c>
      <c r="K371" s="38" t="s">
        <v>80</v>
      </c>
      <c r="L371" s="39" t="s">
        <v>79</v>
      </c>
      <c r="M371" s="38">
        <v>40</v>
      </c>
      <c r="N371" s="4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2"/>
      <c r="P371" s="362"/>
      <c r="Q371" s="362"/>
      <c r="R371" s="363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IFERROR(IF(W371=0,"",ROUNDUP(W371/H371,0)*0.00753),"")</f>
        <v/>
      </c>
      <c r="Y371" s="69" t="s">
        <v>48</v>
      </c>
      <c r="Z371" s="70" t="s">
        <v>48</v>
      </c>
      <c r="AD371" s="71"/>
      <c r="BA371" s="274" t="s">
        <v>66</v>
      </c>
    </row>
    <row r="372" spans="1:53" ht="27" customHeight="1" x14ac:dyDescent="0.25">
      <c r="A372" s="64" t="s">
        <v>521</v>
      </c>
      <c r="B372" s="64" t="s">
        <v>522</v>
      </c>
      <c r="C372" s="37">
        <v>4301051444</v>
      </c>
      <c r="D372" s="360">
        <v>4680115881969</v>
      </c>
      <c r="E372" s="360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8" t="s">
        <v>80</v>
      </c>
      <c r="L372" s="39" t="s">
        <v>79</v>
      </c>
      <c r="M372" s="38">
        <v>40</v>
      </c>
      <c r="N372" s="4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2"/>
      <c r="P372" s="362"/>
      <c r="Q372" s="362"/>
      <c r="R372" s="363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IFERROR(IF(W372=0,"",ROUNDUP(W372/H372,0)*0.00753),"")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x14ac:dyDescent="0.2">
      <c r="A373" s="368"/>
      <c r="B373" s="368"/>
      <c r="C373" s="368"/>
      <c r="D373" s="368"/>
      <c r="E373" s="368"/>
      <c r="F373" s="368"/>
      <c r="G373" s="368"/>
      <c r="H373" s="368"/>
      <c r="I373" s="368"/>
      <c r="J373" s="368"/>
      <c r="K373" s="368"/>
      <c r="L373" s="368"/>
      <c r="M373" s="369"/>
      <c r="N373" s="365" t="s">
        <v>43</v>
      </c>
      <c r="O373" s="366"/>
      <c r="P373" s="366"/>
      <c r="Q373" s="366"/>
      <c r="R373" s="366"/>
      <c r="S373" s="366"/>
      <c r="T373" s="367"/>
      <c r="U373" s="43" t="s">
        <v>42</v>
      </c>
      <c r="V373" s="44">
        <f>IFERROR(V369/H369,"0")+IFERROR(V370/H370,"0")+IFERROR(V371/H371,"0")+IFERROR(V372/H372,"0")</f>
        <v>0</v>
      </c>
      <c r="W373" s="44">
        <f>IFERROR(W369/H369,"0")+IFERROR(W370/H370,"0")+IFERROR(W371/H371,"0")+IFERROR(W372/H372,"0")</f>
        <v>0</v>
      </c>
      <c r="X373" s="44">
        <f>IFERROR(IF(X369="",0,X369),"0")+IFERROR(IF(X370="",0,X370),"0")+IFERROR(IF(X371="",0,X371),"0")+IFERROR(IF(X372="",0,X372),"0")</f>
        <v>0</v>
      </c>
      <c r="Y373" s="68"/>
      <c r="Z373" s="68"/>
    </row>
    <row r="374" spans="1:53" x14ac:dyDescent="0.2">
      <c r="A374" s="368"/>
      <c r="B374" s="368"/>
      <c r="C374" s="368"/>
      <c r="D374" s="368"/>
      <c r="E374" s="368"/>
      <c r="F374" s="368"/>
      <c r="G374" s="368"/>
      <c r="H374" s="368"/>
      <c r="I374" s="368"/>
      <c r="J374" s="368"/>
      <c r="K374" s="368"/>
      <c r="L374" s="368"/>
      <c r="M374" s="369"/>
      <c r="N374" s="365" t="s">
        <v>43</v>
      </c>
      <c r="O374" s="366"/>
      <c r="P374" s="366"/>
      <c r="Q374" s="366"/>
      <c r="R374" s="366"/>
      <c r="S374" s="366"/>
      <c r="T374" s="367"/>
      <c r="U374" s="43" t="s">
        <v>0</v>
      </c>
      <c r="V374" s="44">
        <f>IFERROR(SUM(V369:V372),"0")</f>
        <v>0</v>
      </c>
      <c r="W374" s="44">
        <f>IFERROR(SUM(W369:W372),"0")</f>
        <v>0</v>
      </c>
      <c r="X374" s="43"/>
      <c r="Y374" s="68"/>
      <c r="Z374" s="68"/>
    </row>
    <row r="375" spans="1:53" ht="14.25" customHeight="1" x14ac:dyDescent="0.25">
      <c r="A375" s="374" t="s">
        <v>211</v>
      </c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4"/>
      <c r="O375" s="374"/>
      <c r="P375" s="374"/>
      <c r="Q375" s="374"/>
      <c r="R375" s="374"/>
      <c r="S375" s="374"/>
      <c r="T375" s="374"/>
      <c r="U375" s="374"/>
      <c r="V375" s="374"/>
      <c r="W375" s="374"/>
      <c r="X375" s="374"/>
      <c r="Y375" s="67"/>
      <c r="Z375" s="67"/>
    </row>
    <row r="376" spans="1:53" ht="27" customHeight="1" x14ac:dyDescent="0.25">
      <c r="A376" s="64" t="s">
        <v>523</v>
      </c>
      <c r="B376" s="64" t="s">
        <v>524</v>
      </c>
      <c r="C376" s="37">
        <v>4301060322</v>
      </c>
      <c r="D376" s="360">
        <v>4607091389357</v>
      </c>
      <c r="E376" s="360"/>
      <c r="F376" s="63">
        <v>1.3</v>
      </c>
      <c r="G376" s="38">
        <v>6</v>
      </c>
      <c r="H376" s="63">
        <v>7.8</v>
      </c>
      <c r="I376" s="63">
        <v>8.2799999999999994</v>
      </c>
      <c r="J376" s="38">
        <v>56</v>
      </c>
      <c r="K376" s="38" t="s">
        <v>114</v>
      </c>
      <c r="L376" s="39" t="s">
        <v>79</v>
      </c>
      <c r="M376" s="38">
        <v>40</v>
      </c>
      <c r="N376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2"/>
      <c r="P376" s="362"/>
      <c r="Q376" s="362"/>
      <c r="R376" s="363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IFERROR(IF(W376=0,"",ROUNDUP(W376/H376,0)*0.02175),"")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x14ac:dyDescent="0.2">
      <c r="A377" s="368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9"/>
      <c r="N377" s="365" t="s">
        <v>43</v>
      </c>
      <c r="O377" s="366"/>
      <c r="P377" s="366"/>
      <c r="Q377" s="366"/>
      <c r="R377" s="366"/>
      <c r="S377" s="366"/>
      <c r="T377" s="367"/>
      <c r="U377" s="43" t="s">
        <v>42</v>
      </c>
      <c r="V377" s="44">
        <f>IFERROR(V376/H376,"0")</f>
        <v>0</v>
      </c>
      <c r="W377" s="44">
        <f>IFERROR(W376/H376,"0")</f>
        <v>0</v>
      </c>
      <c r="X377" s="44">
        <f>IFERROR(IF(X376="",0,X376),"0")</f>
        <v>0</v>
      </c>
      <c r="Y377" s="68"/>
      <c r="Z377" s="68"/>
    </row>
    <row r="378" spans="1:53" x14ac:dyDescent="0.2">
      <c r="A378" s="368"/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69"/>
      <c r="N378" s="365" t="s">
        <v>43</v>
      </c>
      <c r="O378" s="366"/>
      <c r="P378" s="366"/>
      <c r="Q378" s="366"/>
      <c r="R378" s="366"/>
      <c r="S378" s="366"/>
      <c r="T378" s="367"/>
      <c r="U378" s="43" t="s">
        <v>0</v>
      </c>
      <c r="V378" s="44">
        <f>IFERROR(SUM(V376:V376),"0")</f>
        <v>0</v>
      </c>
      <c r="W378" s="44">
        <f>IFERROR(SUM(W376:W376),"0")</f>
        <v>0</v>
      </c>
      <c r="X378" s="43"/>
      <c r="Y378" s="68"/>
      <c r="Z378" s="68"/>
    </row>
    <row r="379" spans="1:53" ht="27.75" customHeight="1" x14ac:dyDescent="0.2">
      <c r="A379" s="388" t="s">
        <v>525</v>
      </c>
      <c r="B379" s="388"/>
      <c r="C379" s="388"/>
      <c r="D379" s="388"/>
      <c r="E379" s="388"/>
      <c r="F379" s="388"/>
      <c r="G379" s="388"/>
      <c r="H379" s="388"/>
      <c r="I379" s="388"/>
      <c r="J379" s="388"/>
      <c r="K379" s="388"/>
      <c r="L379" s="388"/>
      <c r="M379" s="388"/>
      <c r="N379" s="388"/>
      <c r="O379" s="388"/>
      <c r="P379" s="388"/>
      <c r="Q379" s="388"/>
      <c r="R379" s="388"/>
      <c r="S379" s="388"/>
      <c r="T379" s="388"/>
      <c r="U379" s="388"/>
      <c r="V379" s="388"/>
      <c r="W379" s="388"/>
      <c r="X379" s="388"/>
      <c r="Y379" s="55"/>
      <c r="Z379" s="55"/>
    </row>
    <row r="380" spans="1:53" ht="16.5" customHeight="1" x14ac:dyDescent="0.25">
      <c r="A380" s="389" t="s">
        <v>526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66"/>
      <c r="Z380" s="66"/>
    </row>
    <row r="381" spans="1:53" ht="14.25" customHeight="1" x14ac:dyDescent="0.25">
      <c r="A381" s="374" t="s">
        <v>118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67"/>
      <c r="Z381" s="67"/>
    </row>
    <row r="382" spans="1:53" ht="27" customHeight="1" x14ac:dyDescent="0.25">
      <c r="A382" s="64" t="s">
        <v>527</v>
      </c>
      <c r="B382" s="64" t="s">
        <v>528</v>
      </c>
      <c r="C382" s="37">
        <v>4301011428</v>
      </c>
      <c r="D382" s="360">
        <v>4607091389708</v>
      </c>
      <c r="E382" s="360"/>
      <c r="F382" s="63">
        <v>0.45</v>
      </c>
      <c r="G382" s="38">
        <v>6</v>
      </c>
      <c r="H382" s="63">
        <v>2.7</v>
      </c>
      <c r="I382" s="63">
        <v>2.9</v>
      </c>
      <c r="J382" s="38">
        <v>156</v>
      </c>
      <c r="K382" s="38" t="s">
        <v>80</v>
      </c>
      <c r="L382" s="39" t="s">
        <v>113</v>
      </c>
      <c r="M382" s="38">
        <v>50</v>
      </c>
      <c r="N382" s="4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2"/>
      <c r="P382" s="362"/>
      <c r="Q382" s="362"/>
      <c r="R382" s="363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529</v>
      </c>
      <c r="B383" s="64" t="s">
        <v>530</v>
      </c>
      <c r="C383" s="37">
        <v>4301011427</v>
      </c>
      <c r="D383" s="360">
        <v>4607091389692</v>
      </c>
      <c r="E383" s="360"/>
      <c r="F383" s="63">
        <v>0.45</v>
      </c>
      <c r="G383" s="38">
        <v>6</v>
      </c>
      <c r="H383" s="63">
        <v>2.7</v>
      </c>
      <c r="I383" s="63">
        <v>2.9</v>
      </c>
      <c r="J383" s="38">
        <v>156</v>
      </c>
      <c r="K383" s="38" t="s">
        <v>80</v>
      </c>
      <c r="L383" s="39" t="s">
        <v>113</v>
      </c>
      <c r="M383" s="38">
        <v>50</v>
      </c>
      <c r="N383" s="4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2"/>
      <c r="P383" s="362"/>
      <c r="Q383" s="362"/>
      <c r="R383" s="363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x14ac:dyDescent="0.2">
      <c r="A384" s="368"/>
      <c r="B384" s="368"/>
      <c r="C384" s="368"/>
      <c r="D384" s="368"/>
      <c r="E384" s="368"/>
      <c r="F384" s="368"/>
      <c r="G384" s="368"/>
      <c r="H384" s="368"/>
      <c r="I384" s="368"/>
      <c r="J384" s="368"/>
      <c r="K384" s="368"/>
      <c r="L384" s="368"/>
      <c r="M384" s="369"/>
      <c r="N384" s="365" t="s">
        <v>43</v>
      </c>
      <c r="O384" s="366"/>
      <c r="P384" s="366"/>
      <c r="Q384" s="366"/>
      <c r="R384" s="366"/>
      <c r="S384" s="366"/>
      <c r="T384" s="367"/>
      <c r="U384" s="43" t="s">
        <v>42</v>
      </c>
      <c r="V384" s="44">
        <f>IFERROR(V382/H382,"0")+IFERROR(V383/H383,"0")</f>
        <v>0</v>
      </c>
      <c r="W384" s="44">
        <f>IFERROR(W382/H382,"0")+IFERROR(W383/H383,"0")</f>
        <v>0</v>
      </c>
      <c r="X384" s="44">
        <f>IFERROR(IF(X382="",0,X382),"0")+IFERROR(IF(X383="",0,X383),"0")</f>
        <v>0</v>
      </c>
      <c r="Y384" s="68"/>
      <c r="Z384" s="68"/>
    </row>
    <row r="385" spans="1:53" x14ac:dyDescent="0.2">
      <c r="A385" s="368"/>
      <c r="B385" s="368"/>
      <c r="C385" s="368"/>
      <c r="D385" s="368"/>
      <c r="E385" s="368"/>
      <c r="F385" s="368"/>
      <c r="G385" s="368"/>
      <c r="H385" s="368"/>
      <c r="I385" s="368"/>
      <c r="J385" s="368"/>
      <c r="K385" s="368"/>
      <c r="L385" s="368"/>
      <c r="M385" s="369"/>
      <c r="N385" s="365" t="s">
        <v>43</v>
      </c>
      <c r="O385" s="366"/>
      <c r="P385" s="366"/>
      <c r="Q385" s="366"/>
      <c r="R385" s="366"/>
      <c r="S385" s="366"/>
      <c r="T385" s="367"/>
      <c r="U385" s="43" t="s">
        <v>0</v>
      </c>
      <c r="V385" s="44">
        <f>IFERROR(SUM(V382:V383),"0")</f>
        <v>0</v>
      </c>
      <c r="W385" s="44">
        <f>IFERROR(SUM(W382:W383),"0")</f>
        <v>0</v>
      </c>
      <c r="X385" s="43"/>
      <c r="Y385" s="68"/>
      <c r="Z385" s="68"/>
    </row>
    <row r="386" spans="1:53" ht="14.25" customHeight="1" x14ac:dyDescent="0.25">
      <c r="A386" s="374" t="s">
        <v>76</v>
      </c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4"/>
      <c r="O386" s="374"/>
      <c r="P386" s="374"/>
      <c r="Q386" s="374"/>
      <c r="R386" s="374"/>
      <c r="S386" s="374"/>
      <c r="T386" s="374"/>
      <c r="U386" s="374"/>
      <c r="V386" s="374"/>
      <c r="W386" s="374"/>
      <c r="X386" s="374"/>
      <c r="Y386" s="67"/>
      <c r="Z386" s="67"/>
    </row>
    <row r="387" spans="1:53" ht="27" customHeight="1" x14ac:dyDescent="0.25">
      <c r="A387" s="64" t="s">
        <v>531</v>
      </c>
      <c r="B387" s="64" t="s">
        <v>532</v>
      </c>
      <c r="C387" s="37">
        <v>4301031177</v>
      </c>
      <c r="D387" s="360">
        <v>4607091389753</v>
      </c>
      <c r="E387" s="360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80</v>
      </c>
      <c r="L387" s="39" t="s">
        <v>79</v>
      </c>
      <c r="M387" s="38">
        <v>45</v>
      </c>
      <c r="N387" s="45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2"/>
      <c r="P387" s="362"/>
      <c r="Q387" s="362"/>
      <c r="R387" s="363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ref="W387:W399" si="18"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533</v>
      </c>
      <c r="B388" s="64" t="s">
        <v>534</v>
      </c>
      <c r="C388" s="37">
        <v>4301031174</v>
      </c>
      <c r="D388" s="360">
        <v>4607091389760</v>
      </c>
      <c r="E388" s="360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80</v>
      </c>
      <c r="L388" s="39" t="s">
        <v>79</v>
      </c>
      <c r="M388" s="38">
        <v>45</v>
      </c>
      <c r="N388" s="4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2"/>
      <c r="P388" s="362"/>
      <c r="Q388" s="362"/>
      <c r="R388" s="363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8"/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535</v>
      </c>
      <c r="B389" s="64" t="s">
        <v>536</v>
      </c>
      <c r="C389" s="37">
        <v>4301031175</v>
      </c>
      <c r="D389" s="360">
        <v>4607091389746</v>
      </c>
      <c r="E389" s="360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80</v>
      </c>
      <c r="L389" s="39" t="s">
        <v>79</v>
      </c>
      <c r="M389" s="38">
        <v>45</v>
      </c>
      <c r="N389" s="4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2"/>
      <c r="P389" s="362"/>
      <c r="Q389" s="362"/>
      <c r="R389" s="363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37.5" customHeight="1" x14ac:dyDescent="0.25">
      <c r="A390" s="64" t="s">
        <v>537</v>
      </c>
      <c r="B390" s="64" t="s">
        <v>538</v>
      </c>
      <c r="C390" s="37">
        <v>4301031236</v>
      </c>
      <c r="D390" s="360">
        <v>4680115882928</v>
      </c>
      <c r="E390" s="360"/>
      <c r="F390" s="63">
        <v>0.28000000000000003</v>
      </c>
      <c r="G390" s="38">
        <v>6</v>
      </c>
      <c r="H390" s="63">
        <v>1.68</v>
      </c>
      <c r="I390" s="63">
        <v>2.6</v>
      </c>
      <c r="J390" s="38">
        <v>156</v>
      </c>
      <c r="K390" s="38" t="s">
        <v>80</v>
      </c>
      <c r="L390" s="39" t="s">
        <v>79</v>
      </c>
      <c r="M390" s="38">
        <v>35</v>
      </c>
      <c r="N390" s="44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2"/>
      <c r="P390" s="362"/>
      <c r="Q390" s="362"/>
      <c r="R390" s="363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539</v>
      </c>
      <c r="B391" s="64" t="s">
        <v>540</v>
      </c>
      <c r="C391" s="37">
        <v>4301031257</v>
      </c>
      <c r="D391" s="360">
        <v>4680115883147</v>
      </c>
      <c r="E391" s="360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173</v>
      </c>
      <c r="L391" s="39" t="s">
        <v>79</v>
      </c>
      <c r="M391" s="38">
        <v>45</v>
      </c>
      <c r="N391" s="44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2"/>
      <c r="P391" s="362"/>
      <c r="Q391" s="362"/>
      <c r="R391" s="363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 t="shared" ref="X391:X399" si="19">IFERROR(IF(W391=0,"",ROUNDUP(W391/H391,0)*0.00502),"")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541</v>
      </c>
      <c r="B392" s="64" t="s">
        <v>542</v>
      </c>
      <c r="C392" s="37">
        <v>4301031178</v>
      </c>
      <c r="D392" s="360">
        <v>4607091384338</v>
      </c>
      <c r="E392" s="360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173</v>
      </c>
      <c r="L392" s="39" t="s">
        <v>79</v>
      </c>
      <c r="M392" s="38">
        <v>45</v>
      </c>
      <c r="N392" s="4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2"/>
      <c r="P392" s="362"/>
      <c r="Q392" s="362"/>
      <c r="R392" s="363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 t="shared" si="19"/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543</v>
      </c>
      <c r="B393" s="64" t="s">
        <v>544</v>
      </c>
      <c r="C393" s="37">
        <v>4301031254</v>
      </c>
      <c r="D393" s="360">
        <v>4680115883154</v>
      </c>
      <c r="E393" s="360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173</v>
      </c>
      <c r="L393" s="39" t="s">
        <v>79</v>
      </c>
      <c r="M393" s="38">
        <v>45</v>
      </c>
      <c r="N393" s="4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2"/>
      <c r="P393" s="362"/>
      <c r="Q393" s="362"/>
      <c r="R393" s="363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37.5" customHeight="1" x14ac:dyDescent="0.25">
      <c r="A394" s="64" t="s">
        <v>545</v>
      </c>
      <c r="B394" s="64" t="s">
        <v>546</v>
      </c>
      <c r="C394" s="37">
        <v>4301031171</v>
      </c>
      <c r="D394" s="360">
        <v>4607091389524</v>
      </c>
      <c r="E394" s="360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173</v>
      </c>
      <c r="L394" s="39" t="s">
        <v>79</v>
      </c>
      <c r="M394" s="38">
        <v>45</v>
      </c>
      <c r="N394" s="4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2"/>
      <c r="P394" s="362"/>
      <c r="Q394" s="362"/>
      <c r="R394" s="36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si="19"/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547</v>
      </c>
      <c r="B395" s="64" t="s">
        <v>548</v>
      </c>
      <c r="C395" s="37">
        <v>4301031258</v>
      </c>
      <c r="D395" s="360">
        <v>4680115883161</v>
      </c>
      <c r="E395" s="360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173</v>
      </c>
      <c r="L395" s="39" t="s">
        <v>79</v>
      </c>
      <c r="M395" s="38">
        <v>45</v>
      </c>
      <c r="N395" s="44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2"/>
      <c r="P395" s="362"/>
      <c r="Q395" s="362"/>
      <c r="R395" s="36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549</v>
      </c>
      <c r="B396" s="64" t="s">
        <v>550</v>
      </c>
      <c r="C396" s="37">
        <v>4301031170</v>
      </c>
      <c r="D396" s="360">
        <v>4607091384345</v>
      </c>
      <c r="E396" s="360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173</v>
      </c>
      <c r="L396" s="39" t="s">
        <v>79</v>
      </c>
      <c r="M396" s="38">
        <v>45</v>
      </c>
      <c r="N396" s="44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2"/>
      <c r="P396" s="362"/>
      <c r="Q396" s="362"/>
      <c r="R396" s="363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551</v>
      </c>
      <c r="B397" s="64" t="s">
        <v>552</v>
      </c>
      <c r="C397" s="37">
        <v>4301031256</v>
      </c>
      <c r="D397" s="360">
        <v>4680115883178</v>
      </c>
      <c r="E397" s="360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173</v>
      </c>
      <c r="L397" s="39" t="s">
        <v>79</v>
      </c>
      <c r="M397" s="38">
        <v>45</v>
      </c>
      <c r="N397" s="44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2"/>
      <c r="P397" s="362"/>
      <c r="Q397" s="362"/>
      <c r="R397" s="36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553</v>
      </c>
      <c r="B398" s="64" t="s">
        <v>554</v>
      </c>
      <c r="C398" s="37">
        <v>4301031172</v>
      </c>
      <c r="D398" s="360">
        <v>4607091389531</v>
      </c>
      <c r="E398" s="360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173</v>
      </c>
      <c r="L398" s="39" t="s">
        <v>79</v>
      </c>
      <c r="M398" s="38">
        <v>45</v>
      </c>
      <c r="N398" s="43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2"/>
      <c r="P398" s="362"/>
      <c r="Q398" s="362"/>
      <c r="R398" s="36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555</v>
      </c>
      <c r="B399" s="64" t="s">
        <v>556</v>
      </c>
      <c r="C399" s="37">
        <v>4301031255</v>
      </c>
      <c r="D399" s="360">
        <v>4680115883185</v>
      </c>
      <c r="E399" s="360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173</v>
      </c>
      <c r="L399" s="39" t="s">
        <v>79</v>
      </c>
      <c r="M399" s="38">
        <v>45</v>
      </c>
      <c r="N399" s="4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2"/>
      <c r="P399" s="362"/>
      <c r="Q399" s="362"/>
      <c r="R399" s="363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x14ac:dyDescent="0.2">
      <c r="A400" s="368"/>
      <c r="B400" s="368"/>
      <c r="C400" s="368"/>
      <c r="D400" s="368"/>
      <c r="E400" s="368"/>
      <c r="F400" s="368"/>
      <c r="G400" s="368"/>
      <c r="H400" s="368"/>
      <c r="I400" s="368"/>
      <c r="J400" s="368"/>
      <c r="K400" s="368"/>
      <c r="L400" s="368"/>
      <c r="M400" s="369"/>
      <c r="N400" s="365" t="s">
        <v>43</v>
      </c>
      <c r="O400" s="366"/>
      <c r="P400" s="366"/>
      <c r="Q400" s="366"/>
      <c r="R400" s="366"/>
      <c r="S400" s="366"/>
      <c r="T400" s="367"/>
      <c r="U400" s="43" t="s">
        <v>42</v>
      </c>
      <c r="V400" s="44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0</v>
      </c>
      <c r="W400" s="44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0</v>
      </c>
      <c r="X400" s="44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</v>
      </c>
      <c r="Y400" s="68"/>
      <c r="Z400" s="68"/>
    </row>
    <row r="401" spans="1:53" x14ac:dyDescent="0.2">
      <c r="A401" s="368"/>
      <c r="B401" s="368"/>
      <c r="C401" s="368"/>
      <c r="D401" s="368"/>
      <c r="E401" s="368"/>
      <c r="F401" s="368"/>
      <c r="G401" s="368"/>
      <c r="H401" s="368"/>
      <c r="I401" s="368"/>
      <c r="J401" s="368"/>
      <c r="K401" s="368"/>
      <c r="L401" s="368"/>
      <c r="M401" s="369"/>
      <c r="N401" s="365" t="s">
        <v>43</v>
      </c>
      <c r="O401" s="366"/>
      <c r="P401" s="366"/>
      <c r="Q401" s="366"/>
      <c r="R401" s="366"/>
      <c r="S401" s="366"/>
      <c r="T401" s="367"/>
      <c r="U401" s="43" t="s">
        <v>0</v>
      </c>
      <c r="V401" s="44">
        <f>IFERROR(SUM(V387:V399),"0")</f>
        <v>0</v>
      </c>
      <c r="W401" s="44">
        <f>IFERROR(SUM(W387:W399),"0")</f>
        <v>0</v>
      </c>
      <c r="X401" s="43"/>
      <c r="Y401" s="68"/>
      <c r="Z401" s="68"/>
    </row>
    <row r="402" spans="1:53" ht="14.25" customHeight="1" x14ac:dyDescent="0.25">
      <c r="A402" s="374" t="s">
        <v>81</v>
      </c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4"/>
      <c r="O402" s="374"/>
      <c r="P402" s="374"/>
      <c r="Q402" s="374"/>
      <c r="R402" s="374"/>
      <c r="S402" s="374"/>
      <c r="T402" s="374"/>
      <c r="U402" s="374"/>
      <c r="V402" s="374"/>
      <c r="W402" s="374"/>
      <c r="X402" s="374"/>
      <c r="Y402" s="67"/>
      <c r="Z402" s="67"/>
    </row>
    <row r="403" spans="1:53" ht="27" customHeight="1" x14ac:dyDescent="0.25">
      <c r="A403" s="64" t="s">
        <v>557</v>
      </c>
      <c r="B403" s="64" t="s">
        <v>558</v>
      </c>
      <c r="C403" s="37">
        <v>4301051258</v>
      </c>
      <c r="D403" s="360">
        <v>4607091389685</v>
      </c>
      <c r="E403" s="360"/>
      <c r="F403" s="63">
        <v>1.3</v>
      </c>
      <c r="G403" s="38">
        <v>6</v>
      </c>
      <c r="H403" s="63">
        <v>7.8</v>
      </c>
      <c r="I403" s="63">
        <v>8.3460000000000001</v>
      </c>
      <c r="J403" s="38">
        <v>56</v>
      </c>
      <c r="K403" s="38" t="s">
        <v>114</v>
      </c>
      <c r="L403" s="39" t="s">
        <v>133</v>
      </c>
      <c r="M403" s="38">
        <v>45</v>
      </c>
      <c r="N403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2"/>
      <c r="P403" s="362"/>
      <c r="Q403" s="362"/>
      <c r="R403" s="363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IFERROR(IF(W403=0,"",ROUNDUP(W403/H403,0)*0.02175),"")</f>
        <v/>
      </c>
      <c r="Y403" s="69" t="s">
        <v>48</v>
      </c>
      <c r="Z403" s="70" t="s">
        <v>48</v>
      </c>
      <c r="AD403" s="71"/>
      <c r="BA403" s="292" t="s">
        <v>66</v>
      </c>
    </row>
    <row r="404" spans="1:53" ht="27" customHeight="1" x14ac:dyDescent="0.25">
      <c r="A404" s="64" t="s">
        <v>559</v>
      </c>
      <c r="B404" s="64" t="s">
        <v>560</v>
      </c>
      <c r="C404" s="37">
        <v>4301051431</v>
      </c>
      <c r="D404" s="360">
        <v>4607091389654</v>
      </c>
      <c r="E404" s="360"/>
      <c r="F404" s="63">
        <v>0.33</v>
      </c>
      <c r="G404" s="38">
        <v>6</v>
      </c>
      <c r="H404" s="63">
        <v>1.98</v>
      </c>
      <c r="I404" s="63">
        <v>2.258</v>
      </c>
      <c r="J404" s="38">
        <v>156</v>
      </c>
      <c r="K404" s="38" t="s">
        <v>80</v>
      </c>
      <c r="L404" s="39" t="s">
        <v>133</v>
      </c>
      <c r="M404" s="38">
        <v>45</v>
      </c>
      <c r="N40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2"/>
      <c r="P404" s="362"/>
      <c r="Q404" s="362"/>
      <c r="R404" s="363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IFERROR(IF(W404=0,"",ROUNDUP(W404/H404,0)*0.00753),"")</f>
        <v/>
      </c>
      <c r="Y404" s="69" t="s">
        <v>48</v>
      </c>
      <c r="Z404" s="70" t="s">
        <v>48</v>
      </c>
      <c r="AD404" s="71"/>
      <c r="BA404" s="293" t="s">
        <v>66</v>
      </c>
    </row>
    <row r="405" spans="1:53" ht="27" customHeight="1" x14ac:dyDescent="0.25">
      <c r="A405" s="64" t="s">
        <v>561</v>
      </c>
      <c r="B405" s="64" t="s">
        <v>562</v>
      </c>
      <c r="C405" s="37">
        <v>4301051284</v>
      </c>
      <c r="D405" s="360">
        <v>4607091384352</v>
      </c>
      <c r="E405" s="360"/>
      <c r="F405" s="63">
        <v>0.6</v>
      </c>
      <c r="G405" s="38">
        <v>4</v>
      </c>
      <c r="H405" s="63">
        <v>2.4</v>
      </c>
      <c r="I405" s="63">
        <v>2.6459999999999999</v>
      </c>
      <c r="J405" s="38">
        <v>120</v>
      </c>
      <c r="K405" s="38" t="s">
        <v>80</v>
      </c>
      <c r="L405" s="39" t="s">
        <v>133</v>
      </c>
      <c r="M405" s="38">
        <v>45</v>
      </c>
      <c r="N405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2"/>
      <c r="P405" s="362"/>
      <c r="Q405" s="362"/>
      <c r="R405" s="363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94" t="s">
        <v>66</v>
      </c>
    </row>
    <row r="406" spans="1:53" ht="27" customHeight="1" x14ac:dyDescent="0.25">
      <c r="A406" s="64" t="s">
        <v>563</v>
      </c>
      <c r="B406" s="64" t="s">
        <v>564</v>
      </c>
      <c r="C406" s="37">
        <v>4301051257</v>
      </c>
      <c r="D406" s="360">
        <v>4607091389661</v>
      </c>
      <c r="E406" s="360"/>
      <c r="F406" s="63">
        <v>0.55000000000000004</v>
      </c>
      <c r="G406" s="38">
        <v>4</v>
      </c>
      <c r="H406" s="63">
        <v>2.2000000000000002</v>
      </c>
      <c r="I406" s="63">
        <v>2.492</v>
      </c>
      <c r="J406" s="38">
        <v>120</v>
      </c>
      <c r="K406" s="38" t="s">
        <v>80</v>
      </c>
      <c r="L406" s="39" t="s">
        <v>133</v>
      </c>
      <c r="M406" s="38">
        <v>45</v>
      </c>
      <c r="N406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2"/>
      <c r="P406" s="362"/>
      <c r="Q406" s="362"/>
      <c r="R406" s="363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x14ac:dyDescent="0.2">
      <c r="A407" s="368"/>
      <c r="B407" s="368"/>
      <c r="C407" s="368"/>
      <c r="D407" s="368"/>
      <c r="E407" s="368"/>
      <c r="F407" s="368"/>
      <c r="G407" s="368"/>
      <c r="H407" s="368"/>
      <c r="I407" s="368"/>
      <c r="J407" s="368"/>
      <c r="K407" s="368"/>
      <c r="L407" s="368"/>
      <c r="M407" s="369"/>
      <c r="N407" s="365" t="s">
        <v>43</v>
      </c>
      <c r="O407" s="366"/>
      <c r="P407" s="366"/>
      <c r="Q407" s="366"/>
      <c r="R407" s="366"/>
      <c r="S407" s="366"/>
      <c r="T407" s="367"/>
      <c r="U407" s="43" t="s">
        <v>42</v>
      </c>
      <c r="V407" s="44">
        <f>IFERROR(V403/H403,"0")+IFERROR(V404/H404,"0")+IFERROR(V405/H405,"0")+IFERROR(V406/H406,"0")</f>
        <v>0</v>
      </c>
      <c r="W407" s="44">
        <f>IFERROR(W403/H403,"0")+IFERROR(W404/H404,"0")+IFERROR(W405/H405,"0")+IFERROR(W406/H406,"0")</f>
        <v>0</v>
      </c>
      <c r="X407" s="44">
        <f>IFERROR(IF(X403="",0,X403),"0")+IFERROR(IF(X404="",0,X404),"0")+IFERROR(IF(X405="",0,X405),"0")+IFERROR(IF(X406="",0,X406),"0")</f>
        <v>0</v>
      </c>
      <c r="Y407" s="68"/>
      <c r="Z407" s="68"/>
    </row>
    <row r="408" spans="1:53" x14ac:dyDescent="0.2">
      <c r="A408" s="368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69"/>
      <c r="N408" s="365" t="s">
        <v>43</v>
      </c>
      <c r="O408" s="366"/>
      <c r="P408" s="366"/>
      <c r="Q408" s="366"/>
      <c r="R408" s="366"/>
      <c r="S408" s="366"/>
      <c r="T408" s="367"/>
      <c r="U408" s="43" t="s">
        <v>0</v>
      </c>
      <c r="V408" s="44">
        <f>IFERROR(SUM(V403:V406),"0")</f>
        <v>0</v>
      </c>
      <c r="W408" s="44">
        <f>IFERROR(SUM(W403:W406),"0")</f>
        <v>0</v>
      </c>
      <c r="X408" s="43"/>
      <c r="Y408" s="68"/>
      <c r="Z408" s="68"/>
    </row>
    <row r="409" spans="1:53" ht="14.25" customHeight="1" x14ac:dyDescent="0.25">
      <c r="A409" s="374" t="s">
        <v>211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67"/>
      <c r="Z409" s="67"/>
    </row>
    <row r="410" spans="1:53" ht="27" customHeight="1" x14ac:dyDescent="0.25">
      <c r="A410" s="64" t="s">
        <v>565</v>
      </c>
      <c r="B410" s="64" t="s">
        <v>566</v>
      </c>
      <c r="C410" s="37">
        <v>4301060352</v>
      </c>
      <c r="D410" s="360">
        <v>4680115881648</v>
      </c>
      <c r="E410" s="360"/>
      <c r="F410" s="63">
        <v>1</v>
      </c>
      <c r="G410" s="38">
        <v>4</v>
      </c>
      <c r="H410" s="63">
        <v>4</v>
      </c>
      <c r="I410" s="63">
        <v>4.4039999999999999</v>
      </c>
      <c r="J410" s="38">
        <v>104</v>
      </c>
      <c r="K410" s="38" t="s">
        <v>114</v>
      </c>
      <c r="L410" s="39" t="s">
        <v>79</v>
      </c>
      <c r="M410" s="38">
        <v>35</v>
      </c>
      <c r="N410" s="4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2"/>
      <c r="P410" s="362"/>
      <c r="Q410" s="362"/>
      <c r="R410" s="363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x14ac:dyDescent="0.2">
      <c r="A411" s="368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69"/>
      <c r="N411" s="365" t="s">
        <v>43</v>
      </c>
      <c r="O411" s="366"/>
      <c r="P411" s="366"/>
      <c r="Q411" s="366"/>
      <c r="R411" s="366"/>
      <c r="S411" s="366"/>
      <c r="T411" s="367"/>
      <c r="U411" s="43" t="s">
        <v>42</v>
      </c>
      <c r="V411" s="44">
        <f>IFERROR(V410/H410,"0")</f>
        <v>0</v>
      </c>
      <c r="W411" s="44">
        <f>IFERROR(W410/H410,"0")</f>
        <v>0</v>
      </c>
      <c r="X411" s="44">
        <f>IFERROR(IF(X410="",0,X410),"0")</f>
        <v>0</v>
      </c>
      <c r="Y411" s="68"/>
      <c r="Z411" s="68"/>
    </row>
    <row r="412" spans="1:53" x14ac:dyDescent="0.2">
      <c r="A412" s="368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69"/>
      <c r="N412" s="365" t="s">
        <v>43</v>
      </c>
      <c r="O412" s="366"/>
      <c r="P412" s="366"/>
      <c r="Q412" s="366"/>
      <c r="R412" s="366"/>
      <c r="S412" s="366"/>
      <c r="T412" s="367"/>
      <c r="U412" s="43" t="s">
        <v>0</v>
      </c>
      <c r="V412" s="44">
        <f>IFERROR(SUM(V410:V410),"0")</f>
        <v>0</v>
      </c>
      <c r="W412" s="44">
        <f>IFERROR(SUM(W410:W410),"0")</f>
        <v>0</v>
      </c>
      <c r="X412" s="43"/>
      <c r="Y412" s="68"/>
      <c r="Z412" s="68"/>
    </row>
    <row r="413" spans="1:53" ht="14.25" customHeight="1" x14ac:dyDescent="0.25">
      <c r="A413" s="374" t="s">
        <v>96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67"/>
      <c r="Z413" s="67"/>
    </row>
    <row r="414" spans="1:53" ht="27" customHeight="1" x14ac:dyDescent="0.25">
      <c r="A414" s="64" t="s">
        <v>567</v>
      </c>
      <c r="B414" s="64" t="s">
        <v>568</v>
      </c>
      <c r="C414" s="37">
        <v>4301032045</v>
      </c>
      <c r="D414" s="360">
        <v>4680115884335</v>
      </c>
      <c r="E414" s="360"/>
      <c r="F414" s="63">
        <v>0.06</v>
      </c>
      <c r="G414" s="38">
        <v>20</v>
      </c>
      <c r="H414" s="63">
        <v>1.2</v>
      </c>
      <c r="I414" s="63">
        <v>1.8</v>
      </c>
      <c r="J414" s="38">
        <v>200</v>
      </c>
      <c r="K414" s="38" t="s">
        <v>570</v>
      </c>
      <c r="L414" s="39" t="s">
        <v>569</v>
      </c>
      <c r="M414" s="38">
        <v>60</v>
      </c>
      <c r="N414" s="4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2"/>
      <c r="P414" s="362"/>
      <c r="Q414" s="362"/>
      <c r="R414" s="363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IFERROR(IF(W414=0,"",ROUNDUP(W414/H414,0)*0.00627),"")</f>
        <v/>
      </c>
      <c r="Y414" s="69" t="s">
        <v>48</v>
      </c>
      <c r="Z414" s="70" t="s">
        <v>48</v>
      </c>
      <c r="AD414" s="71"/>
      <c r="BA414" s="297" t="s">
        <v>66</v>
      </c>
    </row>
    <row r="415" spans="1:53" ht="27" customHeight="1" x14ac:dyDescent="0.25">
      <c r="A415" s="64" t="s">
        <v>571</v>
      </c>
      <c r="B415" s="64" t="s">
        <v>572</v>
      </c>
      <c r="C415" s="37">
        <v>4301032047</v>
      </c>
      <c r="D415" s="360">
        <v>4680115884342</v>
      </c>
      <c r="E415" s="360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570</v>
      </c>
      <c r="L415" s="39" t="s">
        <v>569</v>
      </c>
      <c r="M415" s="38">
        <v>60</v>
      </c>
      <c r="N415" s="4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2"/>
      <c r="P415" s="362"/>
      <c r="Q415" s="362"/>
      <c r="R415" s="363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48</v>
      </c>
      <c r="AD415" s="71"/>
      <c r="BA415" s="298" t="s">
        <v>66</v>
      </c>
    </row>
    <row r="416" spans="1:53" ht="27" customHeight="1" x14ac:dyDescent="0.25">
      <c r="A416" s="64" t="s">
        <v>573</v>
      </c>
      <c r="B416" s="64" t="s">
        <v>574</v>
      </c>
      <c r="C416" s="37">
        <v>4301170011</v>
      </c>
      <c r="D416" s="360">
        <v>4680115884113</v>
      </c>
      <c r="E416" s="360"/>
      <c r="F416" s="63">
        <v>0.11</v>
      </c>
      <c r="G416" s="38">
        <v>12</v>
      </c>
      <c r="H416" s="63">
        <v>1.32</v>
      </c>
      <c r="I416" s="63">
        <v>1.88</v>
      </c>
      <c r="J416" s="38">
        <v>200</v>
      </c>
      <c r="K416" s="38" t="s">
        <v>570</v>
      </c>
      <c r="L416" s="39" t="s">
        <v>569</v>
      </c>
      <c r="M416" s="38">
        <v>150</v>
      </c>
      <c r="N416" s="4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2"/>
      <c r="P416" s="362"/>
      <c r="Q416" s="362"/>
      <c r="R416" s="363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IFERROR(IF(W416=0,"",ROUNDUP(W416/H416,0)*0.00627),"")</f>
        <v/>
      </c>
      <c r="Y416" s="69" t="s">
        <v>48</v>
      </c>
      <c r="Z416" s="70" t="s">
        <v>48</v>
      </c>
      <c r="AD416" s="71"/>
      <c r="BA416" s="299" t="s">
        <v>66</v>
      </c>
    </row>
    <row r="417" spans="1:53" x14ac:dyDescent="0.2">
      <c r="A417" s="368"/>
      <c r="B417" s="368"/>
      <c r="C417" s="368"/>
      <c r="D417" s="368"/>
      <c r="E417" s="368"/>
      <c r="F417" s="368"/>
      <c r="G417" s="368"/>
      <c r="H417" s="368"/>
      <c r="I417" s="368"/>
      <c r="J417" s="368"/>
      <c r="K417" s="368"/>
      <c r="L417" s="368"/>
      <c r="M417" s="369"/>
      <c r="N417" s="365" t="s">
        <v>43</v>
      </c>
      <c r="O417" s="366"/>
      <c r="P417" s="366"/>
      <c r="Q417" s="366"/>
      <c r="R417" s="366"/>
      <c r="S417" s="366"/>
      <c r="T417" s="367"/>
      <c r="U417" s="43" t="s">
        <v>42</v>
      </c>
      <c r="V417" s="44">
        <f>IFERROR(V414/H414,"0")+IFERROR(V415/H415,"0")+IFERROR(V416/H416,"0")</f>
        <v>0</v>
      </c>
      <c r="W417" s="44">
        <f>IFERROR(W414/H414,"0")+IFERROR(W415/H415,"0")+IFERROR(W416/H416,"0")</f>
        <v>0</v>
      </c>
      <c r="X417" s="44">
        <f>IFERROR(IF(X414="",0,X414),"0")+IFERROR(IF(X415="",0,X415),"0")+IFERROR(IF(X416="",0,X416),"0")</f>
        <v>0</v>
      </c>
      <c r="Y417" s="68"/>
      <c r="Z417" s="68"/>
    </row>
    <row r="418" spans="1:53" x14ac:dyDescent="0.2">
      <c r="A418" s="368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69"/>
      <c r="N418" s="365" t="s">
        <v>43</v>
      </c>
      <c r="O418" s="366"/>
      <c r="P418" s="366"/>
      <c r="Q418" s="366"/>
      <c r="R418" s="366"/>
      <c r="S418" s="366"/>
      <c r="T418" s="367"/>
      <c r="U418" s="43" t="s">
        <v>0</v>
      </c>
      <c r="V418" s="44">
        <f>IFERROR(SUM(V414:V416),"0")</f>
        <v>0</v>
      </c>
      <c r="W418" s="44">
        <f>IFERROR(SUM(W414:W416),"0")</f>
        <v>0</v>
      </c>
      <c r="X418" s="43"/>
      <c r="Y418" s="68"/>
      <c r="Z418" s="68"/>
    </row>
    <row r="419" spans="1:53" ht="16.5" customHeight="1" x14ac:dyDescent="0.25">
      <c r="A419" s="389" t="s">
        <v>575</v>
      </c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89"/>
      <c r="O419" s="389"/>
      <c r="P419" s="389"/>
      <c r="Q419" s="389"/>
      <c r="R419" s="389"/>
      <c r="S419" s="389"/>
      <c r="T419" s="389"/>
      <c r="U419" s="389"/>
      <c r="V419" s="389"/>
      <c r="W419" s="389"/>
      <c r="X419" s="389"/>
      <c r="Y419" s="66"/>
      <c r="Z419" s="66"/>
    </row>
    <row r="420" spans="1:53" ht="14.25" customHeight="1" x14ac:dyDescent="0.25">
      <c r="A420" s="374" t="s">
        <v>110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67"/>
      <c r="Z420" s="67"/>
    </row>
    <row r="421" spans="1:53" ht="27" customHeight="1" x14ac:dyDescent="0.25">
      <c r="A421" s="64" t="s">
        <v>576</v>
      </c>
      <c r="B421" s="64" t="s">
        <v>577</v>
      </c>
      <c r="C421" s="37">
        <v>4301020214</v>
      </c>
      <c r="D421" s="360">
        <v>4607091389388</v>
      </c>
      <c r="E421" s="360"/>
      <c r="F421" s="63">
        <v>1.3</v>
      </c>
      <c r="G421" s="38">
        <v>4</v>
      </c>
      <c r="H421" s="63">
        <v>5.2</v>
      </c>
      <c r="I421" s="63">
        <v>5.6079999999999997</v>
      </c>
      <c r="J421" s="38">
        <v>104</v>
      </c>
      <c r="K421" s="38" t="s">
        <v>114</v>
      </c>
      <c r="L421" s="39" t="s">
        <v>113</v>
      </c>
      <c r="M421" s="38">
        <v>35</v>
      </c>
      <c r="N421" s="4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2"/>
      <c r="P421" s="362"/>
      <c r="Q421" s="362"/>
      <c r="R421" s="363"/>
      <c r="S421" s="40" t="s">
        <v>48</v>
      </c>
      <c r="T421" s="40" t="s">
        <v>48</v>
      </c>
      <c r="U421" s="41" t="s">
        <v>0</v>
      </c>
      <c r="V421" s="59">
        <v>0</v>
      </c>
      <c r="W421" s="56">
        <f>IFERROR(IF(V421="",0,CEILING((V421/$H421),1)*$H421),"")</f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customHeight="1" x14ac:dyDescent="0.25">
      <c r="A422" s="64" t="s">
        <v>578</v>
      </c>
      <c r="B422" s="64" t="s">
        <v>579</v>
      </c>
      <c r="C422" s="37">
        <v>4301020185</v>
      </c>
      <c r="D422" s="360">
        <v>4607091389364</v>
      </c>
      <c r="E422" s="360"/>
      <c r="F422" s="63">
        <v>0.42</v>
      </c>
      <c r="G422" s="38">
        <v>6</v>
      </c>
      <c r="H422" s="63">
        <v>2.52</v>
      </c>
      <c r="I422" s="63">
        <v>2.75</v>
      </c>
      <c r="J422" s="38">
        <v>156</v>
      </c>
      <c r="K422" s="38" t="s">
        <v>80</v>
      </c>
      <c r="L422" s="39" t="s">
        <v>133</v>
      </c>
      <c r="M422" s="38">
        <v>35</v>
      </c>
      <c r="N422" s="42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2"/>
      <c r="P422" s="362"/>
      <c r="Q422" s="362"/>
      <c r="R422" s="363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IFERROR(IF(W422=0,"",ROUNDUP(W422/H422,0)*0.00753),"")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x14ac:dyDescent="0.2">
      <c r="A423" s="368"/>
      <c r="B423" s="368"/>
      <c r="C423" s="368"/>
      <c r="D423" s="368"/>
      <c r="E423" s="368"/>
      <c r="F423" s="368"/>
      <c r="G423" s="368"/>
      <c r="H423" s="368"/>
      <c r="I423" s="368"/>
      <c r="J423" s="368"/>
      <c r="K423" s="368"/>
      <c r="L423" s="368"/>
      <c r="M423" s="369"/>
      <c r="N423" s="365" t="s">
        <v>43</v>
      </c>
      <c r="O423" s="366"/>
      <c r="P423" s="366"/>
      <c r="Q423" s="366"/>
      <c r="R423" s="366"/>
      <c r="S423" s="366"/>
      <c r="T423" s="367"/>
      <c r="U423" s="43" t="s">
        <v>42</v>
      </c>
      <c r="V423" s="44">
        <f>IFERROR(V421/H421,"0")+IFERROR(V422/H422,"0")</f>
        <v>0</v>
      </c>
      <c r="W423" s="44">
        <f>IFERROR(W421/H421,"0")+IFERROR(W422/H422,"0")</f>
        <v>0</v>
      </c>
      <c r="X423" s="44">
        <f>IFERROR(IF(X421="",0,X421),"0")+IFERROR(IF(X422="",0,X422),"0")</f>
        <v>0</v>
      </c>
      <c r="Y423" s="68"/>
      <c r="Z423" s="68"/>
    </row>
    <row r="424" spans="1:53" x14ac:dyDescent="0.2">
      <c r="A424" s="368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69"/>
      <c r="N424" s="365" t="s">
        <v>43</v>
      </c>
      <c r="O424" s="366"/>
      <c r="P424" s="366"/>
      <c r="Q424" s="366"/>
      <c r="R424" s="366"/>
      <c r="S424" s="366"/>
      <c r="T424" s="367"/>
      <c r="U424" s="43" t="s">
        <v>0</v>
      </c>
      <c r="V424" s="44">
        <f>IFERROR(SUM(V421:V422),"0")</f>
        <v>0</v>
      </c>
      <c r="W424" s="44">
        <f>IFERROR(SUM(W421:W422),"0")</f>
        <v>0</v>
      </c>
      <c r="X424" s="43"/>
      <c r="Y424" s="68"/>
      <c r="Z424" s="68"/>
    </row>
    <row r="425" spans="1:53" ht="14.25" customHeight="1" x14ac:dyDescent="0.25">
      <c r="A425" s="374" t="s">
        <v>76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67"/>
      <c r="Z425" s="67"/>
    </row>
    <row r="426" spans="1:53" ht="27" customHeight="1" x14ac:dyDescent="0.25">
      <c r="A426" s="64" t="s">
        <v>580</v>
      </c>
      <c r="B426" s="64" t="s">
        <v>581</v>
      </c>
      <c r="C426" s="37">
        <v>4301031212</v>
      </c>
      <c r="D426" s="360">
        <v>4607091389739</v>
      </c>
      <c r="E426" s="360"/>
      <c r="F426" s="63">
        <v>0.7</v>
      </c>
      <c r="G426" s="38">
        <v>6</v>
      </c>
      <c r="H426" s="63">
        <v>4.2</v>
      </c>
      <c r="I426" s="63">
        <v>4.43</v>
      </c>
      <c r="J426" s="38">
        <v>156</v>
      </c>
      <c r="K426" s="38" t="s">
        <v>80</v>
      </c>
      <c r="L426" s="39" t="s">
        <v>113</v>
      </c>
      <c r="M426" s="38">
        <v>45</v>
      </c>
      <c r="N426" s="4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2"/>
      <c r="P426" s="362"/>
      <c r="Q426" s="362"/>
      <c r="R426" s="363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ref="W426:W432" si="20"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2" t="s">
        <v>66</v>
      </c>
    </row>
    <row r="427" spans="1:53" ht="27" customHeight="1" x14ac:dyDescent="0.25">
      <c r="A427" s="64" t="s">
        <v>582</v>
      </c>
      <c r="B427" s="64" t="s">
        <v>583</v>
      </c>
      <c r="C427" s="37">
        <v>4301031247</v>
      </c>
      <c r="D427" s="360">
        <v>4680115883048</v>
      </c>
      <c r="E427" s="360"/>
      <c r="F427" s="63">
        <v>1</v>
      </c>
      <c r="G427" s="38">
        <v>4</v>
      </c>
      <c r="H427" s="63">
        <v>4</v>
      </c>
      <c r="I427" s="63">
        <v>4.21</v>
      </c>
      <c r="J427" s="38">
        <v>120</v>
      </c>
      <c r="K427" s="38" t="s">
        <v>80</v>
      </c>
      <c r="L427" s="39" t="s">
        <v>79</v>
      </c>
      <c r="M427" s="38">
        <v>40</v>
      </c>
      <c r="N427" s="42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2"/>
      <c r="P427" s="362"/>
      <c r="Q427" s="362"/>
      <c r="R427" s="363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20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3" t="s">
        <v>66</v>
      </c>
    </row>
    <row r="428" spans="1:53" ht="27" customHeight="1" x14ac:dyDescent="0.25">
      <c r="A428" s="64" t="s">
        <v>584</v>
      </c>
      <c r="B428" s="64" t="s">
        <v>585</v>
      </c>
      <c r="C428" s="37">
        <v>4301031176</v>
      </c>
      <c r="D428" s="360">
        <v>4607091389425</v>
      </c>
      <c r="E428" s="360"/>
      <c r="F428" s="63">
        <v>0.35</v>
      </c>
      <c r="G428" s="38">
        <v>6</v>
      </c>
      <c r="H428" s="63">
        <v>2.1</v>
      </c>
      <c r="I428" s="63">
        <v>2.23</v>
      </c>
      <c r="J428" s="38">
        <v>234</v>
      </c>
      <c r="K428" s="38" t="s">
        <v>173</v>
      </c>
      <c r="L428" s="39" t="s">
        <v>79</v>
      </c>
      <c r="M428" s="38">
        <v>45</v>
      </c>
      <c r="N428" s="42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2"/>
      <c r="P428" s="362"/>
      <c r="Q428" s="362"/>
      <c r="R428" s="36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4" t="s">
        <v>66</v>
      </c>
    </row>
    <row r="429" spans="1:53" ht="27" customHeight="1" x14ac:dyDescent="0.25">
      <c r="A429" s="64" t="s">
        <v>586</v>
      </c>
      <c r="B429" s="64" t="s">
        <v>587</v>
      </c>
      <c r="C429" s="37">
        <v>4301031215</v>
      </c>
      <c r="D429" s="360">
        <v>4680115882911</v>
      </c>
      <c r="E429" s="360"/>
      <c r="F429" s="63">
        <v>0.4</v>
      </c>
      <c r="G429" s="38">
        <v>6</v>
      </c>
      <c r="H429" s="63">
        <v>2.4</v>
      </c>
      <c r="I429" s="63">
        <v>2.5299999999999998</v>
      </c>
      <c r="J429" s="38">
        <v>234</v>
      </c>
      <c r="K429" s="38" t="s">
        <v>173</v>
      </c>
      <c r="L429" s="39" t="s">
        <v>79</v>
      </c>
      <c r="M429" s="38">
        <v>40</v>
      </c>
      <c r="N429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2"/>
      <c r="P429" s="362"/>
      <c r="Q429" s="362"/>
      <c r="R429" s="36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customHeight="1" x14ac:dyDescent="0.25">
      <c r="A430" s="64" t="s">
        <v>588</v>
      </c>
      <c r="B430" s="64" t="s">
        <v>589</v>
      </c>
      <c r="C430" s="37">
        <v>4301031167</v>
      </c>
      <c r="D430" s="360">
        <v>4680115880771</v>
      </c>
      <c r="E430" s="360"/>
      <c r="F430" s="63">
        <v>0.28000000000000003</v>
      </c>
      <c r="G430" s="38">
        <v>6</v>
      </c>
      <c r="H430" s="63">
        <v>1.68</v>
      </c>
      <c r="I430" s="63">
        <v>1.81</v>
      </c>
      <c r="J430" s="38">
        <v>234</v>
      </c>
      <c r="K430" s="38" t="s">
        <v>173</v>
      </c>
      <c r="L430" s="39" t="s">
        <v>79</v>
      </c>
      <c r="M430" s="38">
        <v>45</v>
      </c>
      <c r="N430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2"/>
      <c r="P430" s="362"/>
      <c r="Q430" s="362"/>
      <c r="R430" s="363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IFERROR(IF(W430=0,"",ROUNDUP(W430/H430,0)*0.00502),"")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590</v>
      </c>
      <c r="B431" s="64" t="s">
        <v>591</v>
      </c>
      <c r="C431" s="37">
        <v>4301031173</v>
      </c>
      <c r="D431" s="360">
        <v>4607091389500</v>
      </c>
      <c r="E431" s="360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173</v>
      </c>
      <c r="L431" s="39" t="s">
        <v>79</v>
      </c>
      <c r="M431" s="38">
        <v>45</v>
      </c>
      <c r="N431" s="4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2"/>
      <c r="P431" s="362"/>
      <c r="Q431" s="362"/>
      <c r="R431" s="363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592</v>
      </c>
      <c r="B432" s="64" t="s">
        <v>593</v>
      </c>
      <c r="C432" s="37">
        <v>4301031103</v>
      </c>
      <c r="D432" s="360">
        <v>4680115881983</v>
      </c>
      <c r="E432" s="360"/>
      <c r="F432" s="63">
        <v>0.28000000000000003</v>
      </c>
      <c r="G432" s="38">
        <v>4</v>
      </c>
      <c r="H432" s="63">
        <v>1.1200000000000001</v>
      </c>
      <c r="I432" s="63">
        <v>1.252</v>
      </c>
      <c r="J432" s="38">
        <v>234</v>
      </c>
      <c r="K432" s="38" t="s">
        <v>173</v>
      </c>
      <c r="L432" s="39" t="s">
        <v>79</v>
      </c>
      <c r="M432" s="38">
        <v>40</v>
      </c>
      <c r="N432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2"/>
      <c r="P432" s="362"/>
      <c r="Q432" s="362"/>
      <c r="R432" s="363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x14ac:dyDescent="0.2">
      <c r="A433" s="368"/>
      <c r="B433" s="368"/>
      <c r="C433" s="368"/>
      <c r="D433" s="368"/>
      <c r="E433" s="368"/>
      <c r="F433" s="368"/>
      <c r="G433" s="368"/>
      <c r="H433" s="368"/>
      <c r="I433" s="368"/>
      <c r="J433" s="368"/>
      <c r="K433" s="368"/>
      <c r="L433" s="368"/>
      <c r="M433" s="369"/>
      <c r="N433" s="365" t="s">
        <v>43</v>
      </c>
      <c r="O433" s="366"/>
      <c r="P433" s="366"/>
      <c r="Q433" s="366"/>
      <c r="R433" s="366"/>
      <c r="S433" s="366"/>
      <c r="T433" s="367"/>
      <c r="U433" s="43" t="s">
        <v>42</v>
      </c>
      <c r="V433" s="44">
        <f>IFERROR(V426/H426,"0")+IFERROR(V427/H427,"0")+IFERROR(V428/H428,"0")+IFERROR(V429/H429,"0")+IFERROR(V430/H430,"0")+IFERROR(V431/H431,"0")+IFERROR(V432/H432,"0")</f>
        <v>0</v>
      </c>
      <c r="W433" s="44">
        <f>IFERROR(W426/H426,"0")+IFERROR(W427/H427,"0")+IFERROR(W428/H428,"0")+IFERROR(W429/H429,"0")+IFERROR(W430/H430,"0")+IFERROR(W431/H431,"0")+IFERROR(W432/H432,"0")</f>
        <v>0</v>
      </c>
      <c r="X433" s="44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68"/>
      <c r="Z433" s="68"/>
    </row>
    <row r="434" spans="1:53" x14ac:dyDescent="0.2">
      <c r="A434" s="368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69"/>
      <c r="N434" s="365" t="s">
        <v>43</v>
      </c>
      <c r="O434" s="366"/>
      <c r="P434" s="366"/>
      <c r="Q434" s="366"/>
      <c r="R434" s="366"/>
      <c r="S434" s="366"/>
      <c r="T434" s="367"/>
      <c r="U434" s="43" t="s">
        <v>0</v>
      </c>
      <c r="V434" s="44">
        <f>IFERROR(SUM(V426:V432),"0")</f>
        <v>0</v>
      </c>
      <c r="W434" s="44">
        <f>IFERROR(SUM(W426:W432),"0")</f>
        <v>0</v>
      </c>
      <c r="X434" s="43"/>
      <c r="Y434" s="68"/>
      <c r="Z434" s="68"/>
    </row>
    <row r="435" spans="1:53" ht="14.25" customHeight="1" x14ac:dyDescent="0.25">
      <c r="A435" s="374" t="s">
        <v>105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67"/>
      <c r="Z435" s="67"/>
    </row>
    <row r="436" spans="1:53" ht="27" customHeight="1" x14ac:dyDescent="0.25">
      <c r="A436" s="64" t="s">
        <v>594</v>
      </c>
      <c r="B436" s="64" t="s">
        <v>595</v>
      </c>
      <c r="C436" s="37">
        <v>4301170010</v>
      </c>
      <c r="D436" s="360">
        <v>4680115884090</v>
      </c>
      <c r="E436" s="360"/>
      <c r="F436" s="63">
        <v>0.11</v>
      </c>
      <c r="G436" s="38">
        <v>12</v>
      </c>
      <c r="H436" s="63">
        <v>1.32</v>
      </c>
      <c r="I436" s="63">
        <v>1.88</v>
      </c>
      <c r="J436" s="38">
        <v>200</v>
      </c>
      <c r="K436" s="38" t="s">
        <v>570</v>
      </c>
      <c r="L436" s="39" t="s">
        <v>569</v>
      </c>
      <c r="M436" s="38">
        <v>150</v>
      </c>
      <c r="N436" s="42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2"/>
      <c r="P436" s="362"/>
      <c r="Q436" s="362"/>
      <c r="R436" s="363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IFERROR(IF(W436=0,"",ROUNDUP(W436/H436,0)*0.00627),"")</f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x14ac:dyDescent="0.2">
      <c r="A437" s="368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69"/>
      <c r="N437" s="365" t="s">
        <v>43</v>
      </c>
      <c r="O437" s="366"/>
      <c r="P437" s="366"/>
      <c r="Q437" s="366"/>
      <c r="R437" s="366"/>
      <c r="S437" s="366"/>
      <c r="T437" s="367"/>
      <c r="U437" s="43" t="s">
        <v>42</v>
      </c>
      <c r="V437" s="44">
        <f>IFERROR(V436/H436,"0")</f>
        <v>0</v>
      </c>
      <c r="W437" s="44">
        <f>IFERROR(W436/H436,"0")</f>
        <v>0</v>
      </c>
      <c r="X437" s="44">
        <f>IFERROR(IF(X436="",0,X436),"0")</f>
        <v>0</v>
      </c>
      <c r="Y437" s="68"/>
      <c r="Z437" s="68"/>
    </row>
    <row r="438" spans="1:53" x14ac:dyDescent="0.2">
      <c r="A438" s="368"/>
      <c r="B438" s="368"/>
      <c r="C438" s="368"/>
      <c r="D438" s="368"/>
      <c r="E438" s="368"/>
      <c r="F438" s="368"/>
      <c r="G438" s="368"/>
      <c r="H438" s="368"/>
      <c r="I438" s="368"/>
      <c r="J438" s="368"/>
      <c r="K438" s="368"/>
      <c r="L438" s="368"/>
      <c r="M438" s="369"/>
      <c r="N438" s="365" t="s">
        <v>43</v>
      </c>
      <c r="O438" s="366"/>
      <c r="P438" s="366"/>
      <c r="Q438" s="366"/>
      <c r="R438" s="366"/>
      <c r="S438" s="366"/>
      <c r="T438" s="367"/>
      <c r="U438" s="43" t="s">
        <v>0</v>
      </c>
      <c r="V438" s="44">
        <f>IFERROR(SUM(V436:V436),"0")</f>
        <v>0</v>
      </c>
      <c r="W438" s="44">
        <f>IFERROR(SUM(W436:W436),"0")</f>
        <v>0</v>
      </c>
      <c r="X438" s="43"/>
      <c r="Y438" s="68"/>
      <c r="Z438" s="68"/>
    </row>
    <row r="439" spans="1:53" ht="14.25" customHeight="1" x14ac:dyDescent="0.25">
      <c r="A439" s="374" t="s">
        <v>596</v>
      </c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4"/>
      <c r="O439" s="374"/>
      <c r="P439" s="374"/>
      <c r="Q439" s="374"/>
      <c r="R439" s="374"/>
      <c r="S439" s="374"/>
      <c r="T439" s="374"/>
      <c r="U439" s="374"/>
      <c r="V439" s="374"/>
      <c r="W439" s="374"/>
      <c r="X439" s="374"/>
      <c r="Y439" s="67"/>
      <c r="Z439" s="67"/>
    </row>
    <row r="440" spans="1:53" ht="27" customHeight="1" x14ac:dyDescent="0.25">
      <c r="A440" s="64" t="s">
        <v>597</v>
      </c>
      <c r="B440" s="64" t="s">
        <v>598</v>
      </c>
      <c r="C440" s="37">
        <v>4301040357</v>
      </c>
      <c r="D440" s="360">
        <v>4680115884564</v>
      </c>
      <c r="E440" s="360"/>
      <c r="F440" s="63">
        <v>0.15</v>
      </c>
      <c r="G440" s="38">
        <v>20</v>
      </c>
      <c r="H440" s="63">
        <v>3</v>
      </c>
      <c r="I440" s="63">
        <v>3.6</v>
      </c>
      <c r="J440" s="38">
        <v>200</v>
      </c>
      <c r="K440" s="38" t="s">
        <v>570</v>
      </c>
      <c r="L440" s="39" t="s">
        <v>569</v>
      </c>
      <c r="M440" s="38">
        <v>60</v>
      </c>
      <c r="N440" s="42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2"/>
      <c r="P440" s="362"/>
      <c r="Q440" s="362"/>
      <c r="R440" s="363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0" t="s">
        <v>66</v>
      </c>
    </row>
    <row r="441" spans="1:53" x14ac:dyDescent="0.2">
      <c r="A441" s="368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9"/>
      <c r="N441" s="365" t="s">
        <v>43</v>
      </c>
      <c r="O441" s="366"/>
      <c r="P441" s="366"/>
      <c r="Q441" s="366"/>
      <c r="R441" s="366"/>
      <c r="S441" s="366"/>
      <c r="T441" s="367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368"/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69"/>
      <c r="N442" s="365" t="s">
        <v>43</v>
      </c>
      <c r="O442" s="366"/>
      <c r="P442" s="366"/>
      <c r="Q442" s="366"/>
      <c r="R442" s="366"/>
      <c r="S442" s="366"/>
      <c r="T442" s="367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27.75" customHeight="1" x14ac:dyDescent="0.2">
      <c r="A443" s="388" t="s">
        <v>599</v>
      </c>
      <c r="B443" s="388"/>
      <c r="C443" s="388"/>
      <c r="D443" s="388"/>
      <c r="E443" s="388"/>
      <c r="F443" s="388"/>
      <c r="G443" s="388"/>
      <c r="H443" s="388"/>
      <c r="I443" s="388"/>
      <c r="J443" s="388"/>
      <c r="K443" s="388"/>
      <c r="L443" s="388"/>
      <c r="M443" s="388"/>
      <c r="N443" s="388"/>
      <c r="O443" s="388"/>
      <c r="P443" s="388"/>
      <c r="Q443" s="388"/>
      <c r="R443" s="388"/>
      <c r="S443" s="388"/>
      <c r="T443" s="388"/>
      <c r="U443" s="388"/>
      <c r="V443" s="388"/>
      <c r="W443" s="388"/>
      <c r="X443" s="388"/>
      <c r="Y443" s="55"/>
      <c r="Z443" s="55"/>
    </row>
    <row r="444" spans="1:53" ht="16.5" customHeight="1" x14ac:dyDescent="0.25">
      <c r="A444" s="389" t="s">
        <v>599</v>
      </c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89"/>
      <c r="O444" s="389"/>
      <c r="P444" s="389"/>
      <c r="Q444" s="389"/>
      <c r="R444" s="389"/>
      <c r="S444" s="389"/>
      <c r="T444" s="389"/>
      <c r="U444" s="389"/>
      <c r="V444" s="389"/>
      <c r="W444" s="389"/>
      <c r="X444" s="389"/>
      <c r="Y444" s="66"/>
      <c r="Z444" s="66"/>
    </row>
    <row r="445" spans="1:53" ht="14.25" customHeight="1" x14ac:dyDescent="0.25">
      <c r="A445" s="374" t="s">
        <v>118</v>
      </c>
      <c r="B445" s="374"/>
      <c r="C445" s="374"/>
      <c r="D445" s="374"/>
      <c r="E445" s="374"/>
      <c r="F445" s="374"/>
      <c r="G445" s="374"/>
      <c r="H445" s="374"/>
      <c r="I445" s="374"/>
      <c r="J445" s="374"/>
      <c r="K445" s="374"/>
      <c r="L445" s="374"/>
      <c r="M445" s="374"/>
      <c r="N445" s="374"/>
      <c r="O445" s="374"/>
      <c r="P445" s="374"/>
      <c r="Q445" s="374"/>
      <c r="R445" s="374"/>
      <c r="S445" s="374"/>
      <c r="T445" s="374"/>
      <c r="U445" s="374"/>
      <c r="V445" s="374"/>
      <c r="W445" s="374"/>
      <c r="X445" s="374"/>
      <c r="Y445" s="67"/>
      <c r="Z445" s="67"/>
    </row>
    <row r="446" spans="1:53" ht="27" customHeight="1" x14ac:dyDescent="0.25">
      <c r="A446" s="64" t="s">
        <v>600</v>
      </c>
      <c r="B446" s="64" t="s">
        <v>601</v>
      </c>
      <c r="C446" s="37">
        <v>4301011371</v>
      </c>
      <c r="D446" s="360">
        <v>4607091389067</v>
      </c>
      <c r="E446" s="360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114</v>
      </c>
      <c r="L446" s="39" t="s">
        <v>133</v>
      </c>
      <c r="M446" s="38">
        <v>55</v>
      </c>
      <c r="N446" s="41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2"/>
      <c r="P446" s="362"/>
      <c r="Q446" s="362"/>
      <c r="R446" s="363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ref="W446:W463" si="21">IFERROR(IF(V446="",0,CEILING((V446/$H446),1)*$H446),"")</f>
        <v>0</v>
      </c>
      <c r="X446" s="42" t="str">
        <f t="shared" ref="X446:X454" si="22">IFERROR(IF(W446=0,"",ROUNDUP(W446/H446,0)*0.01196),"")</f>
        <v/>
      </c>
      <c r="Y446" s="69" t="s">
        <v>48</v>
      </c>
      <c r="Z446" s="70" t="s">
        <v>48</v>
      </c>
      <c r="AD446" s="71"/>
      <c r="BA446" s="311" t="s">
        <v>66</v>
      </c>
    </row>
    <row r="447" spans="1:53" ht="27" customHeight="1" x14ac:dyDescent="0.25">
      <c r="A447" s="64" t="s">
        <v>600</v>
      </c>
      <c r="B447" s="64" t="s">
        <v>602</v>
      </c>
      <c r="C447" s="37">
        <v>4301011795</v>
      </c>
      <c r="D447" s="360">
        <v>4607091389067</v>
      </c>
      <c r="E447" s="360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114</v>
      </c>
      <c r="L447" s="39" t="s">
        <v>113</v>
      </c>
      <c r="M447" s="38">
        <v>60</v>
      </c>
      <c r="N447" s="416" t="s">
        <v>603</v>
      </c>
      <c r="O447" s="362"/>
      <c r="P447" s="362"/>
      <c r="Q447" s="362"/>
      <c r="R447" s="363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1"/>
        <v>0</v>
      </c>
      <c r="X447" s="42" t="str">
        <f t="shared" si="22"/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604</v>
      </c>
      <c r="B448" s="64" t="s">
        <v>605</v>
      </c>
      <c r="C448" s="37">
        <v>4301011363</v>
      </c>
      <c r="D448" s="360">
        <v>4607091383522</v>
      </c>
      <c r="E448" s="360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114</v>
      </c>
      <c r="L448" s="39" t="s">
        <v>113</v>
      </c>
      <c r="M448" s="38">
        <v>55</v>
      </c>
      <c r="N448" s="4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2"/>
      <c r="P448" s="362"/>
      <c r="Q448" s="362"/>
      <c r="R448" s="363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1"/>
        <v>0</v>
      </c>
      <c r="X448" s="42" t="str">
        <f t="shared" si="22"/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604</v>
      </c>
      <c r="B449" s="64" t="s">
        <v>606</v>
      </c>
      <c r="C449" s="37">
        <v>4301011779</v>
      </c>
      <c r="D449" s="360">
        <v>4607091383522</v>
      </c>
      <c r="E449" s="360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418" t="s">
        <v>607</v>
      </c>
      <c r="O449" s="362"/>
      <c r="P449" s="362"/>
      <c r="Q449" s="362"/>
      <c r="R449" s="363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608</v>
      </c>
      <c r="B450" s="64" t="s">
        <v>609</v>
      </c>
      <c r="C450" s="37">
        <v>4301011785</v>
      </c>
      <c r="D450" s="360">
        <v>4607091384437</v>
      </c>
      <c r="E450" s="360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19" t="s">
        <v>610</v>
      </c>
      <c r="O450" s="362"/>
      <c r="P450" s="362"/>
      <c r="Q450" s="362"/>
      <c r="R450" s="363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16.5" customHeight="1" x14ac:dyDescent="0.25">
      <c r="A451" s="64" t="s">
        <v>611</v>
      </c>
      <c r="B451" s="64" t="s">
        <v>612</v>
      </c>
      <c r="C451" s="37">
        <v>4301011774</v>
      </c>
      <c r="D451" s="360">
        <v>4680115884502</v>
      </c>
      <c r="E451" s="360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410" t="s">
        <v>613</v>
      </c>
      <c r="O451" s="362"/>
      <c r="P451" s="362"/>
      <c r="Q451" s="362"/>
      <c r="R451" s="363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614</v>
      </c>
      <c r="B452" s="64" t="s">
        <v>615</v>
      </c>
      <c r="C452" s="37">
        <v>4301011365</v>
      </c>
      <c r="D452" s="360">
        <v>4607091389104</v>
      </c>
      <c r="E452" s="360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55</v>
      </c>
      <c r="N452" s="41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2"/>
      <c r="P452" s="362"/>
      <c r="Q452" s="362"/>
      <c r="R452" s="363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614</v>
      </c>
      <c r="B453" s="64" t="s">
        <v>616</v>
      </c>
      <c r="C453" s="37">
        <v>4301011771</v>
      </c>
      <c r="D453" s="360">
        <v>4607091389104</v>
      </c>
      <c r="E453" s="360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412" t="s">
        <v>617</v>
      </c>
      <c r="O453" s="362"/>
      <c r="P453" s="362"/>
      <c r="Q453" s="362"/>
      <c r="R453" s="363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customHeight="1" x14ac:dyDescent="0.25">
      <c r="A454" s="64" t="s">
        <v>618</v>
      </c>
      <c r="B454" s="64" t="s">
        <v>619</v>
      </c>
      <c r="C454" s="37">
        <v>4301011799</v>
      </c>
      <c r="D454" s="360">
        <v>4680115884519</v>
      </c>
      <c r="E454" s="360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133</v>
      </c>
      <c r="M454" s="38">
        <v>60</v>
      </c>
      <c r="N454" s="413" t="s">
        <v>620</v>
      </c>
      <c r="O454" s="362"/>
      <c r="P454" s="362"/>
      <c r="Q454" s="362"/>
      <c r="R454" s="363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621</v>
      </c>
      <c r="B455" s="64" t="s">
        <v>622</v>
      </c>
      <c r="C455" s="37">
        <v>4301011367</v>
      </c>
      <c r="D455" s="360">
        <v>4680115880603</v>
      </c>
      <c r="E455" s="360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113</v>
      </c>
      <c r="M455" s="38">
        <v>55</v>
      </c>
      <c r="N455" s="41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2"/>
      <c r="P455" s="362"/>
      <c r="Q455" s="362"/>
      <c r="R455" s="363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ref="X455:X460" si="23">IFERROR(IF(W455=0,"",ROUNDUP(W455/H455,0)*0.00937),"")</f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621</v>
      </c>
      <c r="B456" s="64" t="s">
        <v>623</v>
      </c>
      <c r="C456" s="37">
        <v>4301011778</v>
      </c>
      <c r="D456" s="360">
        <v>4680115880603</v>
      </c>
      <c r="E456" s="360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60</v>
      </c>
      <c r="N456" s="405" t="s">
        <v>624</v>
      </c>
      <c r="O456" s="362"/>
      <c r="P456" s="362"/>
      <c r="Q456" s="362"/>
      <c r="R456" s="363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3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625</v>
      </c>
      <c r="B457" s="64" t="s">
        <v>626</v>
      </c>
      <c r="C457" s="37">
        <v>4301011168</v>
      </c>
      <c r="D457" s="360">
        <v>4607091389999</v>
      </c>
      <c r="E457" s="360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55</v>
      </c>
      <c r="N457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2"/>
      <c r="P457" s="362"/>
      <c r="Q457" s="362"/>
      <c r="R457" s="363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3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625</v>
      </c>
      <c r="B458" s="64" t="s">
        <v>627</v>
      </c>
      <c r="C458" s="37">
        <v>4301011775</v>
      </c>
      <c r="D458" s="360">
        <v>4607091389999</v>
      </c>
      <c r="E458" s="360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407" t="s">
        <v>628</v>
      </c>
      <c r="O458" s="362"/>
      <c r="P458" s="362"/>
      <c r="Q458" s="362"/>
      <c r="R458" s="363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3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629</v>
      </c>
      <c r="B459" s="64" t="s">
        <v>630</v>
      </c>
      <c r="C459" s="37">
        <v>4301011372</v>
      </c>
      <c r="D459" s="360">
        <v>4680115882782</v>
      </c>
      <c r="E459" s="360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50</v>
      </c>
      <c r="N459" s="4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2"/>
      <c r="P459" s="362"/>
      <c r="Q459" s="362"/>
      <c r="R459" s="363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3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629</v>
      </c>
      <c r="B460" s="64" t="s">
        <v>631</v>
      </c>
      <c r="C460" s="37">
        <v>4301011770</v>
      </c>
      <c r="D460" s="360">
        <v>4680115882782</v>
      </c>
      <c r="E460" s="360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09" t="s">
        <v>632</v>
      </c>
      <c r="O460" s="362"/>
      <c r="P460" s="362"/>
      <c r="Q460" s="362"/>
      <c r="R460" s="363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si="23"/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633</v>
      </c>
      <c r="B461" s="64" t="s">
        <v>634</v>
      </c>
      <c r="C461" s="37">
        <v>4301011190</v>
      </c>
      <c r="D461" s="360">
        <v>4607091389098</v>
      </c>
      <c r="E461" s="360"/>
      <c r="F461" s="63">
        <v>0.4</v>
      </c>
      <c r="G461" s="38">
        <v>6</v>
      </c>
      <c r="H461" s="63">
        <v>2.4</v>
      </c>
      <c r="I461" s="63">
        <v>2.6</v>
      </c>
      <c r="J461" s="38">
        <v>156</v>
      </c>
      <c r="K461" s="38" t="s">
        <v>80</v>
      </c>
      <c r="L461" s="39" t="s">
        <v>133</v>
      </c>
      <c r="M461" s="38">
        <v>50</v>
      </c>
      <c r="N461" s="4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2"/>
      <c r="P461" s="362"/>
      <c r="Q461" s="362"/>
      <c r="R461" s="363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635</v>
      </c>
      <c r="B462" s="64" t="s">
        <v>636</v>
      </c>
      <c r="C462" s="37">
        <v>4301011366</v>
      </c>
      <c r="D462" s="360">
        <v>4607091389982</v>
      </c>
      <c r="E462" s="360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55</v>
      </c>
      <c r="N462" s="4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2"/>
      <c r="P462" s="362"/>
      <c r="Q462" s="362"/>
      <c r="R462" s="363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customHeight="1" x14ac:dyDescent="0.25">
      <c r="A463" s="64" t="s">
        <v>635</v>
      </c>
      <c r="B463" s="64" t="s">
        <v>637</v>
      </c>
      <c r="C463" s="37">
        <v>4301011784</v>
      </c>
      <c r="D463" s="360">
        <v>4607091389982</v>
      </c>
      <c r="E463" s="360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60</v>
      </c>
      <c r="N463" s="404" t="s">
        <v>638</v>
      </c>
      <c r="O463" s="362"/>
      <c r="P463" s="362"/>
      <c r="Q463" s="362"/>
      <c r="R463" s="363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69"/>
      <c r="N464" s="365" t="s">
        <v>43</v>
      </c>
      <c r="O464" s="366"/>
      <c r="P464" s="366"/>
      <c r="Q464" s="366"/>
      <c r="R464" s="366"/>
      <c r="S464" s="366"/>
      <c r="T464" s="367"/>
      <c r="U464" s="43" t="s">
        <v>42</v>
      </c>
      <c r="V464" s="44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0</v>
      </c>
      <c r="W464" s="44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44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0</v>
      </c>
      <c r="Y464" s="68"/>
      <c r="Z464" s="68"/>
    </row>
    <row r="465" spans="1:53" x14ac:dyDescent="0.2">
      <c r="A465" s="368"/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9"/>
      <c r="N465" s="365" t="s">
        <v>43</v>
      </c>
      <c r="O465" s="366"/>
      <c r="P465" s="366"/>
      <c r="Q465" s="366"/>
      <c r="R465" s="366"/>
      <c r="S465" s="366"/>
      <c r="T465" s="367"/>
      <c r="U465" s="43" t="s">
        <v>0</v>
      </c>
      <c r="V465" s="44">
        <f>IFERROR(SUM(V446:V463),"0")</f>
        <v>0</v>
      </c>
      <c r="W465" s="44">
        <f>IFERROR(SUM(W446:W463),"0")</f>
        <v>0</v>
      </c>
      <c r="X465" s="43"/>
      <c r="Y465" s="68"/>
      <c r="Z465" s="68"/>
    </row>
    <row r="466" spans="1:53" ht="14.25" customHeight="1" x14ac:dyDescent="0.25">
      <c r="A466" s="374" t="s">
        <v>110</v>
      </c>
      <c r="B466" s="374"/>
      <c r="C466" s="374"/>
      <c r="D466" s="374"/>
      <c r="E466" s="374"/>
      <c r="F466" s="374"/>
      <c r="G466" s="374"/>
      <c r="H466" s="374"/>
      <c r="I466" s="374"/>
      <c r="J466" s="374"/>
      <c r="K466" s="374"/>
      <c r="L466" s="374"/>
      <c r="M466" s="374"/>
      <c r="N466" s="374"/>
      <c r="O466" s="374"/>
      <c r="P466" s="374"/>
      <c r="Q466" s="374"/>
      <c r="R466" s="374"/>
      <c r="S466" s="374"/>
      <c r="T466" s="374"/>
      <c r="U466" s="374"/>
      <c r="V466" s="374"/>
      <c r="W466" s="374"/>
      <c r="X466" s="374"/>
      <c r="Y466" s="67"/>
      <c r="Z466" s="67"/>
    </row>
    <row r="467" spans="1:53" ht="16.5" customHeight="1" x14ac:dyDescent="0.25">
      <c r="A467" s="64" t="s">
        <v>639</v>
      </c>
      <c r="B467" s="64" t="s">
        <v>640</v>
      </c>
      <c r="C467" s="37">
        <v>4301020222</v>
      </c>
      <c r="D467" s="360">
        <v>4607091388930</v>
      </c>
      <c r="E467" s="360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114</v>
      </c>
      <c r="L467" s="39" t="s">
        <v>113</v>
      </c>
      <c r="M467" s="38">
        <v>55</v>
      </c>
      <c r="N467" s="4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2"/>
      <c r="P467" s="362"/>
      <c r="Q467" s="362"/>
      <c r="R467" s="363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IFERROR(IF(W467=0,"",ROUNDUP(W467/H467,0)*0.01196),"")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ht="16.5" customHeight="1" x14ac:dyDescent="0.25">
      <c r="A468" s="64" t="s">
        <v>641</v>
      </c>
      <c r="B468" s="64" t="s">
        <v>642</v>
      </c>
      <c r="C468" s="37">
        <v>4301020206</v>
      </c>
      <c r="D468" s="360">
        <v>4680115880054</v>
      </c>
      <c r="E468" s="360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80</v>
      </c>
      <c r="L468" s="39" t="s">
        <v>113</v>
      </c>
      <c r="M468" s="38">
        <v>55</v>
      </c>
      <c r="N468" s="40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2"/>
      <c r="P468" s="362"/>
      <c r="Q468" s="362"/>
      <c r="R468" s="363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0" t="s">
        <v>66</v>
      </c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69"/>
      <c r="N469" s="365" t="s">
        <v>43</v>
      </c>
      <c r="O469" s="366"/>
      <c r="P469" s="366"/>
      <c r="Q469" s="366"/>
      <c r="R469" s="366"/>
      <c r="S469" s="366"/>
      <c r="T469" s="367"/>
      <c r="U469" s="43" t="s">
        <v>42</v>
      </c>
      <c r="V469" s="44">
        <f>IFERROR(V467/H467,"0")+IFERROR(V468/H468,"0")</f>
        <v>0</v>
      </c>
      <c r="W469" s="44">
        <f>IFERROR(W467/H467,"0")+IFERROR(W468/H468,"0")</f>
        <v>0</v>
      </c>
      <c r="X469" s="44">
        <f>IFERROR(IF(X467="",0,X467),"0")+IFERROR(IF(X468="",0,X468),"0")</f>
        <v>0</v>
      </c>
      <c r="Y469" s="68"/>
      <c r="Z469" s="68"/>
    </row>
    <row r="470" spans="1:53" x14ac:dyDescent="0.2">
      <c r="A470" s="368"/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9"/>
      <c r="N470" s="365" t="s">
        <v>43</v>
      </c>
      <c r="O470" s="366"/>
      <c r="P470" s="366"/>
      <c r="Q470" s="366"/>
      <c r="R470" s="366"/>
      <c r="S470" s="366"/>
      <c r="T470" s="367"/>
      <c r="U470" s="43" t="s">
        <v>0</v>
      </c>
      <c r="V470" s="44">
        <f>IFERROR(SUM(V467:V468),"0")</f>
        <v>0</v>
      </c>
      <c r="W470" s="44">
        <f>IFERROR(SUM(W467:W468),"0")</f>
        <v>0</v>
      </c>
      <c r="X470" s="43"/>
      <c r="Y470" s="68"/>
      <c r="Z470" s="68"/>
    </row>
    <row r="471" spans="1:53" ht="14.25" customHeight="1" x14ac:dyDescent="0.25">
      <c r="A471" s="374" t="s">
        <v>76</v>
      </c>
      <c r="B471" s="374"/>
      <c r="C471" s="374"/>
      <c r="D471" s="374"/>
      <c r="E471" s="374"/>
      <c r="F471" s="374"/>
      <c r="G471" s="374"/>
      <c r="H471" s="374"/>
      <c r="I471" s="374"/>
      <c r="J471" s="374"/>
      <c r="K471" s="374"/>
      <c r="L471" s="374"/>
      <c r="M471" s="374"/>
      <c r="N471" s="374"/>
      <c r="O471" s="374"/>
      <c r="P471" s="374"/>
      <c r="Q471" s="374"/>
      <c r="R471" s="374"/>
      <c r="S471" s="374"/>
      <c r="T471" s="374"/>
      <c r="U471" s="374"/>
      <c r="V471" s="374"/>
      <c r="W471" s="374"/>
      <c r="X471" s="374"/>
      <c r="Y471" s="67"/>
      <c r="Z471" s="67"/>
    </row>
    <row r="472" spans="1:53" ht="27" customHeight="1" x14ac:dyDescent="0.25">
      <c r="A472" s="64" t="s">
        <v>643</v>
      </c>
      <c r="B472" s="64" t="s">
        <v>644</v>
      </c>
      <c r="C472" s="37">
        <v>4301031252</v>
      </c>
      <c r="D472" s="360">
        <v>4680115883116</v>
      </c>
      <c r="E472" s="360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8">
        <v>60</v>
      </c>
      <c r="N472" s="3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2"/>
      <c r="P472" s="362"/>
      <c r="Q472" s="362"/>
      <c r="R472" s="363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ref="W472:W477" si="24">IFERROR(IF(V472="",0,CEILING((V472/$H472),1)*$H472),"")</f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customHeight="1" x14ac:dyDescent="0.25">
      <c r="A473" s="64" t="s">
        <v>645</v>
      </c>
      <c r="B473" s="64" t="s">
        <v>646</v>
      </c>
      <c r="C473" s="37">
        <v>4301031248</v>
      </c>
      <c r="D473" s="360">
        <v>4680115883093</v>
      </c>
      <c r="E473" s="360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79</v>
      </c>
      <c r="M473" s="38">
        <v>60</v>
      </c>
      <c r="N473" s="3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2"/>
      <c r="P473" s="362"/>
      <c r="Q473" s="362"/>
      <c r="R473" s="363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4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647</v>
      </c>
      <c r="B474" s="64" t="s">
        <v>648</v>
      </c>
      <c r="C474" s="37">
        <v>4301031250</v>
      </c>
      <c r="D474" s="360">
        <v>4680115883109</v>
      </c>
      <c r="E474" s="360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114</v>
      </c>
      <c r="L474" s="39" t="s">
        <v>79</v>
      </c>
      <c r="M474" s="38">
        <v>60</v>
      </c>
      <c r="N474" s="3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2"/>
      <c r="P474" s="362"/>
      <c r="Q474" s="362"/>
      <c r="R474" s="363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4"/>
        <v>0</v>
      </c>
      <c r="X474" s="42" t="str">
        <f>IFERROR(IF(W474=0,"",ROUNDUP(W474/H474,0)*0.01196),"")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649</v>
      </c>
      <c r="B475" s="64" t="s">
        <v>650</v>
      </c>
      <c r="C475" s="37">
        <v>4301031249</v>
      </c>
      <c r="D475" s="360">
        <v>4680115882072</v>
      </c>
      <c r="E475" s="360"/>
      <c r="F475" s="63">
        <v>0.6</v>
      </c>
      <c r="G475" s="38">
        <v>6</v>
      </c>
      <c r="H475" s="63">
        <v>3.6</v>
      </c>
      <c r="I475" s="63">
        <v>3.84</v>
      </c>
      <c r="J475" s="38">
        <v>120</v>
      </c>
      <c r="K475" s="38" t="s">
        <v>80</v>
      </c>
      <c r="L475" s="39" t="s">
        <v>113</v>
      </c>
      <c r="M475" s="38">
        <v>60</v>
      </c>
      <c r="N475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2"/>
      <c r="P475" s="362"/>
      <c r="Q475" s="362"/>
      <c r="R475" s="363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4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customHeight="1" x14ac:dyDescent="0.25">
      <c r="A476" s="64" t="s">
        <v>651</v>
      </c>
      <c r="B476" s="64" t="s">
        <v>652</v>
      </c>
      <c r="C476" s="37">
        <v>4301031251</v>
      </c>
      <c r="D476" s="360">
        <v>4680115882102</v>
      </c>
      <c r="E476" s="360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3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2"/>
      <c r="P476" s="362"/>
      <c r="Q476" s="362"/>
      <c r="R476" s="363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4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t="27" customHeight="1" x14ac:dyDescent="0.25">
      <c r="A477" s="64" t="s">
        <v>653</v>
      </c>
      <c r="B477" s="64" t="s">
        <v>654</v>
      </c>
      <c r="C477" s="37">
        <v>4301031253</v>
      </c>
      <c r="D477" s="360">
        <v>4680115882096</v>
      </c>
      <c r="E477" s="360"/>
      <c r="F477" s="63">
        <v>0.6</v>
      </c>
      <c r="G477" s="38">
        <v>6</v>
      </c>
      <c r="H477" s="63">
        <v>3.6</v>
      </c>
      <c r="I477" s="63">
        <v>3.81</v>
      </c>
      <c r="J477" s="38">
        <v>120</v>
      </c>
      <c r="K477" s="38" t="s">
        <v>80</v>
      </c>
      <c r="L477" s="39" t="s">
        <v>79</v>
      </c>
      <c r="M477" s="38">
        <v>60</v>
      </c>
      <c r="N477" s="3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2"/>
      <c r="P477" s="362"/>
      <c r="Q477" s="362"/>
      <c r="R477" s="363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si="24"/>
        <v>0</v>
      </c>
      <c r="X477" s="42" t="str">
        <f>IFERROR(IF(W477=0,"",ROUNDUP(W477/H477,0)*0.00937),"")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69"/>
      <c r="N478" s="365" t="s">
        <v>43</v>
      </c>
      <c r="O478" s="366"/>
      <c r="P478" s="366"/>
      <c r="Q478" s="366"/>
      <c r="R478" s="366"/>
      <c r="S478" s="366"/>
      <c r="T478" s="367"/>
      <c r="U478" s="43" t="s">
        <v>42</v>
      </c>
      <c r="V478" s="44">
        <f>IFERROR(V472/H472,"0")+IFERROR(V473/H473,"0")+IFERROR(V474/H474,"0")+IFERROR(V475/H475,"0")+IFERROR(V476/H476,"0")+IFERROR(V477/H477,"0")</f>
        <v>0</v>
      </c>
      <c r="W478" s="44">
        <f>IFERROR(W472/H472,"0")+IFERROR(W473/H473,"0")+IFERROR(W474/H474,"0")+IFERROR(W475/H475,"0")+IFERROR(W476/H476,"0")+IFERROR(W477/H477,"0")</f>
        <v>0</v>
      </c>
      <c r="X478" s="44">
        <f>IFERROR(IF(X472="",0,X472),"0")+IFERROR(IF(X473="",0,X473),"0")+IFERROR(IF(X474="",0,X474),"0")+IFERROR(IF(X475="",0,X475),"0")+IFERROR(IF(X476="",0,X476),"0")+IFERROR(IF(X477="",0,X477),"0")</f>
        <v>0</v>
      </c>
      <c r="Y478" s="68"/>
      <c r="Z478" s="68"/>
    </row>
    <row r="479" spans="1:53" x14ac:dyDescent="0.2">
      <c r="A479" s="368"/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9"/>
      <c r="N479" s="365" t="s">
        <v>43</v>
      </c>
      <c r="O479" s="366"/>
      <c r="P479" s="366"/>
      <c r="Q479" s="366"/>
      <c r="R479" s="366"/>
      <c r="S479" s="366"/>
      <c r="T479" s="367"/>
      <c r="U479" s="43" t="s">
        <v>0</v>
      </c>
      <c r="V479" s="44">
        <f>IFERROR(SUM(V472:V477),"0")</f>
        <v>0</v>
      </c>
      <c r="W479" s="44">
        <f>IFERROR(SUM(W472:W477),"0")</f>
        <v>0</v>
      </c>
      <c r="X479" s="43"/>
      <c r="Y479" s="68"/>
      <c r="Z479" s="68"/>
    </row>
    <row r="480" spans="1:53" ht="14.25" customHeight="1" x14ac:dyDescent="0.25">
      <c r="A480" s="374" t="s">
        <v>81</v>
      </c>
      <c r="B480" s="374"/>
      <c r="C480" s="374"/>
      <c r="D480" s="374"/>
      <c r="E480" s="374"/>
      <c r="F480" s="374"/>
      <c r="G480" s="374"/>
      <c r="H480" s="374"/>
      <c r="I480" s="374"/>
      <c r="J480" s="374"/>
      <c r="K480" s="374"/>
      <c r="L480" s="374"/>
      <c r="M480" s="374"/>
      <c r="N480" s="374"/>
      <c r="O480" s="374"/>
      <c r="P480" s="374"/>
      <c r="Q480" s="374"/>
      <c r="R480" s="374"/>
      <c r="S480" s="374"/>
      <c r="T480" s="374"/>
      <c r="U480" s="374"/>
      <c r="V480" s="374"/>
      <c r="W480" s="374"/>
      <c r="X480" s="374"/>
      <c r="Y480" s="67"/>
      <c r="Z480" s="67"/>
    </row>
    <row r="481" spans="1:53" ht="16.5" customHeight="1" x14ac:dyDescent="0.25">
      <c r="A481" s="64" t="s">
        <v>655</v>
      </c>
      <c r="B481" s="64" t="s">
        <v>656</v>
      </c>
      <c r="C481" s="37">
        <v>4301051230</v>
      </c>
      <c r="D481" s="360">
        <v>4607091383409</v>
      </c>
      <c r="E481" s="360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114</v>
      </c>
      <c r="L481" s="39" t="s">
        <v>79</v>
      </c>
      <c r="M481" s="38">
        <v>45</v>
      </c>
      <c r="N481" s="3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2"/>
      <c r="P481" s="362"/>
      <c r="Q481" s="362"/>
      <c r="R481" s="363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7" t="s">
        <v>66</v>
      </c>
    </row>
    <row r="482" spans="1:53" ht="16.5" customHeight="1" x14ac:dyDescent="0.25">
      <c r="A482" s="64" t="s">
        <v>657</v>
      </c>
      <c r="B482" s="64" t="s">
        <v>658</v>
      </c>
      <c r="C482" s="37">
        <v>4301051231</v>
      </c>
      <c r="D482" s="360">
        <v>4607091383416</v>
      </c>
      <c r="E482" s="360"/>
      <c r="F482" s="63">
        <v>1.3</v>
      </c>
      <c r="G482" s="38">
        <v>6</v>
      </c>
      <c r="H482" s="63">
        <v>7.8</v>
      </c>
      <c r="I482" s="63">
        <v>8.3460000000000001</v>
      </c>
      <c r="J482" s="38">
        <v>56</v>
      </c>
      <c r="K482" s="38" t="s">
        <v>114</v>
      </c>
      <c r="L482" s="39" t="s">
        <v>79</v>
      </c>
      <c r="M482" s="38">
        <v>45</v>
      </c>
      <c r="N482" s="3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2"/>
      <c r="P482" s="362"/>
      <c r="Q482" s="362"/>
      <c r="R482" s="363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8" t="s">
        <v>66</v>
      </c>
    </row>
    <row r="483" spans="1:53" x14ac:dyDescent="0.2">
      <c r="A483" s="368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69"/>
      <c r="N483" s="365" t="s">
        <v>43</v>
      </c>
      <c r="O483" s="366"/>
      <c r="P483" s="366"/>
      <c r="Q483" s="366"/>
      <c r="R483" s="366"/>
      <c r="S483" s="366"/>
      <c r="T483" s="367"/>
      <c r="U483" s="43" t="s">
        <v>42</v>
      </c>
      <c r="V483" s="44">
        <f>IFERROR(V481/H481,"0")+IFERROR(V482/H482,"0")</f>
        <v>0</v>
      </c>
      <c r="W483" s="44">
        <f>IFERROR(W481/H481,"0")+IFERROR(W482/H482,"0")</f>
        <v>0</v>
      </c>
      <c r="X483" s="44">
        <f>IFERROR(IF(X481="",0,X481),"0")+IFERROR(IF(X482="",0,X482),"0")</f>
        <v>0</v>
      </c>
      <c r="Y483" s="68"/>
      <c r="Z483" s="68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69"/>
      <c r="N484" s="365" t="s">
        <v>43</v>
      </c>
      <c r="O484" s="366"/>
      <c r="P484" s="366"/>
      <c r="Q484" s="366"/>
      <c r="R484" s="366"/>
      <c r="S484" s="366"/>
      <c r="T484" s="367"/>
      <c r="U484" s="43" t="s">
        <v>0</v>
      </c>
      <c r="V484" s="44">
        <f>IFERROR(SUM(V481:V482),"0")</f>
        <v>0</v>
      </c>
      <c r="W484" s="44">
        <f>IFERROR(SUM(W481:W482),"0")</f>
        <v>0</v>
      </c>
      <c r="X484" s="43"/>
      <c r="Y484" s="68"/>
      <c r="Z484" s="68"/>
    </row>
    <row r="485" spans="1:53" ht="27.75" customHeight="1" x14ac:dyDescent="0.2">
      <c r="A485" s="388" t="s">
        <v>659</v>
      </c>
      <c r="B485" s="388"/>
      <c r="C485" s="388"/>
      <c r="D485" s="388"/>
      <c r="E485" s="388"/>
      <c r="F485" s="388"/>
      <c r="G485" s="388"/>
      <c r="H485" s="388"/>
      <c r="I485" s="388"/>
      <c r="J485" s="388"/>
      <c r="K485" s="388"/>
      <c r="L485" s="388"/>
      <c r="M485" s="388"/>
      <c r="N485" s="388"/>
      <c r="O485" s="388"/>
      <c r="P485" s="388"/>
      <c r="Q485" s="388"/>
      <c r="R485" s="388"/>
      <c r="S485" s="388"/>
      <c r="T485" s="388"/>
      <c r="U485" s="388"/>
      <c r="V485" s="388"/>
      <c r="W485" s="388"/>
      <c r="X485" s="388"/>
      <c r="Y485" s="55"/>
      <c r="Z485" s="55"/>
    </row>
    <row r="486" spans="1:53" ht="16.5" customHeight="1" x14ac:dyDescent="0.25">
      <c r="A486" s="389" t="s">
        <v>660</v>
      </c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89"/>
      <c r="O486" s="389"/>
      <c r="P486" s="389"/>
      <c r="Q486" s="389"/>
      <c r="R486" s="389"/>
      <c r="S486" s="389"/>
      <c r="T486" s="389"/>
      <c r="U486" s="389"/>
      <c r="V486" s="389"/>
      <c r="W486" s="389"/>
      <c r="X486" s="389"/>
      <c r="Y486" s="66"/>
      <c r="Z486" s="66"/>
    </row>
    <row r="487" spans="1:53" ht="14.25" customHeight="1" x14ac:dyDescent="0.25">
      <c r="A487" s="374" t="s">
        <v>118</v>
      </c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4"/>
      <c r="O487" s="374"/>
      <c r="P487" s="374"/>
      <c r="Q487" s="374"/>
      <c r="R487" s="374"/>
      <c r="S487" s="374"/>
      <c r="T487" s="374"/>
      <c r="U487" s="374"/>
      <c r="V487" s="374"/>
      <c r="W487" s="374"/>
      <c r="X487" s="374"/>
      <c r="Y487" s="67"/>
      <c r="Z487" s="67"/>
    </row>
    <row r="488" spans="1:53" ht="27" customHeight="1" x14ac:dyDescent="0.25">
      <c r="A488" s="64" t="s">
        <v>661</v>
      </c>
      <c r="B488" s="64" t="s">
        <v>662</v>
      </c>
      <c r="C488" s="37">
        <v>4301011763</v>
      </c>
      <c r="D488" s="360">
        <v>4640242181011</v>
      </c>
      <c r="E488" s="360"/>
      <c r="F488" s="63">
        <v>1.35</v>
      </c>
      <c r="G488" s="38">
        <v>8</v>
      </c>
      <c r="H488" s="63">
        <v>10.8</v>
      </c>
      <c r="I488" s="63">
        <v>11.28</v>
      </c>
      <c r="J488" s="38">
        <v>56</v>
      </c>
      <c r="K488" s="38" t="s">
        <v>114</v>
      </c>
      <c r="L488" s="39" t="s">
        <v>133</v>
      </c>
      <c r="M488" s="38">
        <v>55</v>
      </c>
      <c r="N488" s="390" t="s">
        <v>663</v>
      </c>
      <c r="O488" s="362"/>
      <c r="P488" s="362"/>
      <c r="Q488" s="362"/>
      <c r="R488" s="363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customHeight="1" x14ac:dyDescent="0.25">
      <c r="A489" s="64" t="s">
        <v>664</v>
      </c>
      <c r="B489" s="64" t="s">
        <v>665</v>
      </c>
      <c r="C489" s="37">
        <v>4301011585</v>
      </c>
      <c r="D489" s="360">
        <v>4640242180441</v>
      </c>
      <c r="E489" s="360"/>
      <c r="F489" s="63">
        <v>1.5</v>
      </c>
      <c r="G489" s="38">
        <v>8</v>
      </c>
      <c r="H489" s="63">
        <v>12</v>
      </c>
      <c r="I489" s="63">
        <v>12.48</v>
      </c>
      <c r="J489" s="38">
        <v>56</v>
      </c>
      <c r="K489" s="38" t="s">
        <v>114</v>
      </c>
      <c r="L489" s="39" t="s">
        <v>113</v>
      </c>
      <c r="M489" s="38">
        <v>50</v>
      </c>
      <c r="N489" s="391" t="s">
        <v>666</v>
      </c>
      <c r="O489" s="362"/>
      <c r="P489" s="362"/>
      <c r="Q489" s="362"/>
      <c r="R489" s="363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customHeight="1" x14ac:dyDescent="0.25">
      <c r="A490" s="64" t="s">
        <v>667</v>
      </c>
      <c r="B490" s="64" t="s">
        <v>668</v>
      </c>
      <c r="C490" s="37">
        <v>4301011584</v>
      </c>
      <c r="D490" s="360">
        <v>4640242180564</v>
      </c>
      <c r="E490" s="360"/>
      <c r="F490" s="63">
        <v>1.5</v>
      </c>
      <c r="G490" s="38">
        <v>8</v>
      </c>
      <c r="H490" s="63">
        <v>12</v>
      </c>
      <c r="I490" s="63">
        <v>12.48</v>
      </c>
      <c r="J490" s="38">
        <v>56</v>
      </c>
      <c r="K490" s="38" t="s">
        <v>114</v>
      </c>
      <c r="L490" s="39" t="s">
        <v>113</v>
      </c>
      <c r="M490" s="38">
        <v>50</v>
      </c>
      <c r="N490" s="385" t="s">
        <v>669</v>
      </c>
      <c r="O490" s="362"/>
      <c r="P490" s="362"/>
      <c r="Q490" s="362"/>
      <c r="R490" s="363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ht="27" customHeight="1" x14ac:dyDescent="0.25">
      <c r="A491" s="64" t="s">
        <v>670</v>
      </c>
      <c r="B491" s="64" t="s">
        <v>671</v>
      </c>
      <c r="C491" s="37">
        <v>4301011762</v>
      </c>
      <c r="D491" s="360">
        <v>4640242180922</v>
      </c>
      <c r="E491" s="360"/>
      <c r="F491" s="63">
        <v>1.35</v>
      </c>
      <c r="G491" s="38">
        <v>8</v>
      </c>
      <c r="H491" s="63">
        <v>10.8</v>
      </c>
      <c r="I491" s="63">
        <v>11.28</v>
      </c>
      <c r="J491" s="38">
        <v>56</v>
      </c>
      <c r="K491" s="38" t="s">
        <v>114</v>
      </c>
      <c r="L491" s="39" t="s">
        <v>113</v>
      </c>
      <c r="M491" s="38">
        <v>55</v>
      </c>
      <c r="N491" s="386" t="s">
        <v>672</v>
      </c>
      <c r="O491" s="362"/>
      <c r="P491" s="362"/>
      <c r="Q491" s="362"/>
      <c r="R491" s="363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ht="27" customHeight="1" x14ac:dyDescent="0.25">
      <c r="A492" s="64" t="s">
        <v>673</v>
      </c>
      <c r="B492" s="64" t="s">
        <v>674</v>
      </c>
      <c r="C492" s="37">
        <v>4301011551</v>
      </c>
      <c r="D492" s="360">
        <v>4640242180038</v>
      </c>
      <c r="E492" s="360"/>
      <c r="F492" s="63">
        <v>0.4</v>
      </c>
      <c r="G492" s="38">
        <v>10</v>
      </c>
      <c r="H492" s="63">
        <v>4</v>
      </c>
      <c r="I492" s="63">
        <v>4.24</v>
      </c>
      <c r="J492" s="38">
        <v>120</v>
      </c>
      <c r="K492" s="38" t="s">
        <v>80</v>
      </c>
      <c r="L492" s="39" t="s">
        <v>113</v>
      </c>
      <c r="M492" s="38">
        <v>50</v>
      </c>
      <c r="N492" s="387" t="s">
        <v>675</v>
      </c>
      <c r="O492" s="362"/>
      <c r="P492" s="362"/>
      <c r="Q492" s="362"/>
      <c r="R492" s="363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IFERROR(IF(W492=0,"",ROUNDUP(W492/H492,0)*0.00937),"")</f>
        <v/>
      </c>
      <c r="Y492" s="69" t="s">
        <v>48</v>
      </c>
      <c r="Z492" s="70" t="s">
        <v>48</v>
      </c>
      <c r="AD492" s="71"/>
      <c r="BA492" s="343" t="s">
        <v>66</v>
      </c>
    </row>
    <row r="493" spans="1:53" x14ac:dyDescent="0.2">
      <c r="A493" s="368"/>
      <c r="B493" s="368"/>
      <c r="C493" s="368"/>
      <c r="D493" s="368"/>
      <c r="E493" s="368"/>
      <c r="F493" s="368"/>
      <c r="G493" s="368"/>
      <c r="H493" s="368"/>
      <c r="I493" s="368"/>
      <c r="J493" s="368"/>
      <c r="K493" s="368"/>
      <c r="L493" s="368"/>
      <c r="M493" s="369"/>
      <c r="N493" s="365" t="s">
        <v>43</v>
      </c>
      <c r="O493" s="366"/>
      <c r="P493" s="366"/>
      <c r="Q493" s="366"/>
      <c r="R493" s="366"/>
      <c r="S493" s="366"/>
      <c r="T493" s="367"/>
      <c r="U493" s="43" t="s">
        <v>42</v>
      </c>
      <c r="V493" s="44">
        <f>IFERROR(V488/H488,"0")+IFERROR(V489/H489,"0")+IFERROR(V490/H490,"0")+IFERROR(V491/H491,"0")+IFERROR(V492/H492,"0")</f>
        <v>0</v>
      </c>
      <c r="W493" s="44">
        <f>IFERROR(W488/H488,"0")+IFERROR(W489/H489,"0")+IFERROR(W490/H490,"0")+IFERROR(W491/H491,"0")+IFERROR(W492/H492,"0")</f>
        <v>0</v>
      </c>
      <c r="X493" s="44">
        <f>IFERROR(IF(X488="",0,X488),"0")+IFERROR(IF(X489="",0,X489),"0")+IFERROR(IF(X490="",0,X490),"0")+IFERROR(IF(X491="",0,X491),"0")+IFERROR(IF(X492="",0,X492),"0")</f>
        <v>0</v>
      </c>
      <c r="Y493" s="68"/>
      <c r="Z493" s="68"/>
    </row>
    <row r="494" spans="1:53" x14ac:dyDescent="0.2">
      <c r="A494" s="368"/>
      <c r="B494" s="368"/>
      <c r="C494" s="368"/>
      <c r="D494" s="368"/>
      <c r="E494" s="368"/>
      <c r="F494" s="368"/>
      <c r="G494" s="368"/>
      <c r="H494" s="368"/>
      <c r="I494" s="368"/>
      <c r="J494" s="368"/>
      <c r="K494" s="368"/>
      <c r="L494" s="368"/>
      <c r="M494" s="369"/>
      <c r="N494" s="365" t="s">
        <v>43</v>
      </c>
      <c r="O494" s="366"/>
      <c r="P494" s="366"/>
      <c r="Q494" s="366"/>
      <c r="R494" s="366"/>
      <c r="S494" s="366"/>
      <c r="T494" s="367"/>
      <c r="U494" s="43" t="s">
        <v>0</v>
      </c>
      <c r="V494" s="44">
        <f>IFERROR(SUM(V488:V492),"0")</f>
        <v>0</v>
      </c>
      <c r="W494" s="44">
        <f>IFERROR(SUM(W488:W492),"0")</f>
        <v>0</v>
      </c>
      <c r="X494" s="43"/>
      <c r="Y494" s="68"/>
      <c r="Z494" s="68"/>
    </row>
    <row r="495" spans="1:53" ht="14.25" customHeight="1" x14ac:dyDescent="0.25">
      <c r="A495" s="374" t="s">
        <v>110</v>
      </c>
      <c r="B495" s="374"/>
      <c r="C495" s="374"/>
      <c r="D495" s="374"/>
      <c r="E495" s="374"/>
      <c r="F495" s="374"/>
      <c r="G495" s="374"/>
      <c r="H495" s="374"/>
      <c r="I495" s="374"/>
      <c r="J495" s="374"/>
      <c r="K495" s="374"/>
      <c r="L495" s="374"/>
      <c r="M495" s="374"/>
      <c r="N495" s="374"/>
      <c r="O495" s="374"/>
      <c r="P495" s="374"/>
      <c r="Q495" s="374"/>
      <c r="R495" s="374"/>
      <c r="S495" s="374"/>
      <c r="T495" s="374"/>
      <c r="U495" s="374"/>
      <c r="V495" s="374"/>
      <c r="W495" s="374"/>
      <c r="X495" s="374"/>
      <c r="Y495" s="67"/>
      <c r="Z495" s="67"/>
    </row>
    <row r="496" spans="1:53" ht="27" customHeight="1" x14ac:dyDescent="0.25">
      <c r="A496" s="64" t="s">
        <v>676</v>
      </c>
      <c r="B496" s="64" t="s">
        <v>677</v>
      </c>
      <c r="C496" s="37">
        <v>4301020260</v>
      </c>
      <c r="D496" s="360">
        <v>4640242180526</v>
      </c>
      <c r="E496" s="360"/>
      <c r="F496" s="63">
        <v>1.8</v>
      </c>
      <c r="G496" s="38">
        <v>6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113</v>
      </c>
      <c r="M496" s="38">
        <v>50</v>
      </c>
      <c r="N496" s="382" t="s">
        <v>678</v>
      </c>
      <c r="O496" s="362"/>
      <c r="P496" s="362"/>
      <c r="Q496" s="362"/>
      <c r="R496" s="363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t="16.5" customHeight="1" x14ac:dyDescent="0.25">
      <c r="A497" s="64" t="s">
        <v>679</v>
      </c>
      <c r="B497" s="64" t="s">
        <v>680</v>
      </c>
      <c r="C497" s="37">
        <v>4301020269</v>
      </c>
      <c r="D497" s="360">
        <v>4640242180519</v>
      </c>
      <c r="E497" s="360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114</v>
      </c>
      <c r="L497" s="39" t="s">
        <v>133</v>
      </c>
      <c r="M497" s="38">
        <v>50</v>
      </c>
      <c r="N497" s="383" t="s">
        <v>681</v>
      </c>
      <c r="O497" s="362"/>
      <c r="P497" s="362"/>
      <c r="Q497" s="362"/>
      <c r="R497" s="363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5" t="s">
        <v>66</v>
      </c>
    </row>
    <row r="498" spans="1:53" ht="27" customHeight="1" x14ac:dyDescent="0.25">
      <c r="A498" s="64" t="s">
        <v>682</v>
      </c>
      <c r="B498" s="64" t="s">
        <v>683</v>
      </c>
      <c r="C498" s="37">
        <v>4301020309</v>
      </c>
      <c r="D498" s="360">
        <v>4640242180090</v>
      </c>
      <c r="E498" s="360"/>
      <c r="F498" s="63">
        <v>1.35</v>
      </c>
      <c r="G498" s="38">
        <v>8</v>
      </c>
      <c r="H498" s="63">
        <v>10.8</v>
      </c>
      <c r="I498" s="63">
        <v>11.28</v>
      </c>
      <c r="J498" s="38">
        <v>56</v>
      </c>
      <c r="K498" s="38" t="s">
        <v>114</v>
      </c>
      <c r="L498" s="39" t="s">
        <v>113</v>
      </c>
      <c r="M498" s="38">
        <v>50</v>
      </c>
      <c r="N498" s="384" t="s">
        <v>684</v>
      </c>
      <c r="O498" s="362"/>
      <c r="P498" s="362"/>
      <c r="Q498" s="362"/>
      <c r="R498" s="363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IFERROR(IF(W498=0,"",ROUNDUP(W498/H498,0)*0.02175),"")</f>
        <v/>
      </c>
      <c r="Y498" s="69" t="s">
        <v>48</v>
      </c>
      <c r="Z498" s="70" t="s">
        <v>48</v>
      </c>
      <c r="AD498" s="71"/>
      <c r="BA498" s="346" t="s">
        <v>66</v>
      </c>
    </row>
    <row r="499" spans="1:53" x14ac:dyDescent="0.2">
      <c r="A499" s="368"/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9"/>
      <c r="N499" s="365" t="s">
        <v>43</v>
      </c>
      <c r="O499" s="366"/>
      <c r="P499" s="366"/>
      <c r="Q499" s="366"/>
      <c r="R499" s="366"/>
      <c r="S499" s="366"/>
      <c r="T499" s="367"/>
      <c r="U499" s="43" t="s">
        <v>42</v>
      </c>
      <c r="V499" s="44">
        <f>IFERROR(V496/H496,"0")+IFERROR(V497/H497,"0")+IFERROR(V498/H498,"0")</f>
        <v>0</v>
      </c>
      <c r="W499" s="44">
        <f>IFERROR(W496/H496,"0")+IFERROR(W497/H497,"0")+IFERROR(W498/H498,"0")</f>
        <v>0</v>
      </c>
      <c r="X499" s="44">
        <f>IFERROR(IF(X496="",0,X496),"0")+IFERROR(IF(X497="",0,X497),"0")+IFERROR(IF(X498="",0,X498),"0")</f>
        <v>0</v>
      </c>
      <c r="Y499" s="68"/>
      <c r="Z499" s="68"/>
    </row>
    <row r="500" spans="1:53" x14ac:dyDescent="0.2">
      <c r="A500" s="368"/>
      <c r="B500" s="368"/>
      <c r="C500" s="368"/>
      <c r="D500" s="368"/>
      <c r="E500" s="368"/>
      <c r="F500" s="368"/>
      <c r="G500" s="368"/>
      <c r="H500" s="368"/>
      <c r="I500" s="368"/>
      <c r="J500" s="368"/>
      <c r="K500" s="368"/>
      <c r="L500" s="368"/>
      <c r="M500" s="369"/>
      <c r="N500" s="365" t="s">
        <v>43</v>
      </c>
      <c r="O500" s="366"/>
      <c r="P500" s="366"/>
      <c r="Q500" s="366"/>
      <c r="R500" s="366"/>
      <c r="S500" s="366"/>
      <c r="T500" s="367"/>
      <c r="U500" s="43" t="s">
        <v>0</v>
      </c>
      <c r="V500" s="44">
        <f>IFERROR(SUM(V496:V498),"0")</f>
        <v>0</v>
      </c>
      <c r="W500" s="44">
        <f>IFERROR(SUM(W496:W498),"0")</f>
        <v>0</v>
      </c>
      <c r="X500" s="43"/>
      <c r="Y500" s="68"/>
      <c r="Z500" s="68"/>
    </row>
    <row r="501" spans="1:53" ht="14.25" customHeight="1" x14ac:dyDescent="0.25">
      <c r="A501" s="374" t="s">
        <v>76</v>
      </c>
      <c r="B501" s="374"/>
      <c r="C501" s="374"/>
      <c r="D501" s="374"/>
      <c r="E501" s="374"/>
      <c r="F501" s="374"/>
      <c r="G501" s="374"/>
      <c r="H501" s="374"/>
      <c r="I501" s="374"/>
      <c r="J501" s="374"/>
      <c r="K501" s="374"/>
      <c r="L501" s="374"/>
      <c r="M501" s="374"/>
      <c r="N501" s="374"/>
      <c r="O501" s="374"/>
      <c r="P501" s="374"/>
      <c r="Q501" s="374"/>
      <c r="R501" s="374"/>
      <c r="S501" s="374"/>
      <c r="T501" s="374"/>
      <c r="U501" s="374"/>
      <c r="V501" s="374"/>
      <c r="W501" s="374"/>
      <c r="X501" s="374"/>
      <c r="Y501" s="67"/>
      <c r="Z501" s="67"/>
    </row>
    <row r="502" spans="1:53" ht="27" customHeight="1" x14ac:dyDescent="0.25">
      <c r="A502" s="64" t="s">
        <v>685</v>
      </c>
      <c r="B502" s="64" t="s">
        <v>686</v>
      </c>
      <c r="C502" s="37">
        <v>4301031280</v>
      </c>
      <c r="D502" s="360">
        <v>4640242180816</v>
      </c>
      <c r="E502" s="360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80</v>
      </c>
      <c r="L502" s="39" t="s">
        <v>79</v>
      </c>
      <c r="M502" s="38">
        <v>40</v>
      </c>
      <c r="N502" s="378" t="s">
        <v>687</v>
      </c>
      <c r="O502" s="362"/>
      <c r="P502" s="362"/>
      <c r="Q502" s="362"/>
      <c r="R502" s="363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688</v>
      </c>
      <c r="B503" s="64" t="s">
        <v>689</v>
      </c>
      <c r="C503" s="37">
        <v>4301031244</v>
      </c>
      <c r="D503" s="360">
        <v>4640242180595</v>
      </c>
      <c r="E503" s="360"/>
      <c r="F503" s="63">
        <v>0.7</v>
      </c>
      <c r="G503" s="38">
        <v>6</v>
      </c>
      <c r="H503" s="63">
        <v>4.2</v>
      </c>
      <c r="I503" s="63">
        <v>4.46</v>
      </c>
      <c r="J503" s="38">
        <v>156</v>
      </c>
      <c r="K503" s="38" t="s">
        <v>80</v>
      </c>
      <c r="L503" s="39" t="s">
        <v>79</v>
      </c>
      <c r="M503" s="38">
        <v>40</v>
      </c>
      <c r="N503" s="379" t="s">
        <v>690</v>
      </c>
      <c r="O503" s="362"/>
      <c r="P503" s="362"/>
      <c r="Q503" s="362"/>
      <c r="R503" s="363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IFERROR(IF(W503=0,"",ROUNDUP(W503/H503,0)*0.00753),"")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customHeight="1" x14ac:dyDescent="0.25">
      <c r="A504" s="64" t="s">
        <v>691</v>
      </c>
      <c r="B504" s="64" t="s">
        <v>692</v>
      </c>
      <c r="C504" s="37">
        <v>4301031203</v>
      </c>
      <c r="D504" s="360">
        <v>4640242180908</v>
      </c>
      <c r="E504" s="360"/>
      <c r="F504" s="63">
        <v>0.28000000000000003</v>
      </c>
      <c r="G504" s="38">
        <v>6</v>
      </c>
      <c r="H504" s="63">
        <v>1.68</v>
      </c>
      <c r="I504" s="63">
        <v>1.81</v>
      </c>
      <c r="J504" s="38">
        <v>234</v>
      </c>
      <c r="K504" s="38" t="s">
        <v>173</v>
      </c>
      <c r="L504" s="39" t="s">
        <v>79</v>
      </c>
      <c r="M504" s="38">
        <v>40</v>
      </c>
      <c r="N504" s="380" t="s">
        <v>693</v>
      </c>
      <c r="O504" s="362"/>
      <c r="P504" s="362"/>
      <c r="Q504" s="362"/>
      <c r="R504" s="363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ht="27" customHeight="1" x14ac:dyDescent="0.25">
      <c r="A505" s="64" t="s">
        <v>694</v>
      </c>
      <c r="B505" s="64" t="s">
        <v>695</v>
      </c>
      <c r="C505" s="37">
        <v>4301031200</v>
      </c>
      <c r="D505" s="360">
        <v>4640242180489</v>
      </c>
      <c r="E505" s="360"/>
      <c r="F505" s="63">
        <v>0.28000000000000003</v>
      </c>
      <c r="G505" s="38">
        <v>6</v>
      </c>
      <c r="H505" s="63">
        <v>1.68</v>
      </c>
      <c r="I505" s="63">
        <v>1.84</v>
      </c>
      <c r="J505" s="38">
        <v>234</v>
      </c>
      <c r="K505" s="38" t="s">
        <v>173</v>
      </c>
      <c r="L505" s="39" t="s">
        <v>79</v>
      </c>
      <c r="M505" s="38">
        <v>40</v>
      </c>
      <c r="N505" s="381" t="s">
        <v>696</v>
      </c>
      <c r="O505" s="362"/>
      <c r="P505" s="362"/>
      <c r="Q505" s="362"/>
      <c r="R505" s="363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IFERROR(IF(W505=0,"",ROUNDUP(W505/H505,0)*0.00502),"")</f>
        <v/>
      </c>
      <c r="Y505" s="69" t="s">
        <v>48</v>
      </c>
      <c r="Z505" s="70" t="s">
        <v>48</v>
      </c>
      <c r="AD505" s="71"/>
      <c r="BA505" s="350" t="s">
        <v>66</v>
      </c>
    </row>
    <row r="506" spans="1:53" x14ac:dyDescent="0.2">
      <c r="A506" s="368"/>
      <c r="B506" s="368"/>
      <c r="C506" s="368"/>
      <c r="D506" s="368"/>
      <c r="E506" s="368"/>
      <c r="F506" s="368"/>
      <c r="G506" s="368"/>
      <c r="H506" s="368"/>
      <c r="I506" s="368"/>
      <c r="J506" s="368"/>
      <c r="K506" s="368"/>
      <c r="L506" s="368"/>
      <c r="M506" s="369"/>
      <c r="N506" s="365" t="s">
        <v>43</v>
      </c>
      <c r="O506" s="366"/>
      <c r="P506" s="366"/>
      <c r="Q506" s="366"/>
      <c r="R506" s="366"/>
      <c r="S506" s="366"/>
      <c r="T506" s="367"/>
      <c r="U506" s="43" t="s">
        <v>42</v>
      </c>
      <c r="V506" s="44">
        <f>IFERROR(V502/H502,"0")+IFERROR(V503/H503,"0")+IFERROR(V504/H504,"0")+IFERROR(V505/H505,"0")</f>
        <v>0</v>
      </c>
      <c r="W506" s="44">
        <f>IFERROR(W502/H502,"0")+IFERROR(W503/H503,"0")+IFERROR(W504/H504,"0")+IFERROR(W505/H505,"0")</f>
        <v>0</v>
      </c>
      <c r="X506" s="44">
        <f>IFERROR(IF(X502="",0,X502),"0")+IFERROR(IF(X503="",0,X503),"0")+IFERROR(IF(X504="",0,X504),"0")+IFERROR(IF(X505="",0,X505),"0")</f>
        <v>0</v>
      </c>
      <c r="Y506" s="68"/>
      <c r="Z506" s="68"/>
    </row>
    <row r="507" spans="1:53" x14ac:dyDescent="0.2">
      <c r="A507" s="368"/>
      <c r="B507" s="368"/>
      <c r="C507" s="368"/>
      <c r="D507" s="368"/>
      <c r="E507" s="368"/>
      <c r="F507" s="368"/>
      <c r="G507" s="368"/>
      <c r="H507" s="368"/>
      <c r="I507" s="368"/>
      <c r="J507" s="368"/>
      <c r="K507" s="368"/>
      <c r="L507" s="368"/>
      <c r="M507" s="369"/>
      <c r="N507" s="365" t="s">
        <v>43</v>
      </c>
      <c r="O507" s="366"/>
      <c r="P507" s="366"/>
      <c r="Q507" s="366"/>
      <c r="R507" s="366"/>
      <c r="S507" s="366"/>
      <c r="T507" s="367"/>
      <c r="U507" s="43" t="s">
        <v>0</v>
      </c>
      <c r="V507" s="44">
        <f>IFERROR(SUM(V502:V505),"0")</f>
        <v>0</v>
      </c>
      <c r="W507" s="44">
        <f>IFERROR(SUM(W502:W505),"0")</f>
        <v>0</v>
      </c>
      <c r="X507" s="43"/>
      <c r="Y507" s="68"/>
      <c r="Z507" s="68"/>
    </row>
    <row r="508" spans="1:53" ht="14.25" customHeight="1" x14ac:dyDescent="0.25">
      <c r="A508" s="374" t="s">
        <v>81</v>
      </c>
      <c r="B508" s="374"/>
      <c r="C508" s="374"/>
      <c r="D508" s="374"/>
      <c r="E508" s="374"/>
      <c r="F508" s="374"/>
      <c r="G508" s="374"/>
      <c r="H508" s="374"/>
      <c r="I508" s="374"/>
      <c r="J508" s="374"/>
      <c r="K508" s="374"/>
      <c r="L508" s="374"/>
      <c r="M508" s="374"/>
      <c r="N508" s="374"/>
      <c r="O508" s="374"/>
      <c r="P508" s="374"/>
      <c r="Q508" s="374"/>
      <c r="R508" s="374"/>
      <c r="S508" s="374"/>
      <c r="T508" s="374"/>
      <c r="U508" s="374"/>
      <c r="V508" s="374"/>
      <c r="W508" s="374"/>
      <c r="X508" s="374"/>
      <c r="Y508" s="67"/>
      <c r="Z508" s="67"/>
    </row>
    <row r="509" spans="1:53" ht="27" customHeight="1" x14ac:dyDescent="0.25">
      <c r="A509" s="64" t="s">
        <v>697</v>
      </c>
      <c r="B509" s="64" t="s">
        <v>698</v>
      </c>
      <c r="C509" s="37">
        <v>4301051310</v>
      </c>
      <c r="D509" s="360">
        <v>4680115880870</v>
      </c>
      <c r="E509" s="360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114</v>
      </c>
      <c r="L509" s="39" t="s">
        <v>133</v>
      </c>
      <c r="M509" s="38">
        <v>40</v>
      </c>
      <c r="N509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63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customHeight="1" x14ac:dyDescent="0.25">
      <c r="A510" s="64" t="s">
        <v>699</v>
      </c>
      <c r="B510" s="64" t="s">
        <v>700</v>
      </c>
      <c r="C510" s="37">
        <v>4301051510</v>
      </c>
      <c r="D510" s="360">
        <v>4640242180540</v>
      </c>
      <c r="E510" s="360"/>
      <c r="F510" s="63">
        <v>1.3</v>
      </c>
      <c r="G510" s="38">
        <v>6</v>
      </c>
      <c r="H510" s="63">
        <v>7.8</v>
      </c>
      <c r="I510" s="63">
        <v>8.3640000000000008</v>
      </c>
      <c r="J510" s="38">
        <v>56</v>
      </c>
      <c r="K510" s="38" t="s">
        <v>114</v>
      </c>
      <c r="L510" s="39" t="s">
        <v>79</v>
      </c>
      <c r="M510" s="38">
        <v>30</v>
      </c>
      <c r="N510" s="376" t="s">
        <v>701</v>
      </c>
      <c r="O510" s="362"/>
      <c r="P510" s="362"/>
      <c r="Q510" s="362"/>
      <c r="R510" s="363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IFERROR(IF(W510=0,"",ROUNDUP(W510/H510,0)*0.02175),"")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customHeight="1" x14ac:dyDescent="0.25">
      <c r="A511" s="64" t="s">
        <v>702</v>
      </c>
      <c r="B511" s="64" t="s">
        <v>703</v>
      </c>
      <c r="C511" s="37">
        <v>4301051390</v>
      </c>
      <c r="D511" s="360">
        <v>4640242181233</v>
      </c>
      <c r="E511" s="360"/>
      <c r="F511" s="63">
        <v>0.3</v>
      </c>
      <c r="G511" s="38">
        <v>6</v>
      </c>
      <c r="H511" s="63">
        <v>1.8</v>
      </c>
      <c r="I511" s="63">
        <v>1.984</v>
      </c>
      <c r="J511" s="38">
        <v>234</v>
      </c>
      <c r="K511" s="38" t="s">
        <v>173</v>
      </c>
      <c r="L511" s="39" t="s">
        <v>79</v>
      </c>
      <c r="M511" s="38">
        <v>40</v>
      </c>
      <c r="N511" s="377" t="s">
        <v>704</v>
      </c>
      <c r="O511" s="362"/>
      <c r="P511" s="362"/>
      <c r="Q511" s="362"/>
      <c r="R511" s="363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ht="27" customHeight="1" x14ac:dyDescent="0.25">
      <c r="A512" s="64" t="s">
        <v>705</v>
      </c>
      <c r="B512" s="64" t="s">
        <v>706</v>
      </c>
      <c r="C512" s="37">
        <v>4301051508</v>
      </c>
      <c r="D512" s="360">
        <v>4640242180557</v>
      </c>
      <c r="E512" s="360"/>
      <c r="F512" s="63">
        <v>0.5</v>
      </c>
      <c r="G512" s="38">
        <v>6</v>
      </c>
      <c r="H512" s="63">
        <v>3</v>
      </c>
      <c r="I512" s="63">
        <v>3.2839999999999998</v>
      </c>
      <c r="J512" s="38">
        <v>156</v>
      </c>
      <c r="K512" s="38" t="s">
        <v>80</v>
      </c>
      <c r="L512" s="39" t="s">
        <v>79</v>
      </c>
      <c r="M512" s="38">
        <v>30</v>
      </c>
      <c r="N512" s="361" t="s">
        <v>707</v>
      </c>
      <c r="O512" s="362"/>
      <c r="P512" s="362"/>
      <c r="Q512" s="362"/>
      <c r="R512" s="363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IFERROR(IF(W512=0,"",ROUNDUP(W512/H512,0)*0.00753),"")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53" ht="27" customHeight="1" x14ac:dyDescent="0.25">
      <c r="A513" s="64" t="s">
        <v>708</v>
      </c>
      <c r="B513" s="64" t="s">
        <v>709</v>
      </c>
      <c r="C513" s="37">
        <v>4301051448</v>
      </c>
      <c r="D513" s="360">
        <v>4640242181226</v>
      </c>
      <c r="E513" s="360"/>
      <c r="F513" s="63">
        <v>0.3</v>
      </c>
      <c r="G513" s="38">
        <v>6</v>
      </c>
      <c r="H513" s="63">
        <v>1.8</v>
      </c>
      <c r="I513" s="63">
        <v>1.972</v>
      </c>
      <c r="J513" s="38">
        <v>234</v>
      </c>
      <c r="K513" s="38" t="s">
        <v>173</v>
      </c>
      <c r="L513" s="39" t="s">
        <v>79</v>
      </c>
      <c r="M513" s="38">
        <v>30</v>
      </c>
      <c r="N513" s="364" t="s">
        <v>710</v>
      </c>
      <c r="O513" s="362"/>
      <c r="P513" s="362"/>
      <c r="Q513" s="362"/>
      <c r="R513" s="363"/>
      <c r="S513" s="40" t="s">
        <v>48</v>
      </c>
      <c r="T513" s="40" t="s">
        <v>48</v>
      </c>
      <c r="U513" s="41" t="s">
        <v>0</v>
      </c>
      <c r="V513" s="59">
        <v>0</v>
      </c>
      <c r="W513" s="56">
        <f>IFERROR(IF(V513="",0,CEILING((V513/$H513),1)*$H513),"")</f>
        <v>0</v>
      </c>
      <c r="X513" s="42" t="str">
        <f>IFERROR(IF(W513=0,"",ROUNDUP(W513/H513,0)*0.00502),"")</f>
        <v/>
      </c>
      <c r="Y513" s="69" t="s">
        <v>48</v>
      </c>
      <c r="Z513" s="70" t="s">
        <v>48</v>
      </c>
      <c r="AD513" s="71"/>
      <c r="BA513" s="355" t="s">
        <v>66</v>
      </c>
    </row>
    <row r="514" spans="1:53" x14ac:dyDescent="0.2">
      <c r="A514" s="368"/>
      <c r="B514" s="368"/>
      <c r="C514" s="368"/>
      <c r="D514" s="368"/>
      <c r="E514" s="368"/>
      <c r="F514" s="368"/>
      <c r="G514" s="368"/>
      <c r="H514" s="368"/>
      <c r="I514" s="368"/>
      <c r="J514" s="368"/>
      <c r="K514" s="368"/>
      <c r="L514" s="368"/>
      <c r="M514" s="369"/>
      <c r="N514" s="365" t="s">
        <v>43</v>
      </c>
      <c r="O514" s="366"/>
      <c r="P514" s="366"/>
      <c r="Q514" s="366"/>
      <c r="R514" s="366"/>
      <c r="S514" s="366"/>
      <c r="T514" s="367"/>
      <c r="U514" s="43" t="s">
        <v>42</v>
      </c>
      <c r="V514" s="44">
        <f>IFERROR(V509/H509,"0")+IFERROR(V510/H510,"0")+IFERROR(V511/H511,"0")+IFERROR(V512/H512,"0")+IFERROR(V513/H513,"0")</f>
        <v>0</v>
      </c>
      <c r="W514" s="44">
        <f>IFERROR(W509/H509,"0")+IFERROR(W510/H510,"0")+IFERROR(W511/H511,"0")+IFERROR(W512/H512,"0")+IFERROR(W513/H513,"0")</f>
        <v>0</v>
      </c>
      <c r="X514" s="44">
        <f>IFERROR(IF(X509="",0,X509),"0")+IFERROR(IF(X510="",0,X510),"0")+IFERROR(IF(X511="",0,X511),"0")+IFERROR(IF(X512="",0,X512),"0")+IFERROR(IF(X513="",0,X513),"0")</f>
        <v>0</v>
      </c>
      <c r="Y514" s="68"/>
      <c r="Z514" s="68"/>
    </row>
    <row r="515" spans="1:53" x14ac:dyDescent="0.2">
      <c r="A515" s="368"/>
      <c r="B515" s="368"/>
      <c r="C515" s="368"/>
      <c r="D515" s="368"/>
      <c r="E515" s="368"/>
      <c r="F515" s="368"/>
      <c r="G515" s="368"/>
      <c r="H515" s="368"/>
      <c r="I515" s="368"/>
      <c r="J515" s="368"/>
      <c r="K515" s="368"/>
      <c r="L515" s="368"/>
      <c r="M515" s="369"/>
      <c r="N515" s="365" t="s">
        <v>43</v>
      </c>
      <c r="O515" s="366"/>
      <c r="P515" s="366"/>
      <c r="Q515" s="366"/>
      <c r="R515" s="366"/>
      <c r="S515" s="366"/>
      <c r="T515" s="367"/>
      <c r="U515" s="43" t="s">
        <v>0</v>
      </c>
      <c r="V515" s="44">
        <f>IFERROR(SUM(V509:V513),"0")</f>
        <v>0</v>
      </c>
      <c r="W515" s="44">
        <f>IFERROR(SUM(W509:W513),"0")</f>
        <v>0</v>
      </c>
      <c r="X515" s="43"/>
      <c r="Y515" s="68"/>
      <c r="Z515" s="68"/>
    </row>
    <row r="516" spans="1:53" ht="15" customHeight="1" x14ac:dyDescent="0.2">
      <c r="A516" s="368"/>
      <c r="B516" s="368"/>
      <c r="C516" s="368"/>
      <c r="D516" s="368"/>
      <c r="E516" s="368"/>
      <c r="F516" s="368"/>
      <c r="G516" s="368"/>
      <c r="H516" s="368"/>
      <c r="I516" s="368"/>
      <c r="J516" s="368"/>
      <c r="K516" s="368"/>
      <c r="L516" s="368"/>
      <c r="M516" s="373"/>
      <c r="N516" s="370" t="s">
        <v>36</v>
      </c>
      <c r="O516" s="371"/>
      <c r="P516" s="371"/>
      <c r="Q516" s="371"/>
      <c r="R516" s="371"/>
      <c r="S516" s="371"/>
      <c r="T516" s="372"/>
      <c r="U516" s="43" t="s">
        <v>0</v>
      </c>
      <c r="V516" s="44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0</v>
      </c>
      <c r="W516" s="44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0</v>
      </c>
      <c r="X516" s="43"/>
      <c r="Y516" s="68"/>
      <c r="Z516" s="68"/>
    </row>
    <row r="517" spans="1:53" x14ac:dyDescent="0.2">
      <c r="A517" s="368"/>
      <c r="B517" s="368"/>
      <c r="C517" s="368"/>
      <c r="D517" s="368"/>
      <c r="E517" s="368"/>
      <c r="F517" s="368"/>
      <c r="G517" s="368"/>
      <c r="H517" s="368"/>
      <c r="I517" s="368"/>
      <c r="J517" s="368"/>
      <c r="K517" s="368"/>
      <c r="L517" s="368"/>
      <c r="M517" s="373"/>
      <c r="N517" s="370" t="s">
        <v>37</v>
      </c>
      <c r="O517" s="371"/>
      <c r="P517" s="371"/>
      <c r="Q517" s="371"/>
      <c r="R517" s="371"/>
      <c r="S517" s="371"/>
      <c r="T517" s="372"/>
      <c r="U517" s="43" t="s">
        <v>0</v>
      </c>
      <c r="V517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0</v>
      </c>
      <c r="W517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0</v>
      </c>
      <c r="X517" s="43"/>
      <c r="Y517" s="68"/>
      <c r="Z517" s="68"/>
    </row>
    <row r="518" spans="1:53" x14ac:dyDescent="0.2">
      <c r="A518" s="368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3"/>
      <c r="N518" s="370" t="s">
        <v>38</v>
      </c>
      <c r="O518" s="371"/>
      <c r="P518" s="371"/>
      <c r="Q518" s="371"/>
      <c r="R518" s="371"/>
      <c r="S518" s="371"/>
      <c r="T518" s="372"/>
      <c r="U518" s="43" t="s">
        <v>23</v>
      </c>
      <c r="V518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0</v>
      </c>
      <c r="W518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0</v>
      </c>
      <c r="X518" s="43"/>
      <c r="Y518" s="68"/>
      <c r="Z518" s="68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3"/>
      <c r="N519" s="370" t="s">
        <v>39</v>
      </c>
      <c r="O519" s="371"/>
      <c r="P519" s="371"/>
      <c r="Q519" s="371"/>
      <c r="R519" s="371"/>
      <c r="S519" s="371"/>
      <c r="T519" s="372"/>
      <c r="U519" s="43" t="s">
        <v>0</v>
      </c>
      <c r="V519" s="44">
        <f>GrossWeightTotal+PalletQtyTotal*25</f>
        <v>0</v>
      </c>
      <c r="W519" s="44">
        <f>GrossWeightTotalR+PalletQtyTotalR*25</f>
        <v>0</v>
      </c>
      <c r="X519" s="43"/>
      <c r="Y519" s="68"/>
      <c r="Z519" s="68"/>
    </row>
    <row r="520" spans="1:53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3"/>
      <c r="N520" s="370" t="s">
        <v>40</v>
      </c>
      <c r="O520" s="371"/>
      <c r="P520" s="371"/>
      <c r="Q520" s="371"/>
      <c r="R520" s="371"/>
      <c r="S520" s="371"/>
      <c r="T520" s="372"/>
      <c r="U520" s="43" t="s">
        <v>23</v>
      </c>
      <c r="V520" s="44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0</v>
      </c>
      <c r="W520" s="44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0</v>
      </c>
      <c r="X520" s="43"/>
      <c r="Y520" s="68"/>
      <c r="Z520" s="68"/>
    </row>
    <row r="521" spans="1:53" ht="14.25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373"/>
      <c r="N521" s="370" t="s">
        <v>41</v>
      </c>
      <c r="O521" s="371"/>
      <c r="P521" s="371"/>
      <c r="Q521" s="371"/>
      <c r="R521" s="371"/>
      <c r="S521" s="371"/>
      <c r="T521" s="372"/>
      <c r="U521" s="46" t="s">
        <v>54</v>
      </c>
      <c r="V521" s="43"/>
      <c r="W521" s="43"/>
      <c r="X521" s="43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0</v>
      </c>
      <c r="Y521" s="68"/>
      <c r="Z521" s="68"/>
    </row>
    <row r="522" spans="1:53" ht="13.5" thickBot="1" x14ac:dyDescent="0.25"/>
    <row r="523" spans="1:53" ht="27" thickTop="1" thickBot="1" x14ac:dyDescent="0.25">
      <c r="A523" s="47" t="s">
        <v>9</v>
      </c>
      <c r="B523" s="72" t="s">
        <v>75</v>
      </c>
      <c r="C523" s="356" t="s">
        <v>108</v>
      </c>
      <c r="D523" s="356" t="s">
        <v>108</v>
      </c>
      <c r="E523" s="356" t="s">
        <v>108</v>
      </c>
      <c r="F523" s="356" t="s">
        <v>108</v>
      </c>
      <c r="G523" s="356" t="s">
        <v>233</v>
      </c>
      <c r="H523" s="356" t="s">
        <v>233</v>
      </c>
      <c r="I523" s="356" t="s">
        <v>233</v>
      </c>
      <c r="J523" s="356" t="s">
        <v>233</v>
      </c>
      <c r="K523" s="357"/>
      <c r="L523" s="356" t="s">
        <v>233</v>
      </c>
      <c r="M523" s="356" t="s">
        <v>233</v>
      </c>
      <c r="N523" s="356" t="s">
        <v>233</v>
      </c>
      <c r="O523" s="356" t="s">
        <v>233</v>
      </c>
      <c r="P523" s="72" t="s">
        <v>468</v>
      </c>
      <c r="Q523" s="356" t="s">
        <v>472</v>
      </c>
      <c r="R523" s="356" t="s">
        <v>472</v>
      </c>
      <c r="S523" s="356" t="s">
        <v>525</v>
      </c>
      <c r="T523" s="356" t="s">
        <v>525</v>
      </c>
      <c r="U523" s="72" t="s">
        <v>599</v>
      </c>
      <c r="V523" s="72" t="s">
        <v>659</v>
      </c>
      <c r="Z523" s="61"/>
      <c r="AC523" s="1"/>
    </row>
    <row r="524" spans="1:53" ht="14.25" customHeight="1" thickTop="1" x14ac:dyDescent="0.2">
      <c r="A524" s="358" t="s">
        <v>10</v>
      </c>
      <c r="B524" s="356" t="s">
        <v>75</v>
      </c>
      <c r="C524" s="356" t="s">
        <v>109</v>
      </c>
      <c r="D524" s="356" t="s">
        <v>117</v>
      </c>
      <c r="E524" s="356" t="s">
        <v>108</v>
      </c>
      <c r="F524" s="356" t="s">
        <v>225</v>
      </c>
      <c r="G524" s="356" t="s">
        <v>234</v>
      </c>
      <c r="H524" s="356" t="s">
        <v>241</v>
      </c>
      <c r="I524" s="356" t="s">
        <v>260</v>
      </c>
      <c r="J524" s="356" t="s">
        <v>319</v>
      </c>
      <c r="K524" s="1"/>
      <c r="L524" s="356" t="s">
        <v>340</v>
      </c>
      <c r="M524" s="356" t="s">
        <v>359</v>
      </c>
      <c r="N524" s="356" t="s">
        <v>439</v>
      </c>
      <c r="O524" s="356" t="s">
        <v>457</v>
      </c>
      <c r="P524" s="356" t="s">
        <v>469</v>
      </c>
      <c r="Q524" s="356" t="s">
        <v>473</v>
      </c>
      <c r="R524" s="356" t="s">
        <v>500</v>
      </c>
      <c r="S524" s="356" t="s">
        <v>526</v>
      </c>
      <c r="T524" s="356" t="s">
        <v>575</v>
      </c>
      <c r="U524" s="356" t="s">
        <v>599</v>
      </c>
      <c r="V524" s="356" t="s">
        <v>660</v>
      </c>
      <c r="Z524" s="61"/>
      <c r="AC524" s="1"/>
    </row>
    <row r="525" spans="1:53" ht="13.5" thickBot="1" x14ac:dyDescent="0.25">
      <c r="A525" s="359"/>
      <c r="B525" s="356"/>
      <c r="C525" s="356"/>
      <c r="D525" s="356"/>
      <c r="E525" s="356"/>
      <c r="F525" s="356"/>
      <c r="G525" s="356"/>
      <c r="H525" s="356"/>
      <c r="I525" s="356"/>
      <c r="J525" s="356"/>
      <c r="K525" s="1"/>
      <c r="L525" s="356"/>
      <c r="M525" s="356"/>
      <c r="N525" s="356"/>
      <c r="O525" s="356"/>
      <c r="P525" s="356"/>
      <c r="Q525" s="356"/>
      <c r="R525" s="356"/>
      <c r="S525" s="356"/>
      <c r="T525" s="356"/>
      <c r="U525" s="356"/>
      <c r="V525" s="356"/>
      <c r="Z525" s="61"/>
      <c r="AC525" s="1"/>
    </row>
    <row r="526" spans="1:53" ht="18" thickTop="1" thickBot="1" x14ac:dyDescent="0.25">
      <c r="A526" s="47" t="s">
        <v>13</v>
      </c>
      <c r="B526" s="53">
        <f>IFERROR(W22*1,"0")+IFERROR(W26*1,"0")+IFERROR(W27*1,"0")+IFERROR(W28*1,"0")+IFERROR(W29*1,"0")+IFERROR(W30*1,"0")+IFERROR(W31*1,"0")+IFERROR(W32*1,"0")+IFERROR(W36*1,"0")+IFERROR(W40*1,"0")+IFERROR(W44*1,"0")</f>
        <v>0</v>
      </c>
      <c r="C526" s="53">
        <f>IFERROR(W50*1,"0")+IFERROR(W51*1,"0")</f>
        <v>0</v>
      </c>
      <c r="D526" s="53">
        <f>IFERROR(W56*1,"0")+IFERROR(W57*1,"0")+IFERROR(W58*1,"0")+IFERROR(W59*1,"0")</f>
        <v>0</v>
      </c>
      <c r="E526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6" s="53">
        <f>IFERROR(W129*1,"0")+IFERROR(W130*1,"0")+IFERROR(W131*1,"0")+IFERROR(W132*1,"0")</f>
        <v>0</v>
      </c>
      <c r="G526" s="53">
        <f>IFERROR(W138*1,"0")+IFERROR(W139*1,"0")+IFERROR(W140*1,"0")</f>
        <v>0</v>
      </c>
      <c r="H526" s="53">
        <f>IFERROR(W145*1,"0")+IFERROR(W146*1,"0")+IFERROR(W147*1,"0")+IFERROR(W148*1,"0")+IFERROR(W149*1,"0")+IFERROR(W150*1,"0")+IFERROR(W151*1,"0")+IFERROR(W152*1,"0")+IFERROR(W153*1,"0")</f>
        <v>0</v>
      </c>
      <c r="I526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6" s="53">
        <f>IFERROR(W203*1,"0")+IFERROR(W204*1,"0")+IFERROR(W205*1,"0")+IFERROR(W206*1,"0")+IFERROR(W207*1,"0")+IFERROR(W208*1,"0")+IFERROR(W212*1,"0")</f>
        <v>0</v>
      </c>
      <c r="K526" s="1"/>
      <c r="L526" s="53">
        <f>IFERROR(W217*1,"0")+IFERROR(W218*1,"0")+IFERROR(W219*1,"0")+IFERROR(W220*1,"0")+IFERROR(W221*1,"0")+IFERROR(W222*1,"0")</f>
        <v>0</v>
      </c>
      <c r="M526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0</v>
      </c>
      <c r="N526" s="53">
        <f>IFERROR(W287*1,"0")+IFERROR(W288*1,"0")+IFERROR(W289*1,"0")+IFERROR(W290*1,"0")+IFERROR(W291*1,"0")+IFERROR(W292*1,"0")+IFERROR(W293*1,"0")+IFERROR(W294*1,"0")+IFERROR(W298*1,"0")+IFERROR(W299*1,"0")</f>
        <v>0</v>
      </c>
      <c r="O526" s="53">
        <f>IFERROR(W304*1,"0")+IFERROR(W308*1,"0")+IFERROR(W309*1,"0")+IFERROR(W313*1,"0")+IFERROR(W317*1,"0")</f>
        <v>0</v>
      </c>
      <c r="P526" s="53">
        <f>IFERROR(W323*1,"0")</f>
        <v>0</v>
      </c>
      <c r="Q526" s="53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0</v>
      </c>
      <c r="R526" s="53">
        <f>IFERROR(W356*1,"0")+IFERROR(W357*1,"0")+IFERROR(W358*1,"0")+IFERROR(W359*1,"0")+IFERROR(W360*1,"0")+IFERROR(W364*1,"0")+IFERROR(W365*1,"0")+IFERROR(W369*1,"0")+IFERROR(W370*1,"0")+IFERROR(W371*1,"0")+IFERROR(W372*1,"0")+IFERROR(W376*1,"0")</f>
        <v>0</v>
      </c>
      <c r="S526" s="53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0</v>
      </c>
      <c r="T526" s="53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6" s="53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0</v>
      </c>
      <c r="V526" s="53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61"/>
      <c r="AC526" s="1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15:T115"/>
    <mergeCell ref="A115:M116"/>
    <mergeCell ref="N116:T116"/>
    <mergeCell ref="A117:X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N209:T209"/>
    <mergeCell ref="A209:M210"/>
    <mergeCell ref="N210:T210"/>
    <mergeCell ref="A211:X211"/>
    <mergeCell ref="D212:E212"/>
    <mergeCell ref="N212:R212"/>
    <mergeCell ref="N213:T213"/>
    <mergeCell ref="A213:M214"/>
    <mergeCell ref="N214:T214"/>
    <mergeCell ref="A215:X215"/>
    <mergeCell ref="A216:X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D270:E270"/>
    <mergeCell ref="N270:R270"/>
    <mergeCell ref="N271:T271"/>
    <mergeCell ref="A271:M272"/>
    <mergeCell ref="N272:T272"/>
    <mergeCell ref="A273:X273"/>
    <mergeCell ref="D274:E274"/>
    <mergeCell ref="N274:R274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D281:E281"/>
    <mergeCell ref="N281:R281"/>
    <mergeCell ref="D282:E282"/>
    <mergeCell ref="N282:R282"/>
    <mergeCell ref="N283:T283"/>
    <mergeCell ref="A283:M284"/>
    <mergeCell ref="N284:T284"/>
    <mergeCell ref="A285:X285"/>
    <mergeCell ref="A286:X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N295:T295"/>
    <mergeCell ref="A295:M296"/>
    <mergeCell ref="N296:T296"/>
    <mergeCell ref="A297:X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A303:X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N318:T318"/>
    <mergeCell ref="A318:M319"/>
    <mergeCell ref="N319:T319"/>
    <mergeCell ref="A320:X320"/>
    <mergeCell ref="A321:X321"/>
    <mergeCell ref="A322:X322"/>
    <mergeCell ref="D323:E323"/>
    <mergeCell ref="N323:R323"/>
    <mergeCell ref="N324:T324"/>
    <mergeCell ref="A324:M325"/>
    <mergeCell ref="N325:T325"/>
    <mergeCell ref="A326:X326"/>
    <mergeCell ref="A327:X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N337:T337"/>
    <mergeCell ref="A337:M338"/>
    <mergeCell ref="N338:T338"/>
    <mergeCell ref="A339:X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N348:T348"/>
    <mergeCell ref="A348:M349"/>
    <mergeCell ref="N349:T349"/>
    <mergeCell ref="A350:X350"/>
    <mergeCell ref="D351:E351"/>
    <mergeCell ref="N351:R351"/>
    <mergeCell ref="N352:T352"/>
    <mergeCell ref="A352:M353"/>
    <mergeCell ref="N353:T353"/>
    <mergeCell ref="A354:X354"/>
    <mergeCell ref="A355:X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N377:T377"/>
    <mergeCell ref="A377:M378"/>
    <mergeCell ref="N378:T378"/>
    <mergeCell ref="A379:X379"/>
    <mergeCell ref="A380:X380"/>
    <mergeCell ref="A381:X381"/>
    <mergeCell ref="D382:E382"/>
    <mergeCell ref="N382:R382"/>
    <mergeCell ref="D383:E383"/>
    <mergeCell ref="N383:R383"/>
    <mergeCell ref="N384:T384"/>
    <mergeCell ref="A384:M385"/>
    <mergeCell ref="N385:T385"/>
    <mergeCell ref="A386:X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N400:T400"/>
    <mergeCell ref="A400:M401"/>
    <mergeCell ref="N401:T401"/>
    <mergeCell ref="A402:X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N407:T407"/>
    <mergeCell ref="A407:M408"/>
    <mergeCell ref="N408:T408"/>
    <mergeCell ref="A409:X409"/>
    <mergeCell ref="D410:E410"/>
    <mergeCell ref="N410:R410"/>
    <mergeCell ref="N411:T411"/>
    <mergeCell ref="A411:M412"/>
    <mergeCell ref="N412:T412"/>
    <mergeCell ref="A413:X413"/>
    <mergeCell ref="D414:E414"/>
    <mergeCell ref="N414:R414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A420:X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A444:X444"/>
    <mergeCell ref="A445:X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N469:T469"/>
    <mergeCell ref="A469:M470"/>
    <mergeCell ref="N470:T470"/>
    <mergeCell ref="A471:X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D476:E476"/>
    <mergeCell ref="N476:R476"/>
    <mergeCell ref="D477:E477"/>
    <mergeCell ref="N477:R477"/>
    <mergeCell ref="N478:T478"/>
    <mergeCell ref="A478:M479"/>
    <mergeCell ref="N479:T479"/>
    <mergeCell ref="A480:X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A508:X508"/>
    <mergeCell ref="D509:E509"/>
    <mergeCell ref="N509:R509"/>
    <mergeCell ref="D510:E510"/>
    <mergeCell ref="N510:R510"/>
    <mergeCell ref="D511:E511"/>
    <mergeCell ref="N511:R511"/>
    <mergeCell ref="T524:T525"/>
    <mergeCell ref="D512:E512"/>
    <mergeCell ref="N512:R512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U524:U525"/>
    <mergeCell ref="V524:V525"/>
    <mergeCell ref="C523:F523"/>
    <mergeCell ref="G523:O523"/>
    <mergeCell ref="Q523:R523"/>
    <mergeCell ref="S523:T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9"/>
    </row>
    <row r="3" spans="2:8" x14ac:dyDescent="0.2">
      <c r="B3" s="54" t="s">
        <v>712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714</v>
      </c>
      <c r="C6" s="54" t="s">
        <v>715</v>
      </c>
      <c r="D6" s="54" t="s">
        <v>716</v>
      </c>
      <c r="E6" s="54" t="s">
        <v>48</v>
      </c>
    </row>
    <row r="7" spans="2:8" x14ac:dyDescent="0.2">
      <c r="B7" s="54" t="s">
        <v>717</v>
      </c>
      <c r="C7" s="54" t="s">
        <v>718</v>
      </c>
      <c r="D7" s="54" t="s">
        <v>719</v>
      </c>
      <c r="E7" s="54" t="s">
        <v>48</v>
      </c>
    </row>
    <row r="8" spans="2:8" x14ac:dyDescent="0.2">
      <c r="B8" s="54" t="s">
        <v>720</v>
      </c>
      <c r="C8" s="54" t="s">
        <v>721</v>
      </c>
      <c r="D8" s="54" t="s">
        <v>722</v>
      </c>
      <c r="E8" s="54" t="s">
        <v>48</v>
      </c>
    </row>
    <row r="9" spans="2:8" x14ac:dyDescent="0.2">
      <c r="B9" s="54" t="s">
        <v>723</v>
      </c>
      <c r="C9" s="54" t="s">
        <v>724</v>
      </c>
      <c r="D9" s="54" t="s">
        <v>725</v>
      </c>
      <c r="E9" s="54" t="s">
        <v>48</v>
      </c>
    </row>
    <row r="10" spans="2:8" x14ac:dyDescent="0.2">
      <c r="B10" s="54" t="s">
        <v>726</v>
      </c>
      <c r="C10" s="54" t="s">
        <v>727</v>
      </c>
      <c r="D10" s="54" t="s">
        <v>728</v>
      </c>
      <c r="E10" s="54" t="s">
        <v>48</v>
      </c>
    </row>
    <row r="12" spans="2:8" x14ac:dyDescent="0.2">
      <c r="B12" s="54" t="s">
        <v>729</v>
      </c>
      <c r="C12" s="54" t="s">
        <v>715</v>
      </c>
      <c r="D12" s="54" t="s">
        <v>48</v>
      </c>
      <c r="E12" s="54" t="s">
        <v>48</v>
      </c>
    </row>
    <row r="14" spans="2:8" x14ac:dyDescent="0.2">
      <c r="B14" s="54" t="s">
        <v>730</v>
      </c>
      <c r="C14" s="54" t="s">
        <v>718</v>
      </c>
      <c r="D14" s="54" t="s">
        <v>48</v>
      </c>
      <c r="E14" s="54" t="s">
        <v>48</v>
      </c>
    </row>
    <row r="16" spans="2:8" x14ac:dyDescent="0.2">
      <c r="B16" s="54" t="s">
        <v>731</v>
      </c>
      <c r="C16" s="54" t="s">
        <v>721</v>
      </c>
      <c r="D16" s="54" t="s">
        <v>48</v>
      </c>
      <c r="E16" s="54" t="s">
        <v>48</v>
      </c>
    </row>
    <row r="18" spans="2:5" x14ac:dyDescent="0.2">
      <c r="B18" s="54" t="s">
        <v>732</v>
      </c>
      <c r="C18" s="54" t="s">
        <v>724</v>
      </c>
      <c r="D18" s="54" t="s">
        <v>48</v>
      </c>
      <c r="E18" s="54" t="s">
        <v>48</v>
      </c>
    </row>
    <row r="20" spans="2:5" x14ac:dyDescent="0.2">
      <c r="B20" s="54" t="s">
        <v>733</v>
      </c>
      <c r="C20" s="54" t="s">
        <v>727</v>
      </c>
      <c r="D20" s="54" t="s">
        <v>48</v>
      </c>
      <c r="E20" s="54" t="s">
        <v>48</v>
      </c>
    </row>
    <row r="22" spans="2:5" x14ac:dyDescent="0.2">
      <c r="B22" s="54" t="s">
        <v>734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744</v>
      </c>
      <c r="C32" s="54" t="s">
        <v>48</v>
      </c>
      <c r="D32" s="54" t="s">
        <v>48</v>
      </c>
      <c r="E32" s="54" t="s">
        <v>48</v>
      </c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1182</vt:i4>
      </vt:variant>
    </vt:vector>
  </HeadingPairs>
  <TitlesOfParts>
    <vt:vector size="11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2024-03-01T08:17:47Z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